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0" yWindow="165" windowWidth="19110" windowHeight="11715" tabRatio="753" activeTab="1"/>
  </bookViews>
  <sheets>
    <sheet name="Таблица 1" sheetId="1" r:id="rId1"/>
    <sheet name="Таблица 2" sheetId="4" r:id="rId2"/>
  </sheets>
  <definedNames>
    <definedName name="_xlnm._FilterDatabase" localSheetId="0" hidden="1">'Таблица 1'!$A$12:$W$928</definedName>
    <definedName name="_xlnm._FilterDatabase" localSheetId="1" hidden="1">'Таблица 2'!$A$12:$W$98</definedName>
    <definedName name="_xlnm.Print_Titles" localSheetId="0">'Таблица 1'!$10:$10</definedName>
    <definedName name="_xlnm.Print_Titles" localSheetId="1">'Таблица 2'!$10:$10</definedName>
    <definedName name="_xlnm.Print_Area" localSheetId="0">'Таблица 1'!$A$1:$W$944</definedName>
    <definedName name="_xlnm.Print_Area" localSheetId="1">'Таблица 2'!$A$1:$W$108</definedName>
  </definedNames>
  <calcPr calcId="125725"/>
</workbook>
</file>

<file path=xl/calcChain.xml><?xml version="1.0" encoding="utf-8"?>
<calcChain xmlns="http://schemas.openxmlformats.org/spreadsheetml/2006/main">
  <c r="U24" i="4"/>
  <c r="U23" s="1"/>
  <c r="U22" s="1"/>
  <c r="R24"/>
  <c r="R23" s="1"/>
  <c r="R22" s="1"/>
  <c r="O24"/>
  <c r="W23"/>
  <c r="W22" s="1"/>
  <c r="V23"/>
  <c r="V22" s="1"/>
  <c r="T23"/>
  <c r="S23"/>
  <c r="S22" s="1"/>
  <c r="Q23"/>
  <c r="Q22" s="1"/>
  <c r="P23"/>
  <c r="P22" s="1"/>
  <c r="N23"/>
  <c r="M23"/>
  <c r="M22" s="1"/>
  <c r="L23"/>
  <c r="L22" s="1"/>
  <c r="T22"/>
  <c r="N22"/>
  <c r="U21"/>
  <c r="U20" s="1"/>
  <c r="U19" s="1"/>
  <c r="U18" s="1"/>
  <c r="R21"/>
  <c r="O21"/>
  <c r="O20" s="1"/>
  <c r="O19" s="1"/>
  <c r="O18" s="1"/>
  <c r="W20"/>
  <c r="V20"/>
  <c r="T20"/>
  <c r="S20"/>
  <c r="R20"/>
  <c r="Q20"/>
  <c r="P20"/>
  <c r="N20"/>
  <c r="M20"/>
  <c r="L20"/>
  <c r="W19"/>
  <c r="V19"/>
  <c r="T19"/>
  <c r="S19"/>
  <c r="R19"/>
  <c r="Q19"/>
  <c r="P19"/>
  <c r="N19"/>
  <c r="M19"/>
  <c r="L19"/>
  <c r="W18"/>
  <c r="V18"/>
  <c r="T18"/>
  <c r="T17" s="1"/>
  <c r="S18"/>
  <c r="R18"/>
  <c r="Q18"/>
  <c r="Q17" s="1"/>
  <c r="P18"/>
  <c r="N18"/>
  <c r="M18"/>
  <c r="L18"/>
  <c r="W17"/>
  <c r="U17" s="1"/>
  <c r="U16" s="1"/>
  <c r="U15" s="1"/>
  <c r="W16"/>
  <c r="W15" s="1"/>
  <c r="W14" s="1"/>
  <c r="V16"/>
  <c r="V15" s="1"/>
  <c r="S16"/>
  <c r="S15" s="1"/>
  <c r="P16"/>
  <c r="P15" s="1"/>
  <c r="N16"/>
  <c r="N15" s="1"/>
  <c r="N14" s="1"/>
  <c r="N13" s="1"/>
  <c r="M16"/>
  <c r="M15" s="1"/>
  <c r="L16"/>
  <c r="L15"/>
  <c r="U500" i="1"/>
  <c r="R500"/>
  <c r="O500"/>
  <c r="U498"/>
  <c r="R498"/>
  <c r="O498"/>
  <c r="U497"/>
  <c r="R497"/>
  <c r="O497"/>
  <c r="U496"/>
  <c r="R496"/>
  <c r="O496"/>
  <c r="U495"/>
  <c r="R495"/>
  <c r="O495"/>
  <c r="U494"/>
  <c r="R494"/>
  <c r="O494"/>
  <c r="U493"/>
  <c r="R493"/>
  <c r="O493"/>
  <c r="U492"/>
  <c r="R492"/>
  <c r="O492"/>
  <c r="U488"/>
  <c r="R488"/>
  <c r="O488"/>
  <c r="U487"/>
  <c r="R487"/>
  <c r="O487"/>
  <c r="U486"/>
  <c r="R486"/>
  <c r="O486"/>
  <c r="U485"/>
  <c r="R485"/>
  <c r="O485"/>
  <c r="W484"/>
  <c r="V484"/>
  <c r="T484"/>
  <c r="S484"/>
  <c r="Q484"/>
  <c r="P484"/>
  <c r="N484"/>
  <c r="M484"/>
  <c r="L484"/>
  <c r="U483"/>
  <c r="R483"/>
  <c r="O483"/>
  <c r="U482"/>
  <c r="R482"/>
  <c r="O482"/>
  <c r="U481"/>
  <c r="R481"/>
  <c r="O481"/>
  <c r="U480"/>
  <c r="R480"/>
  <c r="O480"/>
  <c r="U479"/>
  <c r="R479"/>
  <c r="O479"/>
  <c r="U478"/>
  <c r="R478"/>
  <c r="O478"/>
  <c r="U477"/>
  <c r="R477"/>
  <c r="O477"/>
  <c r="U476"/>
  <c r="R476"/>
  <c r="O476"/>
  <c r="U475"/>
  <c r="R475"/>
  <c r="O475"/>
  <c r="O474"/>
  <c r="U473"/>
  <c r="R473"/>
  <c r="O473"/>
  <c r="U472"/>
  <c r="R472"/>
  <c r="O472"/>
  <c r="U471"/>
  <c r="R471"/>
  <c r="O471"/>
  <c r="U470"/>
  <c r="R470"/>
  <c r="O470"/>
  <c r="U469"/>
  <c r="R469"/>
  <c r="O469"/>
  <c r="U468"/>
  <c r="R468"/>
  <c r="O468"/>
  <c r="U467"/>
  <c r="R467"/>
  <c r="O467"/>
  <c r="U466"/>
  <c r="R466"/>
  <c r="O466"/>
  <c r="U465"/>
  <c r="R465"/>
  <c r="O465"/>
  <c r="U464"/>
  <c r="R464"/>
  <c r="O464"/>
  <c r="U463"/>
  <c r="R463"/>
  <c r="O463"/>
  <c r="U462"/>
  <c r="R462"/>
  <c r="O462"/>
  <c r="U461"/>
  <c r="R461"/>
  <c r="O461"/>
  <c r="U460"/>
  <c r="R460"/>
  <c r="O460"/>
  <c r="U459"/>
  <c r="R459"/>
  <c r="O459"/>
  <c r="U458"/>
  <c r="R458"/>
  <c r="O458"/>
  <c r="U457"/>
  <c r="R457"/>
  <c r="O457"/>
  <c r="W456"/>
  <c r="V456"/>
  <c r="T456"/>
  <c r="S456"/>
  <c r="Q456"/>
  <c r="P456"/>
  <c r="N456"/>
  <c r="M456"/>
  <c r="L456"/>
  <c r="U455"/>
  <c r="R455"/>
  <c r="O455"/>
  <c r="U454"/>
  <c r="R454"/>
  <c r="O454"/>
  <c r="U453"/>
  <c r="R453"/>
  <c r="O453"/>
  <c r="U452"/>
  <c r="R452"/>
  <c r="O452"/>
  <c r="U451"/>
  <c r="R451"/>
  <c r="O451"/>
  <c r="U450"/>
  <c r="R450"/>
  <c r="O450"/>
  <c r="U449"/>
  <c r="R449"/>
  <c r="O449"/>
  <c r="U448"/>
  <c r="R448"/>
  <c r="O448"/>
  <c r="U447"/>
  <c r="R447"/>
  <c r="O447"/>
  <c r="U446"/>
  <c r="R446"/>
  <c r="O446"/>
  <c r="U445"/>
  <c r="R445"/>
  <c r="O445"/>
  <c r="U444"/>
  <c r="R444"/>
  <c r="O444"/>
  <c r="U443"/>
  <c r="R443"/>
  <c r="O443"/>
  <c r="U442"/>
  <c r="R442"/>
  <c r="O442"/>
  <c r="U441"/>
  <c r="R441"/>
  <c r="O441"/>
  <c r="U440"/>
  <c r="R440"/>
  <c r="O440"/>
  <c r="U439"/>
  <c r="R439"/>
  <c r="O439"/>
  <c r="U438"/>
  <c r="R438"/>
  <c r="O438"/>
  <c r="U437"/>
  <c r="R437"/>
  <c r="O437"/>
  <c r="U436"/>
  <c r="R436"/>
  <c r="O436"/>
  <c r="U435"/>
  <c r="R435"/>
  <c r="O435"/>
  <c r="U434"/>
  <c r="R434"/>
  <c r="O434"/>
  <c r="W433"/>
  <c r="V433"/>
  <c r="T433"/>
  <c r="S433"/>
  <c r="Q433"/>
  <c r="P433"/>
  <c r="N433"/>
  <c r="M433"/>
  <c r="L433"/>
  <c r="U430"/>
  <c r="R430"/>
  <c r="O430"/>
  <c r="U429"/>
  <c r="R429"/>
  <c r="O429"/>
  <c r="U428"/>
  <c r="R428"/>
  <c r="O428"/>
  <c r="U427"/>
  <c r="R427"/>
  <c r="O427"/>
  <c r="U426"/>
  <c r="R426"/>
  <c r="O426"/>
  <c r="U425"/>
  <c r="R425"/>
  <c r="O425"/>
  <c r="U423"/>
  <c r="R423"/>
  <c r="O423"/>
  <c r="U422"/>
  <c r="R422"/>
  <c r="O422"/>
  <c r="U421"/>
  <c r="R421"/>
  <c r="O421"/>
  <c r="W420"/>
  <c r="W419" s="1"/>
  <c r="V420"/>
  <c r="V419" s="1"/>
  <c r="T420"/>
  <c r="T419" s="1"/>
  <c r="S420"/>
  <c r="Q420"/>
  <c r="Q419" s="1"/>
  <c r="P420"/>
  <c r="P419" s="1"/>
  <c r="N420"/>
  <c r="N419" s="1"/>
  <c r="M420"/>
  <c r="M419" s="1"/>
  <c r="L420"/>
  <c r="L419" s="1"/>
  <c r="S419"/>
  <c r="U418"/>
  <c r="U417" s="1"/>
  <c r="R418"/>
  <c r="O418"/>
  <c r="O417" s="1"/>
  <c r="W417"/>
  <c r="V417"/>
  <c r="T417"/>
  <c r="S417"/>
  <c r="R417"/>
  <c r="Q417"/>
  <c r="P417"/>
  <c r="N417"/>
  <c r="M417"/>
  <c r="L417"/>
  <c r="U416"/>
  <c r="R416"/>
  <c r="O416"/>
  <c r="U415"/>
  <c r="R415"/>
  <c r="O415"/>
  <c r="U414"/>
  <c r="R414"/>
  <c r="O414"/>
  <c r="W413"/>
  <c r="V413"/>
  <c r="T413"/>
  <c r="S413"/>
  <c r="Q413"/>
  <c r="P413"/>
  <c r="N413"/>
  <c r="M413"/>
  <c r="L413"/>
  <c r="U412"/>
  <c r="R412"/>
  <c r="O412"/>
  <c r="U411"/>
  <c r="R411"/>
  <c r="O411"/>
  <c r="U410"/>
  <c r="R410"/>
  <c r="O410"/>
  <c r="U409"/>
  <c r="R409"/>
  <c r="O409"/>
  <c r="W408"/>
  <c r="V408"/>
  <c r="T408"/>
  <c r="S408"/>
  <c r="Q408"/>
  <c r="P408"/>
  <c r="N408"/>
  <c r="M408"/>
  <c r="L408"/>
  <c r="V14" i="4" l="1"/>
  <c r="U14"/>
  <c r="U13" s="1"/>
  <c r="L14"/>
  <c r="L13" s="1"/>
  <c r="P432" i="1"/>
  <c r="P431" s="1"/>
  <c r="V432"/>
  <c r="V431" s="1"/>
  <c r="O420"/>
  <c r="O419" s="1"/>
  <c r="M432"/>
  <c r="M431" s="1"/>
  <c r="S432"/>
  <c r="S431" s="1"/>
  <c r="O413"/>
  <c r="U413"/>
  <c r="L432"/>
  <c r="L431" s="1"/>
  <c r="N432"/>
  <c r="N431" s="1"/>
  <c r="Q432"/>
  <c r="Q431" s="1"/>
  <c r="T432"/>
  <c r="T431" s="1"/>
  <c r="W432"/>
  <c r="W431" s="1"/>
  <c r="O484"/>
  <c r="U484"/>
  <c r="R484"/>
  <c r="M407"/>
  <c r="M406" s="1"/>
  <c r="M405" s="1"/>
  <c r="S407"/>
  <c r="R456"/>
  <c r="U408"/>
  <c r="U407" s="1"/>
  <c r="R433"/>
  <c r="S406"/>
  <c r="S405" s="1"/>
  <c r="R432"/>
  <c r="R431" s="1"/>
  <c r="W407"/>
  <c r="R408"/>
  <c r="O408"/>
  <c r="Q407"/>
  <c r="Q406" s="1"/>
  <c r="Q405" s="1"/>
  <c r="U420"/>
  <c r="U419" s="1"/>
  <c r="R413"/>
  <c r="R407" s="1"/>
  <c r="R420"/>
  <c r="R419" s="1"/>
  <c r="O433"/>
  <c r="U433"/>
  <c r="O456"/>
  <c r="U456"/>
  <c r="L407"/>
  <c r="L406" s="1"/>
  <c r="L405" s="1"/>
  <c r="N407"/>
  <c r="N406" s="1"/>
  <c r="N405" s="1"/>
  <c r="V407"/>
  <c r="V406" s="1"/>
  <c r="V405" s="1"/>
  <c r="P407"/>
  <c r="P406" s="1"/>
  <c r="P405" s="1"/>
  <c r="T407"/>
  <c r="T406" s="1"/>
  <c r="T405" s="1"/>
  <c r="M14" i="4"/>
  <c r="M13" s="1"/>
  <c r="P14"/>
  <c r="V13"/>
  <c r="O23"/>
  <c r="O22" s="1"/>
  <c r="S14"/>
  <c r="P13"/>
  <c r="O17"/>
  <c r="O16" s="1"/>
  <c r="O15" s="1"/>
  <c r="O14" s="1"/>
  <c r="Q16"/>
  <c r="Q15" s="1"/>
  <c r="Q14" s="1"/>
  <c r="Q13" s="1"/>
  <c r="S13"/>
  <c r="W13"/>
  <c r="O13"/>
  <c r="R17"/>
  <c r="R16" s="1"/>
  <c r="R15" s="1"/>
  <c r="R14" s="1"/>
  <c r="R13" s="1"/>
  <c r="T16"/>
  <c r="T15" s="1"/>
  <c r="T14" s="1"/>
  <c r="T13" s="1"/>
  <c r="O407" i="1" l="1"/>
  <c r="W406"/>
  <c r="W405" s="1"/>
  <c r="R406"/>
  <c r="R405" s="1"/>
  <c r="U432"/>
  <c r="U431" s="1"/>
  <c r="U406" s="1"/>
  <c r="U405" s="1"/>
  <c r="O432"/>
  <c r="O431" s="1"/>
  <c r="O406" s="1"/>
  <c r="O405" s="1"/>
  <c r="U98" i="4" l="1"/>
  <c r="R98"/>
  <c r="O98"/>
  <c r="O96" s="1"/>
  <c r="O95" s="1"/>
  <c r="U97"/>
  <c r="R97"/>
  <c r="R96" s="1"/>
  <c r="R95" s="1"/>
  <c r="O97"/>
  <c r="W96"/>
  <c r="W95" s="1"/>
  <c r="V96"/>
  <c r="U96"/>
  <c r="U95" s="1"/>
  <c r="T96"/>
  <c r="S96"/>
  <c r="S95" s="1"/>
  <c r="Q96"/>
  <c r="P96"/>
  <c r="P95" s="1"/>
  <c r="N96"/>
  <c r="N95" s="1"/>
  <c r="M96"/>
  <c r="M95" s="1"/>
  <c r="L96"/>
  <c r="L95" s="1"/>
  <c r="V95"/>
  <c r="T95"/>
  <c r="Q95"/>
  <c r="U94"/>
  <c r="U93" s="1"/>
  <c r="U92" s="1"/>
  <c r="R94"/>
  <c r="O94"/>
  <c r="O93" s="1"/>
  <c r="O92" s="1"/>
  <c r="W93"/>
  <c r="V93"/>
  <c r="T93"/>
  <c r="S93"/>
  <c r="R93"/>
  <c r="Q93"/>
  <c r="P93"/>
  <c r="N93"/>
  <c r="M93"/>
  <c r="L93"/>
  <c r="W92"/>
  <c r="V92"/>
  <c r="T92"/>
  <c r="S92"/>
  <c r="R92"/>
  <c r="Q92"/>
  <c r="P92"/>
  <c r="N92"/>
  <c r="M92"/>
  <c r="L92"/>
  <c r="U91"/>
  <c r="R91"/>
  <c r="O91"/>
  <c r="U90"/>
  <c r="R90"/>
  <c r="O90"/>
  <c r="W89"/>
  <c r="V89"/>
  <c r="T89"/>
  <c r="T85" s="1"/>
  <c r="T84" s="1"/>
  <c r="T83" s="1"/>
  <c r="S89"/>
  <c r="Q89"/>
  <c r="P89"/>
  <c r="N89"/>
  <c r="M89"/>
  <c r="L89"/>
  <c r="U88"/>
  <c r="R88"/>
  <c r="O88"/>
  <c r="U87"/>
  <c r="R87"/>
  <c r="O87"/>
  <c r="V86"/>
  <c r="U86" s="1"/>
  <c r="S86"/>
  <c r="R86" s="1"/>
  <c r="P86"/>
  <c r="O86" s="1"/>
  <c r="N86"/>
  <c r="M86"/>
  <c r="L86"/>
  <c r="W85"/>
  <c r="W84" s="1"/>
  <c r="S85"/>
  <c r="Q85"/>
  <c r="S84"/>
  <c r="U928" i="1"/>
  <c r="U927" s="1"/>
  <c r="R928"/>
  <c r="R927" s="1"/>
  <c r="O928"/>
  <c r="O927" s="1"/>
  <c r="W927"/>
  <c r="V927"/>
  <c r="T927"/>
  <c r="S927"/>
  <c r="Q927"/>
  <c r="P927"/>
  <c r="N927"/>
  <c r="M927"/>
  <c r="L927"/>
  <c r="U925"/>
  <c r="U924" s="1"/>
  <c r="R925"/>
  <c r="O925"/>
  <c r="O924" s="1"/>
  <c r="W924"/>
  <c r="V924"/>
  <c r="T924"/>
  <c r="S924"/>
  <c r="R924"/>
  <c r="Q924"/>
  <c r="P924"/>
  <c r="N924"/>
  <c r="M924"/>
  <c r="L924"/>
  <c r="U923"/>
  <c r="R923"/>
  <c r="O923"/>
  <c r="N920"/>
  <c r="M920"/>
  <c r="L920"/>
  <c r="U919"/>
  <c r="U918" s="1"/>
  <c r="U917" s="1"/>
  <c r="R919"/>
  <c r="R918" s="1"/>
  <c r="R917" s="1"/>
  <c r="O919"/>
  <c r="O918" s="1"/>
  <c r="O917" s="1"/>
  <c r="W918"/>
  <c r="W917" s="1"/>
  <c r="V918"/>
  <c r="V917" s="1"/>
  <c r="T918"/>
  <c r="T917" s="1"/>
  <c r="S918"/>
  <c r="Q918"/>
  <c r="Q917" s="1"/>
  <c r="P918"/>
  <c r="P917" s="1"/>
  <c r="N918"/>
  <c r="M918"/>
  <c r="L918"/>
  <c r="S917"/>
  <c r="U916"/>
  <c r="U915" s="1"/>
  <c r="R916"/>
  <c r="O916"/>
  <c r="O915" s="1"/>
  <c r="W915"/>
  <c r="V915"/>
  <c r="T915"/>
  <c r="S915"/>
  <c r="R915"/>
  <c r="Q915"/>
  <c r="P915"/>
  <c r="N915"/>
  <c r="M915"/>
  <c r="L915"/>
  <c r="U914"/>
  <c r="R914"/>
  <c r="O914"/>
  <c r="U912"/>
  <c r="R912"/>
  <c r="O912"/>
  <c r="U911"/>
  <c r="R911"/>
  <c r="O911"/>
  <c r="U910"/>
  <c r="R910"/>
  <c r="O910"/>
  <c r="U909"/>
  <c r="R909"/>
  <c r="O909"/>
  <c r="U907"/>
  <c r="R907"/>
  <c r="O907"/>
  <c r="U906"/>
  <c r="U905" s="1"/>
  <c r="R906"/>
  <c r="R905" s="1"/>
  <c r="O906"/>
  <c r="O905" s="1"/>
  <c r="W905"/>
  <c r="V905"/>
  <c r="T905"/>
  <c r="S905"/>
  <c r="Q905"/>
  <c r="P905"/>
  <c r="N905"/>
  <c r="M905"/>
  <c r="L905"/>
  <c r="U904"/>
  <c r="U903" s="1"/>
  <c r="R904"/>
  <c r="R903" s="1"/>
  <c r="O904"/>
  <c r="W903"/>
  <c r="W901" s="1"/>
  <c r="V903"/>
  <c r="T903"/>
  <c r="T901" s="1"/>
  <c r="S903"/>
  <c r="Q903"/>
  <c r="Q901" s="1"/>
  <c r="P903"/>
  <c r="O903"/>
  <c r="N903"/>
  <c r="M903"/>
  <c r="M901" s="1"/>
  <c r="L903"/>
  <c r="U902"/>
  <c r="R902"/>
  <c r="O902"/>
  <c r="P901"/>
  <c r="L901"/>
  <c r="L896" s="1"/>
  <c r="U900"/>
  <c r="R900"/>
  <c r="O900"/>
  <c r="U899"/>
  <c r="R899"/>
  <c r="O899"/>
  <c r="U898"/>
  <c r="R898"/>
  <c r="O898"/>
  <c r="W897"/>
  <c r="V897"/>
  <c r="T897"/>
  <c r="S897"/>
  <c r="R897"/>
  <c r="Q897"/>
  <c r="P897"/>
  <c r="P896" s="1"/>
  <c r="N897"/>
  <c r="M897"/>
  <c r="M896" s="1"/>
  <c r="L897"/>
  <c r="U895"/>
  <c r="R895"/>
  <c r="O895"/>
  <c r="U894"/>
  <c r="R894"/>
  <c r="O894"/>
  <c r="U893"/>
  <c r="R893"/>
  <c r="O893"/>
  <c r="U892"/>
  <c r="R892"/>
  <c r="O892"/>
  <c r="U891"/>
  <c r="R891"/>
  <c r="O891"/>
  <c r="U890"/>
  <c r="R890"/>
  <c r="O890"/>
  <c r="O889"/>
  <c r="U888"/>
  <c r="R888"/>
  <c r="O888"/>
  <c r="W887"/>
  <c r="V887"/>
  <c r="T887"/>
  <c r="S887"/>
  <c r="R887"/>
  <c r="Q887"/>
  <c r="P887"/>
  <c r="N887"/>
  <c r="M887"/>
  <c r="L887"/>
  <c r="O886"/>
  <c r="U885"/>
  <c r="R885"/>
  <c r="O885"/>
  <c r="U884"/>
  <c r="R884"/>
  <c r="O884"/>
  <c r="R883"/>
  <c r="O883"/>
  <c r="U882"/>
  <c r="R882"/>
  <c r="O882"/>
  <c r="U881"/>
  <c r="R881"/>
  <c r="O881"/>
  <c r="U880"/>
  <c r="R880"/>
  <c r="O880"/>
  <c r="W879"/>
  <c r="V879"/>
  <c r="T879"/>
  <c r="S879"/>
  <c r="R879"/>
  <c r="Q879"/>
  <c r="P879"/>
  <c r="N879"/>
  <c r="M879"/>
  <c r="L879"/>
  <c r="U878"/>
  <c r="R878"/>
  <c r="O878"/>
  <c r="U877"/>
  <c r="R877"/>
  <c r="O877"/>
  <c r="U876"/>
  <c r="U875" s="1"/>
  <c r="R876"/>
  <c r="O876"/>
  <c r="O875" s="1"/>
  <c r="W875"/>
  <c r="V875"/>
  <c r="V873" s="1"/>
  <c r="V872" s="1"/>
  <c r="T875"/>
  <c r="S875"/>
  <c r="S873" s="1"/>
  <c r="S872" s="1"/>
  <c r="Q875"/>
  <c r="Q873" s="1"/>
  <c r="Q872" s="1"/>
  <c r="P875"/>
  <c r="P873" s="1"/>
  <c r="P872" s="1"/>
  <c r="N875"/>
  <c r="N873" s="1"/>
  <c r="N872" s="1"/>
  <c r="M875"/>
  <c r="L875"/>
  <c r="L873" s="1"/>
  <c r="L872" s="1"/>
  <c r="O874"/>
  <c r="U870"/>
  <c r="R870"/>
  <c r="O870"/>
  <c r="U869"/>
  <c r="R869"/>
  <c r="O869"/>
  <c r="U868"/>
  <c r="R868"/>
  <c r="O868"/>
  <c r="V867"/>
  <c r="U867" s="1"/>
  <c r="S867"/>
  <c r="R867" s="1"/>
  <c r="P867"/>
  <c r="O867" s="1"/>
  <c r="N867"/>
  <c r="M867"/>
  <c r="L867"/>
  <c r="U866"/>
  <c r="U864" s="1"/>
  <c r="R866"/>
  <c r="O866"/>
  <c r="W864"/>
  <c r="V864"/>
  <c r="T864"/>
  <c r="S864"/>
  <c r="R864"/>
  <c r="Q864"/>
  <c r="P864"/>
  <c r="O864"/>
  <c r="N864"/>
  <c r="M864"/>
  <c r="L864"/>
  <c r="U861"/>
  <c r="U859" s="1"/>
  <c r="R861"/>
  <c r="O861"/>
  <c r="O859" s="1"/>
  <c r="W859"/>
  <c r="V859"/>
  <c r="T859"/>
  <c r="S859"/>
  <c r="R859"/>
  <c r="Q859"/>
  <c r="P859"/>
  <c r="N859"/>
  <c r="M859"/>
  <c r="L859"/>
  <c r="W857"/>
  <c r="V857"/>
  <c r="U857"/>
  <c r="T857"/>
  <c r="S857"/>
  <c r="R857"/>
  <c r="Q857"/>
  <c r="P857"/>
  <c r="O857"/>
  <c r="N857"/>
  <c r="M857"/>
  <c r="L857"/>
  <c r="U856"/>
  <c r="R856"/>
  <c r="O856"/>
  <c r="L855"/>
  <c r="U852"/>
  <c r="U850" s="1"/>
  <c r="U849" s="1"/>
  <c r="R852"/>
  <c r="R850" s="1"/>
  <c r="R849" s="1"/>
  <c r="O852"/>
  <c r="W850"/>
  <c r="W849" s="1"/>
  <c r="V850"/>
  <c r="T850"/>
  <c r="T849" s="1"/>
  <c r="S850"/>
  <c r="S849" s="1"/>
  <c r="Q850"/>
  <c r="Q849" s="1"/>
  <c r="P850"/>
  <c r="P849" s="1"/>
  <c r="O850"/>
  <c r="O849" s="1"/>
  <c r="N850"/>
  <c r="N849" s="1"/>
  <c r="M850"/>
  <c r="M849" s="1"/>
  <c r="L850"/>
  <c r="L849" s="1"/>
  <c r="V849"/>
  <c r="U848"/>
  <c r="U847" s="1"/>
  <c r="R848"/>
  <c r="O848"/>
  <c r="O847" s="1"/>
  <c r="W847"/>
  <c r="V847"/>
  <c r="T847"/>
  <c r="S847"/>
  <c r="R847"/>
  <c r="Q847"/>
  <c r="P847"/>
  <c r="N847"/>
  <c r="N846" s="1"/>
  <c r="M847"/>
  <c r="L847"/>
  <c r="U845"/>
  <c r="U844" s="1"/>
  <c r="R845"/>
  <c r="R844" s="1"/>
  <c r="O845"/>
  <c r="O844" s="1"/>
  <c r="W844"/>
  <c r="V844"/>
  <c r="T844"/>
  <c r="S844"/>
  <c r="Q844"/>
  <c r="P844"/>
  <c r="N844"/>
  <c r="M844"/>
  <c r="L844"/>
  <c r="U843"/>
  <c r="U842" s="1"/>
  <c r="R843"/>
  <c r="O843"/>
  <c r="O842" s="1"/>
  <c r="W842"/>
  <c r="V842"/>
  <c r="T842"/>
  <c r="S842"/>
  <c r="R842"/>
  <c r="Q842"/>
  <c r="P842"/>
  <c r="N842"/>
  <c r="N841" s="1"/>
  <c r="M842"/>
  <c r="L842"/>
  <c r="L841" s="1"/>
  <c r="T841"/>
  <c r="P841"/>
  <c r="U839"/>
  <c r="R839"/>
  <c r="O839"/>
  <c r="U838"/>
  <c r="R838"/>
  <c r="O838"/>
  <c r="U837"/>
  <c r="R837"/>
  <c r="O837"/>
  <c r="U836"/>
  <c r="R836"/>
  <c r="O836"/>
  <c r="U835"/>
  <c r="R835"/>
  <c r="O835"/>
  <c r="U834"/>
  <c r="R834"/>
  <c r="O834"/>
  <c r="U833"/>
  <c r="R833"/>
  <c r="O833"/>
  <c r="U832"/>
  <c r="R832"/>
  <c r="O832"/>
  <c r="U831"/>
  <c r="R831"/>
  <c r="O831"/>
  <c r="U830"/>
  <c r="R830"/>
  <c r="O830"/>
  <c r="U829"/>
  <c r="R829"/>
  <c r="R828" s="1"/>
  <c r="O829"/>
  <c r="W828"/>
  <c r="W826" s="1"/>
  <c r="W825" s="1"/>
  <c r="V828"/>
  <c r="U828"/>
  <c r="T828"/>
  <c r="S828"/>
  <c r="S826" s="1"/>
  <c r="S825" s="1"/>
  <c r="Q828"/>
  <c r="Q826" s="1"/>
  <c r="Q825" s="1"/>
  <c r="P828"/>
  <c r="P826" s="1"/>
  <c r="P825" s="1"/>
  <c r="N828"/>
  <c r="N826" s="1"/>
  <c r="N825" s="1"/>
  <c r="M828"/>
  <c r="M826" s="1"/>
  <c r="M825" s="1"/>
  <c r="L828"/>
  <c r="U827"/>
  <c r="R827"/>
  <c r="O827"/>
  <c r="V826"/>
  <c r="V825" s="1"/>
  <c r="T826"/>
  <c r="T825" s="1"/>
  <c r="L826"/>
  <c r="L825" s="1"/>
  <c r="U824"/>
  <c r="R824"/>
  <c r="O824"/>
  <c r="U823"/>
  <c r="R823"/>
  <c r="O823"/>
  <c r="U822"/>
  <c r="U821" s="1"/>
  <c r="R822"/>
  <c r="O822"/>
  <c r="O821" s="1"/>
  <c r="W821"/>
  <c r="V821"/>
  <c r="T821"/>
  <c r="S821"/>
  <c r="Q821"/>
  <c r="P821"/>
  <c r="N821"/>
  <c r="M821"/>
  <c r="L821"/>
  <c r="U820"/>
  <c r="R820"/>
  <c r="O820"/>
  <c r="U819"/>
  <c r="R819"/>
  <c r="O819"/>
  <c r="W818"/>
  <c r="V818"/>
  <c r="T818"/>
  <c r="S818"/>
  <c r="Q818"/>
  <c r="P818"/>
  <c r="N818"/>
  <c r="M818"/>
  <c r="L818"/>
  <c r="U817"/>
  <c r="R817"/>
  <c r="O817"/>
  <c r="U816"/>
  <c r="R816"/>
  <c r="O816"/>
  <c r="U815"/>
  <c r="R815"/>
  <c r="O815"/>
  <c r="U814"/>
  <c r="R814"/>
  <c r="O814"/>
  <c r="U813"/>
  <c r="R813"/>
  <c r="O813"/>
  <c r="U812"/>
  <c r="R812"/>
  <c r="O812"/>
  <c r="U811"/>
  <c r="R811"/>
  <c r="O811"/>
  <c r="U810"/>
  <c r="R810"/>
  <c r="O810"/>
  <c r="U809"/>
  <c r="R809"/>
  <c r="O809"/>
  <c r="W807"/>
  <c r="V807"/>
  <c r="T807"/>
  <c r="S807"/>
  <c r="R807"/>
  <c r="Q807"/>
  <c r="P807"/>
  <c r="N807"/>
  <c r="M807"/>
  <c r="L807"/>
  <c r="U806"/>
  <c r="U805" s="1"/>
  <c r="R806"/>
  <c r="R805" s="1"/>
  <c r="O806"/>
  <c r="O805" s="1"/>
  <c r="W805"/>
  <c r="V805"/>
  <c r="T805"/>
  <c r="S805"/>
  <c r="S804" s="1"/>
  <c r="Q805"/>
  <c r="P805"/>
  <c r="N805"/>
  <c r="M805"/>
  <c r="L805"/>
  <c r="U803"/>
  <c r="R803"/>
  <c r="O803"/>
  <c r="U802"/>
  <c r="R802"/>
  <c r="O802"/>
  <c r="U801"/>
  <c r="R801"/>
  <c r="O801"/>
  <c r="U800"/>
  <c r="R800"/>
  <c r="R799" s="1"/>
  <c r="O800"/>
  <c r="W799"/>
  <c r="V799"/>
  <c r="U799"/>
  <c r="T799"/>
  <c r="S799"/>
  <c r="Q799"/>
  <c r="P799"/>
  <c r="N799"/>
  <c r="M799"/>
  <c r="L799"/>
  <c r="U797"/>
  <c r="R797"/>
  <c r="O797"/>
  <c r="U796"/>
  <c r="R796"/>
  <c r="O796"/>
  <c r="U795"/>
  <c r="R795"/>
  <c r="O795"/>
  <c r="U794"/>
  <c r="R794"/>
  <c r="O794"/>
  <c r="U793"/>
  <c r="R793"/>
  <c r="O793"/>
  <c r="W792"/>
  <c r="V792"/>
  <c r="U792" s="1"/>
  <c r="U791" s="1"/>
  <c r="T792"/>
  <c r="S792"/>
  <c r="R792" s="1"/>
  <c r="R791" s="1"/>
  <c r="Q792"/>
  <c r="P792"/>
  <c r="O792" s="1"/>
  <c r="O791" s="1"/>
  <c r="N792"/>
  <c r="M792"/>
  <c r="M791" s="1"/>
  <c r="L792"/>
  <c r="W791"/>
  <c r="T791"/>
  <c r="Q791"/>
  <c r="N791"/>
  <c r="L791"/>
  <c r="U82" i="4"/>
  <c r="R82"/>
  <c r="O82"/>
  <c r="U81"/>
  <c r="R81"/>
  <c r="O81"/>
  <c r="U80"/>
  <c r="R80"/>
  <c r="O80"/>
  <c r="U79"/>
  <c r="R79"/>
  <c r="O79"/>
  <c r="U78"/>
  <c r="R78"/>
  <c r="O78"/>
  <c r="U77"/>
  <c r="R77"/>
  <c r="O77"/>
  <c r="U76"/>
  <c r="R76"/>
  <c r="O76"/>
  <c r="U75"/>
  <c r="R75"/>
  <c r="R74" s="1"/>
  <c r="O75"/>
  <c r="W74"/>
  <c r="V74"/>
  <c r="U74"/>
  <c r="T74"/>
  <c r="S74"/>
  <c r="Q74"/>
  <c r="P74"/>
  <c r="O74"/>
  <c r="N74"/>
  <c r="M74"/>
  <c r="L74"/>
  <c r="U73"/>
  <c r="R73"/>
  <c r="O73"/>
  <c r="U72"/>
  <c r="R72"/>
  <c r="O72"/>
  <c r="U71"/>
  <c r="R71"/>
  <c r="O71"/>
  <c r="U70"/>
  <c r="R70"/>
  <c r="O70"/>
  <c r="U69"/>
  <c r="R69"/>
  <c r="O69"/>
  <c r="W68"/>
  <c r="V68"/>
  <c r="T68"/>
  <c r="S68"/>
  <c r="R68"/>
  <c r="Q68"/>
  <c r="P68"/>
  <c r="N68"/>
  <c r="M68"/>
  <c r="L68"/>
  <c r="W67"/>
  <c r="V67"/>
  <c r="T67"/>
  <c r="S67"/>
  <c r="R67"/>
  <c r="Q67"/>
  <c r="P67"/>
  <c r="N67"/>
  <c r="M67"/>
  <c r="L67"/>
  <c r="W66"/>
  <c r="V66"/>
  <c r="T66"/>
  <c r="S66"/>
  <c r="Q66"/>
  <c r="P66"/>
  <c r="N66"/>
  <c r="M66"/>
  <c r="L66"/>
  <c r="U788" i="1"/>
  <c r="R788"/>
  <c r="O788"/>
  <c r="U787"/>
  <c r="R787"/>
  <c r="O787"/>
  <c r="W786"/>
  <c r="V786"/>
  <c r="T786"/>
  <c r="S786"/>
  <c r="Q786"/>
  <c r="P786"/>
  <c r="N786"/>
  <c r="M786"/>
  <c r="L786"/>
  <c r="U785"/>
  <c r="R785"/>
  <c r="O785"/>
  <c r="U784"/>
  <c r="R784"/>
  <c r="O784"/>
  <c r="U783"/>
  <c r="R783"/>
  <c r="R782" s="1"/>
  <c r="R781" s="1"/>
  <c r="O783"/>
  <c r="W782"/>
  <c r="W781" s="1"/>
  <c r="V782"/>
  <c r="U782"/>
  <c r="U781" s="1"/>
  <c r="T782"/>
  <c r="S782"/>
  <c r="S781" s="1"/>
  <c r="Q782"/>
  <c r="P782"/>
  <c r="P781" s="1"/>
  <c r="N782"/>
  <c r="N781" s="1"/>
  <c r="M782"/>
  <c r="M781" s="1"/>
  <c r="L782"/>
  <c r="L781" s="1"/>
  <c r="V781"/>
  <c r="T781"/>
  <c r="Q781"/>
  <c r="U777"/>
  <c r="U776" s="1"/>
  <c r="R777"/>
  <c r="O777"/>
  <c r="O776" s="1"/>
  <c r="W776"/>
  <c r="V776"/>
  <c r="V775" s="1"/>
  <c r="V774" s="1"/>
  <c r="T776"/>
  <c r="S776"/>
  <c r="R776"/>
  <c r="Q776"/>
  <c r="P776"/>
  <c r="N776"/>
  <c r="M776"/>
  <c r="L776"/>
  <c r="W64" i="4"/>
  <c r="V64"/>
  <c r="U64"/>
  <c r="T64"/>
  <c r="S64"/>
  <c r="R64"/>
  <c r="Q64"/>
  <c r="P64"/>
  <c r="O64"/>
  <c r="N64"/>
  <c r="M64"/>
  <c r="L64"/>
  <c r="W62"/>
  <c r="V62"/>
  <c r="U62"/>
  <c r="T62"/>
  <c r="S62"/>
  <c r="R62"/>
  <c r="Q62"/>
  <c r="P62"/>
  <c r="O62"/>
  <c r="N62"/>
  <c r="M62"/>
  <c r="L62"/>
  <c r="W60"/>
  <c r="V60"/>
  <c r="U60"/>
  <c r="T60"/>
  <c r="S60"/>
  <c r="R60"/>
  <c r="Q60"/>
  <c r="P60"/>
  <c r="O60"/>
  <c r="N60"/>
  <c r="M60"/>
  <c r="L60"/>
  <c r="W59"/>
  <c r="V59"/>
  <c r="U59"/>
  <c r="T59"/>
  <c r="S59"/>
  <c r="R59"/>
  <c r="Q59"/>
  <c r="P59"/>
  <c r="O59"/>
  <c r="N59"/>
  <c r="M59"/>
  <c r="L59"/>
  <c r="W57"/>
  <c r="V57"/>
  <c r="U57"/>
  <c r="T57"/>
  <c r="S57"/>
  <c r="R57"/>
  <c r="Q57"/>
  <c r="P57"/>
  <c r="O57"/>
  <c r="N57"/>
  <c r="M57"/>
  <c r="L57"/>
  <c r="W52"/>
  <c r="V52"/>
  <c r="U52"/>
  <c r="T52"/>
  <c r="S52"/>
  <c r="R52"/>
  <c r="Q52"/>
  <c r="P52"/>
  <c r="O52"/>
  <c r="N52"/>
  <c r="M52"/>
  <c r="L52"/>
  <c r="W48"/>
  <c r="V48"/>
  <c r="U48"/>
  <c r="T48"/>
  <c r="S48"/>
  <c r="R48"/>
  <c r="Q48"/>
  <c r="P48"/>
  <c r="O48"/>
  <c r="N48"/>
  <c r="M48"/>
  <c r="L48"/>
  <c r="W47"/>
  <c r="V47"/>
  <c r="U47"/>
  <c r="T47"/>
  <c r="S47"/>
  <c r="R47"/>
  <c r="Q47"/>
  <c r="P47"/>
  <c r="O47"/>
  <c r="N47"/>
  <c r="M47"/>
  <c r="L47"/>
  <c r="W46"/>
  <c r="V46"/>
  <c r="U46"/>
  <c r="T46"/>
  <c r="S46"/>
  <c r="R46"/>
  <c r="Q46"/>
  <c r="P46"/>
  <c r="O46"/>
  <c r="N46"/>
  <c r="M46"/>
  <c r="L46"/>
  <c r="W43"/>
  <c r="V43"/>
  <c r="U43"/>
  <c r="T43"/>
  <c r="S43"/>
  <c r="R43"/>
  <c r="Q43"/>
  <c r="P43"/>
  <c r="O43"/>
  <c r="N43"/>
  <c r="M43"/>
  <c r="L43"/>
  <c r="W42"/>
  <c r="V42"/>
  <c r="U42"/>
  <c r="T42"/>
  <c r="S42"/>
  <c r="R42"/>
  <c r="Q42"/>
  <c r="P42"/>
  <c r="O42"/>
  <c r="N42"/>
  <c r="M42"/>
  <c r="L42"/>
  <c r="W37"/>
  <c r="V37"/>
  <c r="U37"/>
  <c r="T37"/>
  <c r="S37"/>
  <c r="R37"/>
  <c r="Q37"/>
  <c r="P37"/>
  <c r="O37"/>
  <c r="N37"/>
  <c r="M37"/>
  <c r="L37"/>
  <c r="W33"/>
  <c r="V33"/>
  <c r="U33"/>
  <c r="T33"/>
  <c r="S33"/>
  <c r="R33"/>
  <c r="Q33"/>
  <c r="P33"/>
  <c r="O33"/>
  <c r="N33"/>
  <c r="M33"/>
  <c r="L33"/>
  <c r="W32"/>
  <c r="V32"/>
  <c r="U32"/>
  <c r="T32"/>
  <c r="S32"/>
  <c r="R32"/>
  <c r="Q32"/>
  <c r="P32"/>
  <c r="O32"/>
  <c r="N32"/>
  <c r="M32"/>
  <c r="L32"/>
  <c r="W31"/>
  <c r="V31"/>
  <c r="U31"/>
  <c r="T31"/>
  <c r="S31"/>
  <c r="R31"/>
  <c r="Q31"/>
  <c r="P31"/>
  <c r="O31"/>
  <c r="N31"/>
  <c r="M31"/>
  <c r="L31"/>
  <c r="W30"/>
  <c r="V30"/>
  <c r="U30"/>
  <c r="T30"/>
  <c r="S30"/>
  <c r="R30"/>
  <c r="Q30"/>
  <c r="P30"/>
  <c r="O30"/>
  <c r="N30"/>
  <c r="M30"/>
  <c r="L30"/>
  <c r="W770" i="1"/>
  <c r="V770"/>
  <c r="U770"/>
  <c r="T770"/>
  <c r="S770"/>
  <c r="R770"/>
  <c r="Q770"/>
  <c r="P770"/>
  <c r="O770"/>
  <c r="N770"/>
  <c r="M770"/>
  <c r="L770"/>
  <c r="W768"/>
  <c r="V768"/>
  <c r="U768"/>
  <c r="T768"/>
  <c r="S768"/>
  <c r="R768"/>
  <c r="Q768"/>
  <c r="P768"/>
  <c r="O768"/>
  <c r="N768"/>
  <c r="M768"/>
  <c r="L768"/>
  <c r="W766"/>
  <c r="V766"/>
  <c r="U766"/>
  <c r="T766"/>
  <c r="S766"/>
  <c r="R766"/>
  <c r="Q766"/>
  <c r="P766"/>
  <c r="O766"/>
  <c r="N766"/>
  <c r="M766"/>
  <c r="L766"/>
  <c r="W764"/>
  <c r="V764"/>
  <c r="U764"/>
  <c r="T764"/>
  <c r="S764"/>
  <c r="R764"/>
  <c r="Q764"/>
  <c r="P764"/>
  <c r="O764"/>
  <c r="N764"/>
  <c r="M764"/>
  <c r="L764"/>
  <c r="W760"/>
  <c r="V760"/>
  <c r="U760"/>
  <c r="T760"/>
  <c r="S760"/>
  <c r="R760"/>
  <c r="Q760"/>
  <c r="P760"/>
  <c r="O760"/>
  <c r="N760"/>
  <c r="M760"/>
  <c r="L760"/>
  <c r="W759"/>
  <c r="V759"/>
  <c r="U759"/>
  <c r="T759"/>
  <c r="S759"/>
  <c r="R759"/>
  <c r="Q759"/>
  <c r="P759"/>
  <c r="O759"/>
  <c r="N759"/>
  <c r="M759"/>
  <c r="L759"/>
  <c r="W757"/>
  <c r="V757"/>
  <c r="U757"/>
  <c r="T757"/>
  <c r="S757"/>
  <c r="R757"/>
  <c r="Q757"/>
  <c r="P757"/>
  <c r="O757"/>
  <c r="N757"/>
  <c r="M757"/>
  <c r="L757"/>
  <c r="W711"/>
  <c r="V711"/>
  <c r="U711"/>
  <c r="T711"/>
  <c r="S711"/>
  <c r="R711"/>
  <c r="Q711"/>
  <c r="P711"/>
  <c r="O711"/>
  <c r="N711"/>
  <c r="M711"/>
  <c r="L711"/>
  <c r="W698"/>
  <c r="V698"/>
  <c r="U698"/>
  <c r="T698"/>
  <c r="S698"/>
  <c r="R698"/>
  <c r="Q698"/>
  <c r="P698"/>
  <c r="O698"/>
  <c r="N698"/>
  <c r="M698"/>
  <c r="L698"/>
  <c r="W697"/>
  <c r="V697"/>
  <c r="U697"/>
  <c r="T697"/>
  <c r="S697"/>
  <c r="R697"/>
  <c r="Q697"/>
  <c r="P697"/>
  <c r="O697"/>
  <c r="N697"/>
  <c r="M697"/>
  <c r="L697"/>
  <c r="W696"/>
  <c r="V696"/>
  <c r="U696"/>
  <c r="T696"/>
  <c r="S696"/>
  <c r="R696"/>
  <c r="Q696"/>
  <c r="P696"/>
  <c r="O696"/>
  <c r="N696"/>
  <c r="M696"/>
  <c r="L696"/>
  <c r="W689"/>
  <c r="V689"/>
  <c r="U689"/>
  <c r="T689"/>
  <c r="S689"/>
  <c r="R689"/>
  <c r="Q689"/>
  <c r="P689"/>
  <c r="O689"/>
  <c r="N689"/>
  <c r="M689"/>
  <c r="L689"/>
  <c r="W688"/>
  <c r="V688"/>
  <c r="U688"/>
  <c r="T688"/>
  <c r="S688"/>
  <c r="R688"/>
  <c r="Q688"/>
  <c r="P688"/>
  <c r="O688"/>
  <c r="N688"/>
  <c r="M688"/>
  <c r="L688"/>
  <c r="W684"/>
  <c r="V684"/>
  <c r="U684"/>
  <c r="T684"/>
  <c r="S684"/>
  <c r="R684"/>
  <c r="Q684"/>
  <c r="P684"/>
  <c r="O684"/>
  <c r="N684"/>
  <c r="M684"/>
  <c r="L684"/>
  <c r="W681"/>
  <c r="V681"/>
  <c r="U681"/>
  <c r="T681"/>
  <c r="S681"/>
  <c r="R681"/>
  <c r="Q681"/>
  <c r="P681"/>
  <c r="O681"/>
  <c r="N681"/>
  <c r="M681"/>
  <c r="L681"/>
  <c r="W680"/>
  <c r="V680"/>
  <c r="U680"/>
  <c r="T680"/>
  <c r="S680"/>
  <c r="R680"/>
  <c r="Q680"/>
  <c r="P680"/>
  <c r="O680"/>
  <c r="N680"/>
  <c r="M680"/>
  <c r="L680"/>
  <c r="W675"/>
  <c r="V675"/>
  <c r="U675"/>
  <c r="T675"/>
  <c r="S675"/>
  <c r="R675"/>
  <c r="Q675"/>
  <c r="P675"/>
  <c r="O675"/>
  <c r="N675"/>
  <c r="M675"/>
  <c r="L675"/>
  <c r="W674"/>
  <c r="V674"/>
  <c r="V673" s="1"/>
  <c r="U674"/>
  <c r="U673" s="1"/>
  <c r="T674"/>
  <c r="S674"/>
  <c r="S673" s="1"/>
  <c r="R674"/>
  <c r="R673" s="1"/>
  <c r="Q674"/>
  <c r="Q673" s="1"/>
  <c r="P674"/>
  <c r="O674"/>
  <c r="O673" s="1"/>
  <c r="N674"/>
  <c r="N673" s="1"/>
  <c r="M674"/>
  <c r="M673" s="1"/>
  <c r="L674"/>
  <c r="W673"/>
  <c r="T673"/>
  <c r="P673"/>
  <c r="L673"/>
  <c r="T873" l="1"/>
  <c r="T872" s="1"/>
  <c r="P775"/>
  <c r="P774" s="1"/>
  <c r="O782"/>
  <c r="O781" s="1"/>
  <c r="T775"/>
  <c r="T774" s="1"/>
  <c r="R786"/>
  <c r="O799"/>
  <c r="Q804"/>
  <c r="Q798" s="1"/>
  <c r="M804"/>
  <c r="W804"/>
  <c r="L775"/>
  <c r="L774" s="1"/>
  <c r="N775"/>
  <c r="N774" s="1"/>
  <c r="O775"/>
  <c r="U775"/>
  <c r="N901"/>
  <c r="N896" s="1"/>
  <c r="U818"/>
  <c r="N855"/>
  <c r="R818"/>
  <c r="V846"/>
  <c r="O846"/>
  <c r="M873"/>
  <c r="M872" s="1"/>
  <c r="M917"/>
  <c r="O828"/>
  <c r="O826" s="1"/>
  <c r="O825" s="1"/>
  <c r="P855"/>
  <c r="W873"/>
  <c r="W872" s="1"/>
  <c r="S901"/>
  <c r="S896" s="1"/>
  <c r="V901"/>
  <c r="M798"/>
  <c r="O818"/>
  <c r="T846"/>
  <c r="T840" s="1"/>
  <c r="T896"/>
  <c r="O901"/>
  <c r="W855"/>
  <c r="R875"/>
  <c r="R873" s="1"/>
  <c r="R872" s="1"/>
  <c r="O879"/>
  <c r="R804"/>
  <c r="O807"/>
  <c r="U807"/>
  <c r="U804" s="1"/>
  <c r="U798" s="1"/>
  <c r="R821"/>
  <c r="U826"/>
  <c r="U825" s="1"/>
  <c r="P846"/>
  <c r="P840" s="1"/>
  <c r="V841"/>
  <c r="V840" s="1"/>
  <c r="O841"/>
  <c r="T855"/>
  <c r="U879"/>
  <c r="U887"/>
  <c r="S798"/>
  <c r="N840"/>
  <c r="W798"/>
  <c r="R855"/>
  <c r="U841"/>
  <c r="L846"/>
  <c r="L840" s="1"/>
  <c r="U846"/>
  <c r="O887"/>
  <c r="M775"/>
  <c r="M774" s="1"/>
  <c r="Q775"/>
  <c r="Q774" s="1"/>
  <c r="R775"/>
  <c r="R774" s="1"/>
  <c r="L804"/>
  <c r="L798" s="1"/>
  <c r="N804"/>
  <c r="N798" s="1"/>
  <c r="V804"/>
  <c r="V798" s="1"/>
  <c r="O804"/>
  <c r="O798" s="1"/>
  <c r="S841"/>
  <c r="W841"/>
  <c r="R841"/>
  <c r="S846"/>
  <c r="W846"/>
  <c r="V855"/>
  <c r="O855"/>
  <c r="M855"/>
  <c r="Q855"/>
  <c r="S855"/>
  <c r="Q896"/>
  <c r="S775"/>
  <c r="S774" s="1"/>
  <c r="W775"/>
  <c r="W774" s="1"/>
  <c r="O786"/>
  <c r="O774" s="1"/>
  <c r="P804"/>
  <c r="P798" s="1"/>
  <c r="T804"/>
  <c r="T798" s="1"/>
  <c r="R826"/>
  <c r="R825" s="1"/>
  <c r="M841"/>
  <c r="Q841"/>
  <c r="M846"/>
  <c r="Q846"/>
  <c r="R846"/>
  <c r="V896"/>
  <c r="U901"/>
  <c r="U786"/>
  <c r="U774" s="1"/>
  <c r="P791"/>
  <c r="S791"/>
  <c r="V791"/>
  <c r="O897"/>
  <c r="U897"/>
  <c r="W896"/>
  <c r="O68" i="4"/>
  <c r="O67" s="1"/>
  <c r="O66" s="1"/>
  <c r="U68"/>
  <c r="U67" s="1"/>
  <c r="U66" s="1"/>
  <c r="R66"/>
  <c r="Q84"/>
  <c r="Q83" s="1"/>
  <c r="M85"/>
  <c r="M84" s="1"/>
  <c r="R89"/>
  <c r="R85" s="1"/>
  <c r="R84" s="1"/>
  <c r="R83" s="1"/>
  <c r="U89"/>
  <c r="L85"/>
  <c r="L84" s="1"/>
  <c r="L83" s="1"/>
  <c r="N85"/>
  <c r="N84" s="1"/>
  <c r="N83" s="1"/>
  <c r="M83"/>
  <c r="P85"/>
  <c r="P84" s="1"/>
  <c r="P83" s="1"/>
  <c r="O89"/>
  <c r="U85"/>
  <c r="U84" s="1"/>
  <c r="U83" s="1"/>
  <c r="S83"/>
  <c r="W83"/>
  <c r="V85"/>
  <c r="V84" s="1"/>
  <c r="V83" s="1"/>
  <c r="O85"/>
  <c r="O84" s="1"/>
  <c r="O83" s="1"/>
  <c r="R901" i="1"/>
  <c r="R896" s="1"/>
  <c r="L917"/>
  <c r="N917"/>
  <c r="U855"/>
  <c r="U672"/>
  <c r="R672"/>
  <c r="O672"/>
  <c r="U671"/>
  <c r="R671"/>
  <c r="O671"/>
  <c r="U670"/>
  <c r="R670"/>
  <c r="O670"/>
  <c r="U669"/>
  <c r="R669"/>
  <c r="O669"/>
  <c r="U668"/>
  <c r="R668"/>
  <c r="O668"/>
  <c r="U667"/>
  <c r="R667"/>
  <c r="O667"/>
  <c r="M667"/>
  <c r="U666"/>
  <c r="R666"/>
  <c r="O666"/>
  <c r="U665"/>
  <c r="R665"/>
  <c r="O665"/>
  <c r="N665"/>
  <c r="M665"/>
  <c r="M651" s="1"/>
  <c r="U664"/>
  <c r="R664"/>
  <c r="O664"/>
  <c r="U663"/>
  <c r="R663"/>
  <c r="O663"/>
  <c r="U662"/>
  <c r="R662"/>
  <c r="O662"/>
  <c r="U661"/>
  <c r="R661"/>
  <c r="O661"/>
  <c r="U660"/>
  <c r="R660"/>
  <c r="O660"/>
  <c r="U659"/>
  <c r="R659"/>
  <c r="O659"/>
  <c r="U658"/>
  <c r="R658"/>
  <c r="O658"/>
  <c r="U657"/>
  <c r="R657"/>
  <c r="O657"/>
  <c r="U656"/>
  <c r="R656"/>
  <c r="O656"/>
  <c r="U655"/>
  <c r="R655"/>
  <c r="O655"/>
  <c r="U654"/>
  <c r="R654"/>
  <c r="O654"/>
  <c r="U653"/>
  <c r="R653"/>
  <c r="O653"/>
  <c r="U652"/>
  <c r="R652"/>
  <c r="O652"/>
  <c r="W651"/>
  <c r="V651"/>
  <c r="T651"/>
  <c r="S651"/>
  <c r="Q651"/>
  <c r="P651"/>
  <c r="N651"/>
  <c r="L651"/>
  <c r="U650"/>
  <c r="R650"/>
  <c r="O650"/>
  <c r="U649"/>
  <c r="R649"/>
  <c r="O649"/>
  <c r="U648"/>
  <c r="R648"/>
  <c r="O648"/>
  <c r="U647"/>
  <c r="R647"/>
  <c r="O647"/>
  <c r="U646"/>
  <c r="R646"/>
  <c r="O646"/>
  <c r="L646"/>
  <c r="L645" s="1"/>
  <c r="L644" s="1"/>
  <c r="W645"/>
  <c r="V645"/>
  <c r="T645"/>
  <c r="T644" s="1"/>
  <c r="S645"/>
  <c r="S644" s="1"/>
  <c r="Q645"/>
  <c r="Q644" s="1"/>
  <c r="P645"/>
  <c r="P644" s="1"/>
  <c r="N645"/>
  <c r="N644" s="1"/>
  <c r="M645"/>
  <c r="W644"/>
  <c r="W635"/>
  <c r="V635"/>
  <c r="U635"/>
  <c r="T635"/>
  <c r="S635"/>
  <c r="R635"/>
  <c r="Q635"/>
  <c r="P635"/>
  <c r="O635"/>
  <c r="N635"/>
  <c r="M635"/>
  <c r="L635"/>
  <c r="W631"/>
  <c r="V631"/>
  <c r="U631"/>
  <c r="T631"/>
  <c r="S631"/>
  <c r="R631"/>
  <c r="Q631"/>
  <c r="P631"/>
  <c r="O631"/>
  <c r="N631"/>
  <c r="M631"/>
  <c r="L631"/>
  <c r="W630"/>
  <c r="V630"/>
  <c r="U630"/>
  <c r="T630"/>
  <c r="S630"/>
  <c r="R630"/>
  <c r="Q630"/>
  <c r="P630"/>
  <c r="O630"/>
  <c r="N630"/>
  <c r="M630"/>
  <c r="L630"/>
  <c r="U627"/>
  <c r="R627"/>
  <c r="O627"/>
  <c r="U626"/>
  <c r="R626"/>
  <c r="O626"/>
  <c r="U625"/>
  <c r="R625"/>
  <c r="O625"/>
  <c r="U624"/>
  <c r="R624"/>
  <c r="O624"/>
  <c r="N624"/>
  <c r="M624"/>
  <c r="L624"/>
  <c r="U623"/>
  <c r="R623"/>
  <c r="O623"/>
  <c r="M623"/>
  <c r="U622"/>
  <c r="R622"/>
  <c r="O622"/>
  <c r="L622"/>
  <c r="V621"/>
  <c r="U621" s="1"/>
  <c r="S621"/>
  <c r="R621" s="1"/>
  <c r="P621"/>
  <c r="O621" s="1"/>
  <c r="L621"/>
  <c r="L620" s="1"/>
  <c r="W620"/>
  <c r="T620"/>
  <c r="S620"/>
  <c r="Q620"/>
  <c r="N620"/>
  <c r="W28" i="4"/>
  <c r="V28"/>
  <c r="U28"/>
  <c r="T28"/>
  <c r="S28"/>
  <c r="R28"/>
  <c r="Q28"/>
  <c r="P28"/>
  <c r="O28"/>
  <c r="N28"/>
  <c r="M28"/>
  <c r="L28"/>
  <c r="W27"/>
  <c r="V27"/>
  <c r="U27"/>
  <c r="T27"/>
  <c r="S27"/>
  <c r="R27"/>
  <c r="Q27"/>
  <c r="P27"/>
  <c r="O27"/>
  <c r="N27"/>
  <c r="M27"/>
  <c r="L27"/>
  <c r="W26"/>
  <c r="V26"/>
  <c r="U26"/>
  <c r="T26"/>
  <c r="S26"/>
  <c r="R26"/>
  <c r="Q26"/>
  <c r="P26"/>
  <c r="O26"/>
  <c r="N26"/>
  <c r="M26"/>
  <c r="L26"/>
  <c r="W25"/>
  <c r="W11" s="1"/>
  <c r="V25"/>
  <c r="V11" s="1"/>
  <c r="U25"/>
  <c r="U11" s="1"/>
  <c r="T25"/>
  <c r="T11" s="1"/>
  <c r="S25"/>
  <c r="S11" s="1"/>
  <c r="R25"/>
  <c r="Q25"/>
  <c r="Q11" s="1"/>
  <c r="P25"/>
  <c r="P11" s="1"/>
  <c r="O25"/>
  <c r="O11" s="1"/>
  <c r="N25"/>
  <c r="N11" s="1"/>
  <c r="M25"/>
  <c r="M11" s="1"/>
  <c r="L25"/>
  <c r="L11" s="1"/>
  <c r="U595" i="1"/>
  <c r="U617"/>
  <c r="U616" s="1"/>
  <c r="R617"/>
  <c r="O617"/>
  <c r="O616" s="1"/>
  <c r="W616"/>
  <c r="V616"/>
  <c r="T616"/>
  <c r="S616"/>
  <c r="R616"/>
  <c r="Q616"/>
  <c r="P616"/>
  <c r="N616"/>
  <c r="M616"/>
  <c r="L616"/>
  <c r="U615"/>
  <c r="U614" s="1"/>
  <c r="R615"/>
  <c r="R614" s="1"/>
  <c r="O615"/>
  <c r="O614" s="1"/>
  <c r="W614"/>
  <c r="V614"/>
  <c r="T614"/>
  <c r="S614"/>
  <c r="Q614"/>
  <c r="P614"/>
  <c r="N614"/>
  <c r="M614"/>
  <c r="L614"/>
  <c r="U613"/>
  <c r="R613"/>
  <c r="O613"/>
  <c r="U612"/>
  <c r="R612"/>
  <c r="O612"/>
  <c r="W611"/>
  <c r="W610" s="1"/>
  <c r="V611"/>
  <c r="V610" s="1"/>
  <c r="T611"/>
  <c r="T610" s="1"/>
  <c r="S611"/>
  <c r="S610" s="1"/>
  <c r="Q611"/>
  <c r="Q610" s="1"/>
  <c r="P611"/>
  <c r="P610" s="1"/>
  <c r="N611"/>
  <c r="N610" s="1"/>
  <c r="M611"/>
  <c r="M610" s="1"/>
  <c r="L611"/>
  <c r="L610" s="1"/>
  <c r="U609"/>
  <c r="R609"/>
  <c r="O609"/>
  <c r="U608"/>
  <c r="R608"/>
  <c r="O608"/>
  <c r="U607"/>
  <c r="R607"/>
  <c r="O607"/>
  <c r="U606"/>
  <c r="R606"/>
  <c r="O606"/>
  <c r="U605"/>
  <c r="R605"/>
  <c r="O605"/>
  <c r="U604"/>
  <c r="R604"/>
  <c r="O604"/>
  <c r="U603"/>
  <c r="R603"/>
  <c r="O603"/>
  <c r="W602"/>
  <c r="W601" s="1"/>
  <c r="V602"/>
  <c r="V601" s="1"/>
  <c r="T602"/>
  <c r="T601" s="1"/>
  <c r="S602"/>
  <c r="S601" s="1"/>
  <c r="Q602"/>
  <c r="Q601" s="1"/>
  <c r="P602"/>
  <c r="P601" s="1"/>
  <c r="N602"/>
  <c r="N601" s="1"/>
  <c r="M602"/>
  <c r="M601" s="1"/>
  <c r="L602"/>
  <c r="L601" s="1"/>
  <c r="U600"/>
  <c r="U599" s="1"/>
  <c r="R600"/>
  <c r="R599" s="1"/>
  <c r="O600"/>
  <c r="O599" s="1"/>
  <c r="W599"/>
  <c r="V599"/>
  <c r="T599"/>
  <c r="S599"/>
  <c r="Q599"/>
  <c r="P599"/>
  <c r="N599"/>
  <c r="M599"/>
  <c r="L599"/>
  <c r="U598"/>
  <c r="U597" s="1"/>
  <c r="R598"/>
  <c r="O598"/>
  <c r="O597" s="1"/>
  <c r="W597"/>
  <c r="V597"/>
  <c r="V596" s="1"/>
  <c r="T597"/>
  <c r="S597"/>
  <c r="R597"/>
  <c r="Q597"/>
  <c r="P597"/>
  <c r="N597"/>
  <c r="M597"/>
  <c r="L597"/>
  <c r="R595"/>
  <c r="O595"/>
  <c r="U594"/>
  <c r="R594"/>
  <c r="O594"/>
  <c r="U593"/>
  <c r="R593"/>
  <c r="O593"/>
  <c r="W592"/>
  <c r="V592"/>
  <c r="T592"/>
  <c r="S592"/>
  <c r="Q592"/>
  <c r="P592"/>
  <c r="N592"/>
  <c r="M592"/>
  <c r="L592"/>
  <c r="O896" l="1"/>
  <c r="O840"/>
  <c r="O790" s="1"/>
  <c r="O789" s="1"/>
  <c r="O873"/>
  <c r="O872" s="1"/>
  <c r="R798"/>
  <c r="T790"/>
  <c r="T789" s="1"/>
  <c r="W840"/>
  <c r="W790" s="1"/>
  <c r="W789" s="1"/>
  <c r="U873"/>
  <c r="U872" s="1"/>
  <c r="P790"/>
  <c r="P789" s="1"/>
  <c r="O611"/>
  <c r="O610" s="1"/>
  <c r="L790"/>
  <c r="L789" s="1"/>
  <c r="P596"/>
  <c r="P591" s="1"/>
  <c r="P590" s="1"/>
  <c r="N790"/>
  <c r="N789" s="1"/>
  <c r="U840"/>
  <c r="U790" s="1"/>
  <c r="U651"/>
  <c r="U896"/>
  <c r="V790"/>
  <c r="V789" s="1"/>
  <c r="Q840"/>
  <c r="Q790" s="1"/>
  <c r="Q789" s="1"/>
  <c r="R840"/>
  <c r="S840"/>
  <c r="S790" s="1"/>
  <c r="S789" s="1"/>
  <c r="M840"/>
  <c r="M790" s="1"/>
  <c r="M789" s="1"/>
  <c r="V644"/>
  <c r="V629" s="1"/>
  <c r="O645"/>
  <c r="U645"/>
  <c r="R651"/>
  <c r="R11" i="4"/>
  <c r="L596" i="1"/>
  <c r="L591" s="1"/>
  <c r="L590" s="1"/>
  <c r="R620"/>
  <c r="O596"/>
  <c r="O651"/>
  <c r="V620"/>
  <c r="M620"/>
  <c r="S629"/>
  <c r="S619" s="1"/>
  <c r="S618" s="1"/>
  <c r="P629"/>
  <c r="W629"/>
  <c r="W619" s="1"/>
  <c r="W618" s="1"/>
  <c r="N629"/>
  <c r="N619" s="1"/>
  <c r="N618" s="1"/>
  <c r="Q629"/>
  <c r="Q619" s="1"/>
  <c r="Q618" s="1"/>
  <c r="T629"/>
  <c r="T619" s="1"/>
  <c r="T618" s="1"/>
  <c r="L629"/>
  <c r="L619" s="1"/>
  <c r="L618" s="1"/>
  <c r="M644"/>
  <c r="M629" s="1"/>
  <c r="U611"/>
  <c r="U610" s="1"/>
  <c r="O620"/>
  <c r="R645"/>
  <c r="T596"/>
  <c r="T591" s="1"/>
  <c r="T590" s="1"/>
  <c r="O602"/>
  <c r="O601" s="1"/>
  <c r="U602"/>
  <c r="U601" s="1"/>
  <c r="R602"/>
  <c r="R601" s="1"/>
  <c r="R611"/>
  <c r="R610" s="1"/>
  <c r="P620"/>
  <c r="U620"/>
  <c r="O592"/>
  <c r="U592"/>
  <c r="R592"/>
  <c r="N596"/>
  <c r="N591" s="1"/>
  <c r="N590" s="1"/>
  <c r="S596"/>
  <c r="V591"/>
  <c r="V590" s="1"/>
  <c r="S591"/>
  <c r="S590" s="1"/>
  <c r="W596"/>
  <c r="W591" s="1"/>
  <c r="W590" s="1"/>
  <c r="R596"/>
  <c r="U596"/>
  <c r="M596"/>
  <c r="M591" s="1"/>
  <c r="M590" s="1"/>
  <c r="Q596"/>
  <c r="Q591" s="1"/>
  <c r="Q590" s="1"/>
  <c r="U589"/>
  <c r="R589"/>
  <c r="O589"/>
  <c r="U588"/>
  <c r="R588"/>
  <c r="O588"/>
  <c r="U587"/>
  <c r="R587"/>
  <c r="O587"/>
  <c r="U586"/>
  <c r="R586"/>
  <c r="O586"/>
  <c r="W585"/>
  <c r="V585"/>
  <c r="T585"/>
  <c r="S585"/>
  <c r="Q585"/>
  <c r="P585"/>
  <c r="N585"/>
  <c r="M585"/>
  <c r="L585"/>
  <c r="U584"/>
  <c r="R584"/>
  <c r="O584"/>
  <c r="U583"/>
  <c r="R583"/>
  <c r="O583"/>
  <c r="U582"/>
  <c r="R582"/>
  <c r="O582"/>
  <c r="U581"/>
  <c r="R581"/>
  <c r="O581"/>
  <c r="U580"/>
  <c r="R580"/>
  <c r="O580"/>
  <c r="U579"/>
  <c r="R579"/>
  <c r="O579"/>
  <c r="U578"/>
  <c r="R578"/>
  <c r="O578"/>
  <c r="U577"/>
  <c r="R577"/>
  <c r="O577"/>
  <c r="U576"/>
  <c r="R576"/>
  <c r="O576"/>
  <c r="U575"/>
  <c r="R575"/>
  <c r="O575"/>
  <c r="U574"/>
  <c r="R574"/>
  <c r="O574"/>
  <c r="U573"/>
  <c r="R573"/>
  <c r="O573"/>
  <c r="U572"/>
  <c r="R572"/>
  <c r="O572"/>
  <c r="W571"/>
  <c r="V571"/>
  <c r="T571"/>
  <c r="S571"/>
  <c r="Q571"/>
  <c r="P571"/>
  <c r="N571"/>
  <c r="M571"/>
  <c r="L571"/>
  <c r="U570"/>
  <c r="U569" s="1"/>
  <c r="R570"/>
  <c r="R569" s="1"/>
  <c r="O570"/>
  <c r="O569" s="1"/>
  <c r="W569"/>
  <c r="V569"/>
  <c r="T569"/>
  <c r="S569"/>
  <c r="Q569"/>
  <c r="P569"/>
  <c r="N569"/>
  <c r="M569"/>
  <c r="L569"/>
  <c r="U568"/>
  <c r="R568"/>
  <c r="O568"/>
  <c r="U567"/>
  <c r="R567"/>
  <c r="O567"/>
  <c r="U566"/>
  <c r="R566"/>
  <c r="O566"/>
  <c r="U565"/>
  <c r="R565"/>
  <c r="O565"/>
  <c r="U564"/>
  <c r="R564"/>
  <c r="O564"/>
  <c r="U563"/>
  <c r="R563"/>
  <c r="O563"/>
  <c r="U562"/>
  <c r="R562"/>
  <c r="O562"/>
  <c r="U561"/>
  <c r="R561"/>
  <c r="O561"/>
  <c r="U560"/>
  <c r="R560"/>
  <c r="O560"/>
  <c r="W559"/>
  <c r="V559"/>
  <c r="V558" s="1"/>
  <c r="T559"/>
  <c r="S559"/>
  <c r="Q559"/>
  <c r="Q558" s="1"/>
  <c r="P559"/>
  <c r="N559"/>
  <c r="M559"/>
  <c r="L559"/>
  <c r="U557"/>
  <c r="R557"/>
  <c r="O557"/>
  <c r="U556"/>
  <c r="R556"/>
  <c r="O556"/>
  <c r="U555"/>
  <c r="R555"/>
  <c r="O555"/>
  <c r="U554"/>
  <c r="R554"/>
  <c r="O554"/>
  <c r="U553"/>
  <c r="R553"/>
  <c r="O553"/>
  <c r="U552"/>
  <c r="R552"/>
  <c r="O552"/>
  <c r="W551"/>
  <c r="V551"/>
  <c r="T551"/>
  <c r="S551"/>
  <c r="Q551"/>
  <c r="P551"/>
  <c r="N551"/>
  <c r="M551"/>
  <c r="L551"/>
  <c r="U550"/>
  <c r="R550"/>
  <c r="O550"/>
  <c r="U549"/>
  <c r="R549"/>
  <c r="O549"/>
  <c r="U548"/>
  <c r="R548"/>
  <c r="O548"/>
  <c r="U547"/>
  <c r="R547"/>
  <c r="O547"/>
  <c r="U546"/>
  <c r="R546"/>
  <c r="O546"/>
  <c r="U545"/>
  <c r="R545"/>
  <c r="O545"/>
  <c r="W544"/>
  <c r="V544"/>
  <c r="T544"/>
  <c r="S544"/>
  <c r="Q544"/>
  <c r="P544"/>
  <c r="N544"/>
  <c r="M544"/>
  <c r="L544"/>
  <c r="U543"/>
  <c r="R543"/>
  <c r="O543"/>
  <c r="U542"/>
  <c r="R542"/>
  <c r="O542"/>
  <c r="U541"/>
  <c r="R541"/>
  <c r="O541"/>
  <c r="U540"/>
  <c r="R540"/>
  <c r="O540"/>
  <c r="W539"/>
  <c r="V539"/>
  <c r="T539"/>
  <c r="S539"/>
  <c r="Q539"/>
  <c r="P539"/>
  <c r="N539"/>
  <c r="M539"/>
  <c r="L539"/>
  <c r="U538"/>
  <c r="R538"/>
  <c r="O538"/>
  <c r="U537"/>
  <c r="R537"/>
  <c r="O537"/>
  <c r="U536"/>
  <c r="R536"/>
  <c r="O536"/>
  <c r="U535"/>
  <c r="R535"/>
  <c r="O535"/>
  <c r="U534"/>
  <c r="R534"/>
  <c r="O534"/>
  <c r="U533"/>
  <c r="R533"/>
  <c r="O533"/>
  <c r="U532"/>
  <c r="R532"/>
  <c r="O532"/>
  <c r="U531"/>
  <c r="R531"/>
  <c r="O531"/>
  <c r="W530"/>
  <c r="V530"/>
  <c r="T530"/>
  <c r="S530"/>
  <c r="Q530"/>
  <c r="P530"/>
  <c r="N530"/>
  <c r="M530"/>
  <c r="L530"/>
  <c r="U526"/>
  <c r="R526"/>
  <c r="O526"/>
  <c r="U525"/>
  <c r="R525"/>
  <c r="O525"/>
  <c r="W524"/>
  <c r="W523" s="1"/>
  <c r="V524"/>
  <c r="T524"/>
  <c r="T523" s="1"/>
  <c r="S524"/>
  <c r="Q524"/>
  <c r="Q523" s="1"/>
  <c r="P524"/>
  <c r="N524"/>
  <c r="N523" s="1"/>
  <c r="M524"/>
  <c r="M523" s="1"/>
  <c r="L524"/>
  <c r="L523" s="1"/>
  <c r="U522"/>
  <c r="U521" s="1"/>
  <c r="R522"/>
  <c r="O522"/>
  <c r="O521" s="1"/>
  <c r="W521"/>
  <c r="V521"/>
  <c r="T521"/>
  <c r="S521"/>
  <c r="R521"/>
  <c r="Q521"/>
  <c r="P521"/>
  <c r="N521"/>
  <c r="M521"/>
  <c r="L521"/>
  <c r="U520"/>
  <c r="U519" s="1"/>
  <c r="R520"/>
  <c r="R519" s="1"/>
  <c r="O520"/>
  <c r="O519" s="1"/>
  <c r="W519"/>
  <c r="V519"/>
  <c r="T519"/>
  <c r="S519"/>
  <c r="Q519"/>
  <c r="P519"/>
  <c r="N519"/>
  <c r="M519"/>
  <c r="L519"/>
  <c r="U518"/>
  <c r="R518"/>
  <c r="O518"/>
  <c r="U517"/>
  <c r="R517"/>
  <c r="O517"/>
  <c r="W516"/>
  <c r="V516"/>
  <c r="T516"/>
  <c r="S516"/>
  <c r="Q516"/>
  <c r="P516"/>
  <c r="N516"/>
  <c r="M516"/>
  <c r="L516"/>
  <c r="U515"/>
  <c r="R515"/>
  <c r="O515"/>
  <c r="U514"/>
  <c r="R514"/>
  <c r="O514"/>
  <c r="U513"/>
  <c r="R513"/>
  <c r="O513"/>
  <c r="U512"/>
  <c r="R512"/>
  <c r="O512"/>
  <c r="W511"/>
  <c r="V511"/>
  <c r="T511"/>
  <c r="S511"/>
  <c r="Q511"/>
  <c r="P511"/>
  <c r="N511"/>
  <c r="M511"/>
  <c r="L511"/>
  <c r="S510"/>
  <c r="U509"/>
  <c r="R509"/>
  <c r="O509"/>
  <c r="U508"/>
  <c r="R508"/>
  <c r="O508"/>
  <c r="U507"/>
  <c r="R507"/>
  <c r="O507"/>
  <c r="U506"/>
  <c r="R506"/>
  <c r="O506"/>
  <c r="U505"/>
  <c r="R505"/>
  <c r="O505"/>
  <c r="W504"/>
  <c r="V504"/>
  <c r="T504"/>
  <c r="S504"/>
  <c r="Q504"/>
  <c r="P504"/>
  <c r="N504"/>
  <c r="M504"/>
  <c r="L504"/>
  <c r="U140"/>
  <c r="U139" s="1"/>
  <c r="R140"/>
  <c r="R139" s="1"/>
  <c r="O140"/>
  <c r="O139" s="1"/>
  <c r="W139"/>
  <c r="V139"/>
  <c r="T139"/>
  <c r="S139"/>
  <c r="Q139"/>
  <c r="P139"/>
  <c r="N139"/>
  <c r="M139"/>
  <c r="L139"/>
  <c r="U137"/>
  <c r="R137"/>
  <c r="O137"/>
  <c r="U136"/>
  <c r="R136"/>
  <c r="O136"/>
  <c r="U135"/>
  <c r="R135"/>
  <c r="O135"/>
  <c r="W134"/>
  <c r="U134" s="1"/>
  <c r="T134"/>
  <c r="R134" s="1"/>
  <c r="Q134"/>
  <c r="O134" s="1"/>
  <c r="U132"/>
  <c r="R132"/>
  <c r="O132"/>
  <c r="U131"/>
  <c r="R131"/>
  <c r="O131"/>
  <c r="W129"/>
  <c r="U126"/>
  <c r="R126"/>
  <c r="O126"/>
  <c r="U125"/>
  <c r="R125"/>
  <c r="O125"/>
  <c r="U124"/>
  <c r="R124"/>
  <c r="O124"/>
  <c r="U123"/>
  <c r="R123"/>
  <c r="O123"/>
  <c r="V122"/>
  <c r="S122"/>
  <c r="P122"/>
  <c r="N122"/>
  <c r="M122"/>
  <c r="L122"/>
  <c r="U121"/>
  <c r="R121"/>
  <c r="O121"/>
  <c r="U120"/>
  <c r="R120"/>
  <c r="O120"/>
  <c r="W119"/>
  <c r="V119"/>
  <c r="T119"/>
  <c r="S119"/>
  <c r="Q119"/>
  <c r="P119"/>
  <c r="N119"/>
  <c r="N118" s="1"/>
  <c r="M119"/>
  <c r="L119"/>
  <c r="L118" s="1"/>
  <c r="U117"/>
  <c r="R117"/>
  <c r="O117"/>
  <c r="U116"/>
  <c r="R116"/>
  <c r="O116"/>
  <c r="W115"/>
  <c r="V115"/>
  <c r="T115"/>
  <c r="S115"/>
  <c r="Q115"/>
  <c r="P115"/>
  <c r="N115"/>
  <c r="M115"/>
  <c r="L115"/>
  <c r="R644" l="1"/>
  <c r="R629" s="1"/>
  <c r="R619" s="1"/>
  <c r="R618" s="1"/>
  <c r="O644"/>
  <c r="O629" s="1"/>
  <c r="O619" s="1"/>
  <c r="O618" s="1"/>
  <c r="U644"/>
  <c r="U629" s="1"/>
  <c r="R790"/>
  <c r="R789" s="1"/>
  <c r="L114"/>
  <c r="L113" s="1"/>
  <c r="N114"/>
  <c r="N113" s="1"/>
  <c r="V118"/>
  <c r="V114" s="1"/>
  <c r="V113" s="1"/>
  <c r="U619"/>
  <c r="U618" s="1"/>
  <c r="U789"/>
  <c r="V529"/>
  <c r="V528" s="1"/>
  <c r="O504"/>
  <c r="M529"/>
  <c r="P529"/>
  <c r="O591"/>
  <c r="O590" s="1"/>
  <c r="M510"/>
  <c r="M619"/>
  <c r="M618" s="1"/>
  <c r="U115"/>
  <c r="M118"/>
  <c r="M114" s="1"/>
  <c r="M113" s="1"/>
  <c r="U119"/>
  <c r="Q133"/>
  <c r="Q510"/>
  <c r="W510"/>
  <c r="O539"/>
  <c r="T529"/>
  <c r="T528" s="1"/>
  <c r="T527" s="1"/>
  <c r="R559"/>
  <c r="P619"/>
  <c r="P618" s="1"/>
  <c r="V619"/>
  <c r="V618" s="1"/>
  <c r="R115"/>
  <c r="P118"/>
  <c r="P114" s="1"/>
  <c r="P113" s="1"/>
  <c r="S118"/>
  <c r="S114" s="1"/>
  <c r="S113" s="1"/>
  <c r="R119"/>
  <c r="W133"/>
  <c r="U133" s="1"/>
  <c r="U122" s="1"/>
  <c r="U118" s="1"/>
  <c r="U114" s="1"/>
  <c r="U113" s="1"/>
  <c r="U511"/>
  <c r="U524"/>
  <c r="L529"/>
  <c r="N529"/>
  <c r="N528" s="1"/>
  <c r="N527" s="1"/>
  <c r="M558"/>
  <c r="U539"/>
  <c r="O551"/>
  <c r="R551"/>
  <c r="U551"/>
  <c r="P558"/>
  <c r="O558" s="1"/>
  <c r="R511"/>
  <c r="O516"/>
  <c r="O530"/>
  <c r="R530"/>
  <c r="U530"/>
  <c r="L558"/>
  <c r="L528" s="1"/>
  <c r="L527" s="1"/>
  <c r="N558"/>
  <c r="R591"/>
  <c r="R590" s="1"/>
  <c r="O571"/>
  <c r="U571"/>
  <c r="U591"/>
  <c r="U590" s="1"/>
  <c r="R571"/>
  <c r="U516"/>
  <c r="R539"/>
  <c r="O511"/>
  <c r="O585"/>
  <c r="R585"/>
  <c r="U585"/>
  <c r="R504"/>
  <c r="R516"/>
  <c r="R510" s="1"/>
  <c r="L510"/>
  <c r="N510"/>
  <c r="V510"/>
  <c r="V523"/>
  <c r="U523" s="1"/>
  <c r="O524"/>
  <c r="O523" s="1"/>
  <c r="R524"/>
  <c r="Q529"/>
  <c r="Q528" s="1"/>
  <c r="Q527" s="1"/>
  <c r="W529"/>
  <c r="O559"/>
  <c r="U559"/>
  <c r="U504"/>
  <c r="P510"/>
  <c r="T510"/>
  <c r="O544"/>
  <c r="R544"/>
  <c r="U544"/>
  <c r="S558"/>
  <c r="R558" s="1"/>
  <c r="W558"/>
  <c r="U558" s="1"/>
  <c r="T133"/>
  <c r="P523"/>
  <c r="S523"/>
  <c r="R523" s="1"/>
  <c r="S529"/>
  <c r="O115"/>
  <c r="O119"/>
  <c r="W122" l="1"/>
  <c r="W118" s="1"/>
  <c r="W114" s="1"/>
  <c r="W113" s="1"/>
  <c r="O510"/>
  <c r="N503"/>
  <c r="N502" s="1"/>
  <c r="M528"/>
  <c r="M527" s="1"/>
  <c r="P528"/>
  <c r="T503"/>
  <c r="T502" s="1"/>
  <c r="Q503"/>
  <c r="Q502" s="1"/>
  <c r="M503"/>
  <c r="M502" s="1"/>
  <c r="U529"/>
  <c r="O529"/>
  <c r="U510"/>
  <c r="O133"/>
  <c r="O122" s="1"/>
  <c r="Q122"/>
  <c r="Q118" s="1"/>
  <c r="Q114" s="1"/>
  <c r="Q113" s="1"/>
  <c r="W528"/>
  <c r="W527" s="1"/>
  <c r="W503" s="1"/>
  <c r="W502" s="1"/>
  <c r="L503"/>
  <c r="L502" s="1"/>
  <c r="R529"/>
  <c r="S528"/>
  <c r="R133"/>
  <c r="R122" s="1"/>
  <c r="R118" s="1"/>
  <c r="R114" s="1"/>
  <c r="R113" s="1"/>
  <c r="T122"/>
  <c r="T118" s="1"/>
  <c r="T114" s="1"/>
  <c r="T113" s="1"/>
  <c r="O528"/>
  <c r="O527" s="1"/>
  <c r="O503" s="1"/>
  <c r="O502" s="1"/>
  <c r="P527"/>
  <c r="P503" s="1"/>
  <c r="P502" s="1"/>
  <c r="U528"/>
  <c r="U527" s="1"/>
  <c r="V527"/>
  <c r="V503" s="1"/>
  <c r="V502" s="1"/>
  <c r="O118"/>
  <c r="O114" s="1"/>
  <c r="O113" s="1"/>
  <c r="U503" l="1"/>
  <c r="U502" s="1"/>
  <c r="R528"/>
  <c r="R527" s="1"/>
  <c r="R503" s="1"/>
  <c r="R502" s="1"/>
  <c r="S527"/>
  <c r="S503" s="1"/>
  <c r="S502" s="1"/>
  <c r="W403" l="1"/>
  <c r="V403"/>
  <c r="U403"/>
  <c r="T403"/>
  <c r="S403"/>
  <c r="R403"/>
  <c r="Q403"/>
  <c r="P403"/>
  <c r="O403"/>
  <c r="N403"/>
  <c r="M403"/>
  <c r="L403"/>
  <c r="W400"/>
  <c r="V400"/>
  <c r="U400"/>
  <c r="T400"/>
  <c r="S400"/>
  <c r="R400"/>
  <c r="Q400"/>
  <c r="P400"/>
  <c r="O400"/>
  <c r="N400"/>
  <c r="M400"/>
  <c r="L400"/>
  <c r="W399"/>
  <c r="V399"/>
  <c r="U399"/>
  <c r="T399"/>
  <c r="S399"/>
  <c r="R399"/>
  <c r="Q399"/>
  <c r="P399"/>
  <c r="O399"/>
  <c r="N399"/>
  <c r="M399"/>
  <c r="L399"/>
  <c r="W398"/>
  <c r="V398"/>
  <c r="U398"/>
  <c r="T398"/>
  <c r="S398"/>
  <c r="R398"/>
  <c r="Q398"/>
  <c r="P398"/>
  <c r="O398"/>
  <c r="N398"/>
  <c r="M398"/>
  <c r="L398"/>
  <c r="U397"/>
  <c r="U396" s="1"/>
  <c r="U395" s="1"/>
  <c r="R397"/>
  <c r="R396" s="1"/>
  <c r="R395" s="1"/>
  <c r="O397"/>
  <c r="O396" s="1"/>
  <c r="O395" s="1"/>
  <c r="W396"/>
  <c r="W395" s="1"/>
  <c r="V396"/>
  <c r="V395" s="1"/>
  <c r="T396"/>
  <c r="T395" s="1"/>
  <c r="S396"/>
  <c r="S395" s="1"/>
  <c r="Q396"/>
  <c r="Q395" s="1"/>
  <c r="P396"/>
  <c r="P395" s="1"/>
  <c r="N396"/>
  <c r="N395" s="1"/>
  <c r="M396"/>
  <c r="M395" s="1"/>
  <c r="L396"/>
  <c r="L395" s="1"/>
  <c r="U394"/>
  <c r="R394"/>
  <c r="O394"/>
  <c r="U393"/>
  <c r="R393"/>
  <c r="O393"/>
  <c r="U392"/>
  <c r="R392"/>
  <c r="O392"/>
  <c r="U391"/>
  <c r="R391"/>
  <c r="O391"/>
  <c r="U390"/>
  <c r="R390"/>
  <c r="O390"/>
  <c r="U389"/>
  <c r="R389"/>
  <c r="O389"/>
  <c r="U388"/>
  <c r="R388"/>
  <c r="O388"/>
  <c r="W387"/>
  <c r="V387"/>
  <c r="V386" s="1"/>
  <c r="T387"/>
  <c r="S387"/>
  <c r="S386" s="1"/>
  <c r="Q387"/>
  <c r="P387"/>
  <c r="P386" s="1"/>
  <c r="N387"/>
  <c r="N386" s="1"/>
  <c r="M387"/>
  <c r="M386" s="1"/>
  <c r="L387"/>
  <c r="L386" s="1"/>
  <c r="U385"/>
  <c r="R385"/>
  <c r="O385"/>
  <c r="U384"/>
  <c r="R384"/>
  <c r="O384"/>
  <c r="W383"/>
  <c r="W382" s="1"/>
  <c r="V383"/>
  <c r="V382" s="1"/>
  <c r="T383"/>
  <c r="T382" s="1"/>
  <c r="S383"/>
  <c r="S382" s="1"/>
  <c r="Q383"/>
  <c r="Q382" s="1"/>
  <c r="P383"/>
  <c r="P382" s="1"/>
  <c r="N383"/>
  <c r="N382" s="1"/>
  <c r="M383"/>
  <c r="M382" s="1"/>
  <c r="L383"/>
  <c r="L382" s="1"/>
  <c r="U379"/>
  <c r="R379"/>
  <c r="O379"/>
  <c r="U377"/>
  <c r="R377"/>
  <c r="O377"/>
  <c r="W376"/>
  <c r="V376"/>
  <c r="T376"/>
  <c r="S376"/>
  <c r="Q376"/>
  <c r="P376"/>
  <c r="N376"/>
  <c r="M376"/>
  <c r="L376"/>
  <c r="U373"/>
  <c r="U372" s="1"/>
  <c r="R373"/>
  <c r="R372" s="1"/>
  <c r="O373"/>
  <c r="O372" s="1"/>
  <c r="W372"/>
  <c r="V372"/>
  <c r="T372"/>
  <c r="S372"/>
  <c r="Q372"/>
  <c r="P372"/>
  <c r="N372"/>
  <c r="M372"/>
  <c r="L372"/>
  <c r="U371"/>
  <c r="R371"/>
  <c r="O371"/>
  <c r="W370"/>
  <c r="V370"/>
  <c r="V364" s="1"/>
  <c r="T370"/>
  <c r="S370"/>
  <c r="Q370"/>
  <c r="P370"/>
  <c r="P364" s="1"/>
  <c r="U369"/>
  <c r="R369"/>
  <c r="O369"/>
  <c r="U368"/>
  <c r="R368"/>
  <c r="O368"/>
  <c r="U367"/>
  <c r="R367"/>
  <c r="O367"/>
  <c r="U366"/>
  <c r="R366"/>
  <c r="O366"/>
  <c r="U365"/>
  <c r="R365"/>
  <c r="O365"/>
  <c r="W364"/>
  <c r="T364"/>
  <c r="Q364"/>
  <c r="N364"/>
  <c r="M364"/>
  <c r="L364"/>
  <c r="U363"/>
  <c r="R363"/>
  <c r="O363"/>
  <c r="U362"/>
  <c r="R362"/>
  <c r="O362"/>
  <c r="W361"/>
  <c r="V361"/>
  <c r="T361"/>
  <c r="S361"/>
  <c r="Q361"/>
  <c r="P361"/>
  <c r="N361"/>
  <c r="M361"/>
  <c r="L361"/>
  <c r="U359"/>
  <c r="R359"/>
  <c r="O359"/>
  <c r="U358"/>
  <c r="R358"/>
  <c r="O358"/>
  <c r="U357"/>
  <c r="R357"/>
  <c r="O357"/>
  <c r="U356"/>
  <c r="R356"/>
  <c r="O356"/>
  <c r="W355"/>
  <c r="V355"/>
  <c r="T355"/>
  <c r="S355"/>
  <c r="Q355"/>
  <c r="P355"/>
  <c r="N355"/>
  <c r="M355"/>
  <c r="L355"/>
  <c r="U352"/>
  <c r="U351" s="1"/>
  <c r="U350" s="1"/>
  <c r="R352"/>
  <c r="R351" s="1"/>
  <c r="R350" s="1"/>
  <c r="O352"/>
  <c r="O351" s="1"/>
  <c r="O350" s="1"/>
  <c r="W351"/>
  <c r="W350" s="1"/>
  <c r="V351"/>
  <c r="T351"/>
  <c r="T350" s="1"/>
  <c r="S351"/>
  <c r="S350" s="1"/>
  <c r="Q351"/>
  <c r="Q350" s="1"/>
  <c r="P351"/>
  <c r="P350" s="1"/>
  <c r="N351"/>
  <c r="N350" s="1"/>
  <c r="M351"/>
  <c r="M350" s="1"/>
  <c r="L351"/>
  <c r="L350" s="1"/>
  <c r="V350"/>
  <c r="U349"/>
  <c r="R349"/>
  <c r="O349"/>
  <c r="U348"/>
  <c r="R348"/>
  <c r="O348"/>
  <c r="U347"/>
  <c r="R347"/>
  <c r="O347"/>
  <c r="U346"/>
  <c r="R346"/>
  <c r="O346"/>
  <c r="U345"/>
  <c r="R345"/>
  <c r="O345"/>
  <c r="U344"/>
  <c r="R344"/>
  <c r="O344"/>
  <c r="U343"/>
  <c r="R343"/>
  <c r="O343"/>
  <c r="U342"/>
  <c r="R342"/>
  <c r="O342"/>
  <c r="U341"/>
  <c r="R341"/>
  <c r="O341"/>
  <c r="W340"/>
  <c r="W339" s="1"/>
  <c r="V340"/>
  <c r="V339" s="1"/>
  <c r="T340"/>
  <c r="T339" s="1"/>
  <c r="S340"/>
  <c r="S339" s="1"/>
  <c r="Q340"/>
  <c r="Q339" s="1"/>
  <c r="P340"/>
  <c r="P339" s="1"/>
  <c r="N340"/>
  <c r="N339" s="1"/>
  <c r="M340"/>
  <c r="M339" s="1"/>
  <c r="L340"/>
  <c r="L339" s="1"/>
  <c r="U338"/>
  <c r="R338"/>
  <c r="O338"/>
  <c r="U337"/>
  <c r="R337"/>
  <c r="O337"/>
  <c r="W336"/>
  <c r="V336"/>
  <c r="T336"/>
  <c r="S336"/>
  <c r="Q336"/>
  <c r="P336"/>
  <c r="N336"/>
  <c r="M336"/>
  <c r="L336"/>
  <c r="W335"/>
  <c r="V335"/>
  <c r="T335"/>
  <c r="S335"/>
  <c r="Q335"/>
  <c r="P335"/>
  <c r="N335"/>
  <c r="M335"/>
  <c r="L335"/>
  <c r="U333"/>
  <c r="R333"/>
  <c r="O333"/>
  <c r="U331"/>
  <c r="R331"/>
  <c r="O331"/>
  <c r="U329"/>
  <c r="R329"/>
  <c r="O329"/>
  <c r="N329"/>
  <c r="N328" s="1"/>
  <c r="V328"/>
  <c r="S328"/>
  <c r="P328"/>
  <c r="M328"/>
  <c r="L328"/>
  <c r="U324"/>
  <c r="R324"/>
  <c r="O324"/>
  <c r="U322"/>
  <c r="O322"/>
  <c r="O321" s="1"/>
  <c r="W321"/>
  <c r="V321"/>
  <c r="T321"/>
  <c r="S321"/>
  <c r="Q321"/>
  <c r="N321"/>
  <c r="M321"/>
  <c r="L321"/>
  <c r="O318"/>
  <c r="O317"/>
  <c r="U315"/>
  <c r="R315"/>
  <c r="O315"/>
  <c r="U314"/>
  <c r="R314"/>
  <c r="O314"/>
  <c r="R312"/>
  <c r="O312"/>
  <c r="U311"/>
  <c r="R311"/>
  <c r="O311"/>
  <c r="U309"/>
  <c r="R309"/>
  <c r="O309"/>
  <c r="U308"/>
  <c r="R308"/>
  <c r="O308"/>
  <c r="U307"/>
  <c r="R307"/>
  <c r="O307"/>
  <c r="U306"/>
  <c r="R306"/>
  <c r="O306"/>
  <c r="U305"/>
  <c r="R305"/>
  <c r="O305"/>
  <c r="U304"/>
  <c r="R304"/>
  <c r="O304"/>
  <c r="U303"/>
  <c r="R303"/>
  <c r="O303"/>
  <c r="W302"/>
  <c r="V302"/>
  <c r="T302"/>
  <c r="S302"/>
  <c r="Q302"/>
  <c r="P302"/>
  <c r="N302"/>
  <c r="M302"/>
  <c r="L302"/>
  <c r="U301"/>
  <c r="R301"/>
  <c r="O301"/>
  <c r="U300"/>
  <c r="R300"/>
  <c r="O300"/>
  <c r="W299"/>
  <c r="V299"/>
  <c r="T299"/>
  <c r="S299"/>
  <c r="Q299"/>
  <c r="P299"/>
  <c r="N299"/>
  <c r="M299"/>
  <c r="L299"/>
  <c r="U296"/>
  <c r="R296"/>
  <c r="O296"/>
  <c r="U295"/>
  <c r="R295"/>
  <c r="O295"/>
  <c r="W294"/>
  <c r="V294"/>
  <c r="V292" s="1"/>
  <c r="T294"/>
  <c r="S294"/>
  <c r="S292" s="1"/>
  <c r="Q294"/>
  <c r="P294"/>
  <c r="N294"/>
  <c r="N292" s="1"/>
  <c r="M294"/>
  <c r="M292" s="1"/>
  <c r="L294"/>
  <c r="P292"/>
  <c r="U287"/>
  <c r="R287"/>
  <c r="O287"/>
  <c r="U286"/>
  <c r="R286"/>
  <c r="O286"/>
  <c r="U285"/>
  <c r="R285"/>
  <c r="O285"/>
  <c r="W284"/>
  <c r="V284"/>
  <c r="T284"/>
  <c r="S284"/>
  <c r="Q284"/>
  <c r="P284"/>
  <c r="N284"/>
  <c r="M284"/>
  <c r="L284"/>
  <c r="U279"/>
  <c r="R279"/>
  <c r="O279"/>
  <c r="U278"/>
  <c r="R278"/>
  <c r="O278"/>
  <c r="U277"/>
  <c r="R277"/>
  <c r="O277"/>
  <c r="U276"/>
  <c r="R276"/>
  <c r="O276"/>
  <c r="U275"/>
  <c r="R275"/>
  <c r="O275"/>
  <c r="U274"/>
  <c r="R274"/>
  <c r="O274"/>
  <c r="V273"/>
  <c r="S273"/>
  <c r="P273"/>
  <c r="N273"/>
  <c r="M273"/>
  <c r="L273"/>
  <c r="U272"/>
  <c r="R272"/>
  <c r="O272"/>
  <c r="U271"/>
  <c r="R271"/>
  <c r="O271"/>
  <c r="U270"/>
  <c r="R270"/>
  <c r="O270"/>
  <c r="U269"/>
  <c r="R269"/>
  <c r="O269"/>
  <c r="U268"/>
  <c r="R268"/>
  <c r="O268"/>
  <c r="U267"/>
  <c r="R267"/>
  <c r="O267"/>
  <c r="U266"/>
  <c r="R266"/>
  <c r="O266"/>
  <c r="U265"/>
  <c r="R265"/>
  <c r="O265"/>
  <c r="U264"/>
  <c r="R264"/>
  <c r="O264"/>
  <c r="U263"/>
  <c r="R263"/>
  <c r="O263"/>
  <c r="U262"/>
  <c r="R262"/>
  <c r="O262"/>
  <c r="V261"/>
  <c r="U261" s="1"/>
  <c r="S261"/>
  <c r="R261" s="1"/>
  <c r="Q261"/>
  <c r="P261"/>
  <c r="N261"/>
  <c r="M261"/>
  <c r="L261"/>
  <c r="U258"/>
  <c r="R258"/>
  <c r="O258"/>
  <c r="V257"/>
  <c r="U257" s="1"/>
  <c r="S257"/>
  <c r="R257" s="1"/>
  <c r="Q257"/>
  <c r="P257"/>
  <c r="N257"/>
  <c r="M257"/>
  <c r="L257"/>
  <c r="U255"/>
  <c r="R255"/>
  <c r="O255"/>
  <c r="U254"/>
  <c r="R254"/>
  <c r="O254"/>
  <c r="W252"/>
  <c r="W251" s="1"/>
  <c r="V252"/>
  <c r="T252"/>
  <c r="T251" s="1"/>
  <c r="S252"/>
  <c r="Q252"/>
  <c r="P252"/>
  <c r="N252"/>
  <c r="M252"/>
  <c r="L252"/>
  <c r="U250"/>
  <c r="O250"/>
  <c r="U249"/>
  <c r="R249"/>
  <c r="O249"/>
  <c r="U247"/>
  <c r="R247"/>
  <c r="P247"/>
  <c r="O247" s="1"/>
  <c r="N247"/>
  <c r="M247"/>
  <c r="M246" s="1"/>
  <c r="L247"/>
  <c r="L246" s="1"/>
  <c r="W246"/>
  <c r="V246"/>
  <c r="T246"/>
  <c r="S246"/>
  <c r="Q246"/>
  <c r="N246"/>
  <c r="U243"/>
  <c r="U242" s="1"/>
  <c r="R243"/>
  <c r="R242" s="1"/>
  <c r="O243"/>
  <c r="O242" s="1"/>
  <c r="W242"/>
  <c r="V242"/>
  <c r="T242"/>
  <c r="S242"/>
  <c r="Q242"/>
  <c r="P242"/>
  <c r="N242"/>
  <c r="M242"/>
  <c r="L242"/>
  <c r="U241"/>
  <c r="U240" s="1"/>
  <c r="U239" s="1"/>
  <c r="R241"/>
  <c r="O241"/>
  <c r="O240" s="1"/>
  <c r="O239" s="1"/>
  <c r="W240"/>
  <c r="V240"/>
  <c r="T240"/>
  <c r="S240"/>
  <c r="R240"/>
  <c r="Q240"/>
  <c r="P240"/>
  <c r="N240"/>
  <c r="M240"/>
  <c r="L240"/>
  <c r="W239"/>
  <c r="V239"/>
  <c r="T239"/>
  <c r="S239"/>
  <c r="R239"/>
  <c r="Q239"/>
  <c r="P239"/>
  <c r="N239"/>
  <c r="M239"/>
  <c r="L239"/>
  <c r="U238"/>
  <c r="R238"/>
  <c r="O238"/>
  <c r="U237"/>
  <c r="R237"/>
  <c r="O237"/>
  <c r="U236"/>
  <c r="R236"/>
  <c r="O236"/>
  <c r="W235"/>
  <c r="V235"/>
  <c r="T235"/>
  <c r="S235"/>
  <c r="Q235"/>
  <c r="P235"/>
  <c r="N235"/>
  <c r="M235"/>
  <c r="L235"/>
  <c r="U233"/>
  <c r="R233"/>
  <c r="O233"/>
  <c r="U232"/>
  <c r="R232"/>
  <c r="O232"/>
  <c r="U231"/>
  <c r="R231"/>
  <c r="O231"/>
  <c r="U230"/>
  <c r="R230"/>
  <c r="O230"/>
  <c r="U229"/>
  <c r="R229"/>
  <c r="O229"/>
  <c r="U228"/>
  <c r="R228"/>
  <c r="O228"/>
  <c r="U227"/>
  <c r="R227"/>
  <c r="O227"/>
  <c r="U226"/>
  <c r="R226"/>
  <c r="O226"/>
  <c r="U225"/>
  <c r="R225"/>
  <c r="O225"/>
  <c r="U224"/>
  <c r="R224"/>
  <c r="O224"/>
  <c r="U223"/>
  <c r="R223"/>
  <c r="O223"/>
  <c r="U222"/>
  <c r="R222"/>
  <c r="O222"/>
  <c r="U221"/>
  <c r="R221"/>
  <c r="O221"/>
  <c r="U220"/>
  <c r="R220"/>
  <c r="O220"/>
  <c r="W219"/>
  <c r="V219"/>
  <c r="T219"/>
  <c r="S219"/>
  <c r="Q219"/>
  <c r="P219"/>
  <c r="N219"/>
  <c r="M219"/>
  <c r="L219"/>
  <c r="U218"/>
  <c r="R218"/>
  <c r="O218"/>
  <c r="U217"/>
  <c r="R217"/>
  <c r="O217"/>
  <c r="W216"/>
  <c r="V216"/>
  <c r="T216"/>
  <c r="S216"/>
  <c r="Q216"/>
  <c r="P216"/>
  <c r="N216"/>
  <c r="M216"/>
  <c r="L216"/>
  <c r="U214"/>
  <c r="R214"/>
  <c r="O214"/>
  <c r="U213"/>
  <c r="O213"/>
  <c r="U212"/>
  <c r="R212"/>
  <c r="O212"/>
  <c r="N212"/>
  <c r="N211" s="1"/>
  <c r="M212"/>
  <c r="M211" s="1"/>
  <c r="W211"/>
  <c r="V211"/>
  <c r="T211"/>
  <c r="S211"/>
  <c r="Q211"/>
  <c r="P211"/>
  <c r="L211"/>
  <c r="R208"/>
  <c r="V206"/>
  <c r="U206"/>
  <c r="S206"/>
  <c r="S205" s="1"/>
  <c r="R206"/>
  <c r="R205" s="1"/>
  <c r="P206"/>
  <c r="P205" s="1"/>
  <c r="O206"/>
  <c r="O205" s="1"/>
  <c r="N206"/>
  <c r="N205" s="1"/>
  <c r="M206"/>
  <c r="M205" s="1"/>
  <c r="L206"/>
  <c r="L205" s="1"/>
  <c r="W205"/>
  <c r="V205"/>
  <c r="U205"/>
  <c r="T205"/>
  <c r="W188"/>
  <c r="V188"/>
  <c r="U188"/>
  <c r="T188"/>
  <c r="S188"/>
  <c r="R188"/>
  <c r="Q188"/>
  <c r="P188"/>
  <c r="O188"/>
  <c r="N188"/>
  <c r="N187" s="1"/>
  <c r="M188"/>
  <c r="M187" s="1"/>
  <c r="L188"/>
  <c r="W187"/>
  <c r="V187"/>
  <c r="U187"/>
  <c r="T187"/>
  <c r="S187"/>
  <c r="R187"/>
  <c r="Q187"/>
  <c r="P187"/>
  <c r="O187"/>
  <c r="L187"/>
  <c r="W184"/>
  <c r="V184"/>
  <c r="U184"/>
  <c r="T184"/>
  <c r="S184"/>
  <c r="R184"/>
  <c r="Q184"/>
  <c r="P184"/>
  <c r="O184"/>
  <c r="N184"/>
  <c r="M184"/>
  <c r="L184"/>
  <c r="W183"/>
  <c r="V183"/>
  <c r="V182" s="1"/>
  <c r="U183"/>
  <c r="T183"/>
  <c r="T182" s="1"/>
  <c r="T180" s="1"/>
  <c r="T179" s="1"/>
  <c r="T178" s="1"/>
  <c r="T177" s="1"/>
  <c r="T176" s="1"/>
  <c r="S183"/>
  <c r="R183"/>
  <c r="Q183"/>
  <c r="P183"/>
  <c r="O183"/>
  <c r="N183"/>
  <c r="M183"/>
  <c r="L183"/>
  <c r="V178"/>
  <c r="U178"/>
  <c r="S178"/>
  <c r="R178"/>
  <c r="P178"/>
  <c r="O178"/>
  <c r="N178"/>
  <c r="M178"/>
  <c r="L178"/>
  <c r="Q206"/>
  <c r="Q205" s="1"/>
  <c r="U175"/>
  <c r="U174" s="1"/>
  <c r="R175"/>
  <c r="R174" s="1"/>
  <c r="O175"/>
  <c r="O174" s="1"/>
  <c r="W174"/>
  <c r="V174"/>
  <c r="T174"/>
  <c r="S174"/>
  <c r="Q174"/>
  <c r="P174"/>
  <c r="N174"/>
  <c r="M174"/>
  <c r="L174"/>
  <c r="U173"/>
  <c r="R173"/>
  <c r="O173"/>
  <c r="U171"/>
  <c r="R171"/>
  <c r="O171"/>
  <c r="U167"/>
  <c r="R167"/>
  <c r="O167"/>
  <c r="U166"/>
  <c r="R166"/>
  <c r="O166"/>
  <c r="U165"/>
  <c r="R165"/>
  <c r="O165"/>
  <c r="U164"/>
  <c r="R164"/>
  <c r="O164"/>
  <c r="U163"/>
  <c r="R163"/>
  <c r="O163"/>
  <c r="U162"/>
  <c r="R162"/>
  <c r="O162"/>
  <c r="U159"/>
  <c r="R159"/>
  <c r="O159"/>
  <c r="U158"/>
  <c r="R158"/>
  <c r="O158"/>
  <c r="U157"/>
  <c r="R157"/>
  <c r="O157"/>
  <c r="U156"/>
  <c r="R156"/>
  <c r="O156"/>
  <c r="W155"/>
  <c r="W154" s="1"/>
  <c r="V155"/>
  <c r="V154" s="1"/>
  <c r="T155"/>
  <c r="T154" s="1"/>
  <c r="S155"/>
  <c r="S154" s="1"/>
  <c r="Q155"/>
  <c r="Q154" s="1"/>
  <c r="P155"/>
  <c r="P154" s="1"/>
  <c r="N155"/>
  <c r="N154" s="1"/>
  <c r="M155"/>
  <c r="M154" s="1"/>
  <c r="L155"/>
  <c r="L154" s="1"/>
  <c r="U153"/>
  <c r="R153"/>
  <c r="O153"/>
  <c r="U152"/>
  <c r="R152"/>
  <c r="O152"/>
  <c r="W151"/>
  <c r="V151"/>
  <c r="T151"/>
  <c r="S151"/>
  <c r="Q151"/>
  <c r="P151"/>
  <c r="N151"/>
  <c r="M151"/>
  <c r="L151"/>
  <c r="U149"/>
  <c r="R149"/>
  <c r="O149"/>
  <c r="U147"/>
  <c r="R147"/>
  <c r="O147"/>
  <c r="U146"/>
  <c r="R146"/>
  <c r="O146"/>
  <c r="W145"/>
  <c r="V145"/>
  <c r="T145"/>
  <c r="S145"/>
  <c r="Q145"/>
  <c r="P145"/>
  <c r="N145"/>
  <c r="M145"/>
  <c r="L145"/>
  <c r="U112"/>
  <c r="R112"/>
  <c r="O112"/>
  <c r="U111"/>
  <c r="R111"/>
  <c r="O111"/>
  <c r="U110"/>
  <c r="R110"/>
  <c r="O110"/>
  <c r="W109"/>
  <c r="W108" s="1"/>
  <c r="V109"/>
  <c r="T109"/>
  <c r="T108" s="1"/>
  <c r="S109"/>
  <c r="S108" s="1"/>
  <c r="Q109"/>
  <c r="Q108" s="1"/>
  <c r="P109"/>
  <c r="P108" s="1"/>
  <c r="N109"/>
  <c r="N108" s="1"/>
  <c r="M109"/>
  <c r="M108" s="1"/>
  <c r="L109"/>
  <c r="L108" s="1"/>
  <c r="U107"/>
  <c r="R107"/>
  <c r="O107"/>
  <c r="U106"/>
  <c r="R106"/>
  <c r="O106"/>
  <c r="U105"/>
  <c r="R105"/>
  <c r="O105"/>
  <c r="U103"/>
  <c r="R103"/>
  <c r="O103"/>
  <c r="U102"/>
  <c r="R102"/>
  <c r="O102"/>
  <c r="U101"/>
  <c r="R101"/>
  <c r="O101"/>
  <c r="U100"/>
  <c r="R100"/>
  <c r="O100"/>
  <c r="U99"/>
  <c r="R99"/>
  <c r="O99"/>
  <c r="U94"/>
  <c r="R94"/>
  <c r="O94"/>
  <c r="U93"/>
  <c r="R93"/>
  <c r="O93"/>
  <c r="U92"/>
  <c r="R92"/>
  <c r="O92"/>
  <c r="W90"/>
  <c r="W89" s="1"/>
  <c r="V90"/>
  <c r="T90"/>
  <c r="T89" s="1"/>
  <c r="S90"/>
  <c r="S89" s="1"/>
  <c r="Q90"/>
  <c r="Q89" s="1"/>
  <c r="P90"/>
  <c r="P89" s="1"/>
  <c r="N90"/>
  <c r="N89" s="1"/>
  <c r="M90"/>
  <c r="M89" s="1"/>
  <c r="L90"/>
  <c r="L89" s="1"/>
  <c r="V89"/>
  <c r="U88"/>
  <c r="R88"/>
  <c r="O88"/>
  <c r="U87"/>
  <c r="R87"/>
  <c r="O87"/>
  <c r="W86"/>
  <c r="W85" s="1"/>
  <c r="V86"/>
  <c r="T86"/>
  <c r="T85" s="1"/>
  <c r="S86"/>
  <c r="S85" s="1"/>
  <c r="Q86"/>
  <c r="Q85" s="1"/>
  <c r="P86"/>
  <c r="P85" s="1"/>
  <c r="N86"/>
  <c r="N85" s="1"/>
  <c r="M86"/>
  <c r="M85" s="1"/>
  <c r="L86"/>
  <c r="L85" s="1"/>
  <c r="V85"/>
  <c r="U82"/>
  <c r="R82"/>
  <c r="O82"/>
  <c r="U81"/>
  <c r="R81"/>
  <c r="O81"/>
  <c r="U79"/>
  <c r="R79"/>
  <c r="O79"/>
  <c r="W78"/>
  <c r="V78"/>
  <c r="T78"/>
  <c r="S78"/>
  <c r="Q78"/>
  <c r="P78"/>
  <c r="N78"/>
  <c r="M78"/>
  <c r="L78"/>
  <c r="U75"/>
  <c r="R75"/>
  <c r="O75"/>
  <c r="U74"/>
  <c r="R74"/>
  <c r="O74"/>
  <c r="W72"/>
  <c r="W71" s="1"/>
  <c r="V72"/>
  <c r="V71" s="1"/>
  <c r="T72"/>
  <c r="T71" s="1"/>
  <c r="S72"/>
  <c r="S71" s="1"/>
  <c r="Q72"/>
  <c r="Q71" s="1"/>
  <c r="P72"/>
  <c r="P71" s="1"/>
  <c r="L72"/>
  <c r="L71" s="1"/>
  <c r="N71"/>
  <c r="M71"/>
  <c r="U70"/>
  <c r="R70"/>
  <c r="O70"/>
  <c r="U69"/>
  <c r="R69"/>
  <c r="O69"/>
  <c r="W68"/>
  <c r="V68"/>
  <c r="T68"/>
  <c r="S68"/>
  <c r="Q68"/>
  <c r="P68"/>
  <c r="N68"/>
  <c r="M68"/>
  <c r="L68"/>
  <c r="L59"/>
  <c r="L53" s="1"/>
  <c r="U54"/>
  <c r="U53" s="1"/>
  <c r="R54"/>
  <c r="O54"/>
  <c r="O53" s="1"/>
  <c r="W53"/>
  <c r="V53"/>
  <c r="T53"/>
  <c r="S53"/>
  <c r="R53"/>
  <c r="Q53"/>
  <c r="P53"/>
  <c r="N53"/>
  <c r="M53"/>
  <c r="U52"/>
  <c r="U51" s="1"/>
  <c r="R52"/>
  <c r="R51" s="1"/>
  <c r="O52"/>
  <c r="O51" s="1"/>
  <c r="W51"/>
  <c r="V51"/>
  <c r="T51"/>
  <c r="S51"/>
  <c r="Q51"/>
  <c r="P51"/>
  <c r="N51"/>
  <c r="M51"/>
  <c r="U49"/>
  <c r="R49"/>
  <c r="O49"/>
  <c r="U48"/>
  <c r="R48"/>
  <c r="O48"/>
  <c r="U46"/>
  <c r="R46"/>
  <c r="O46"/>
  <c r="W45"/>
  <c r="V45"/>
  <c r="T45"/>
  <c r="S45"/>
  <c r="Q45"/>
  <c r="P45"/>
  <c r="N45"/>
  <c r="M45"/>
  <c r="L45"/>
  <c r="U42"/>
  <c r="R42"/>
  <c r="O42"/>
  <c r="U41"/>
  <c r="R41"/>
  <c r="O41"/>
  <c r="W40"/>
  <c r="W39" s="1"/>
  <c r="W38" s="1"/>
  <c r="V40"/>
  <c r="T40"/>
  <c r="T39" s="1"/>
  <c r="T38" s="1"/>
  <c r="S40"/>
  <c r="S39" s="1"/>
  <c r="S38" s="1"/>
  <c r="Q40"/>
  <c r="Q39" s="1"/>
  <c r="Q38" s="1"/>
  <c r="P40"/>
  <c r="P39" s="1"/>
  <c r="P38" s="1"/>
  <c r="N40"/>
  <c r="N39" s="1"/>
  <c r="N38" s="1"/>
  <c r="M40"/>
  <c r="M39" s="1"/>
  <c r="M38" s="1"/>
  <c r="L40"/>
  <c r="L39" s="1"/>
  <c r="L38" s="1"/>
  <c r="V39"/>
  <c r="V38" s="1"/>
  <c r="U37"/>
  <c r="R37"/>
  <c r="O37"/>
  <c r="U36"/>
  <c r="R36"/>
  <c r="O36"/>
  <c r="W35"/>
  <c r="V35"/>
  <c r="T35"/>
  <c r="S35"/>
  <c r="Q35"/>
  <c r="P35"/>
  <c r="N35"/>
  <c r="M35"/>
  <c r="L35"/>
  <c r="U34"/>
  <c r="U33" s="1"/>
  <c r="R34"/>
  <c r="R33" s="1"/>
  <c r="O34"/>
  <c r="O33" s="1"/>
  <c r="W33"/>
  <c r="V33"/>
  <c r="T33"/>
  <c r="S33"/>
  <c r="Q33"/>
  <c r="P33"/>
  <c r="N33"/>
  <c r="M33"/>
  <c r="L33"/>
  <c r="U32"/>
  <c r="R32"/>
  <c r="O32"/>
  <c r="U31"/>
  <c r="R31"/>
  <c r="O31"/>
  <c r="W30"/>
  <c r="W29" s="1"/>
  <c r="V30"/>
  <c r="V29" s="1"/>
  <c r="T30"/>
  <c r="T29" s="1"/>
  <c r="S30"/>
  <c r="Q30"/>
  <c r="Q29" s="1"/>
  <c r="P30"/>
  <c r="P29" s="1"/>
  <c r="N30"/>
  <c r="N29" s="1"/>
  <c r="M30"/>
  <c r="M29" s="1"/>
  <c r="L30"/>
  <c r="L29" s="1"/>
  <c r="S29"/>
  <c r="U28"/>
  <c r="R28"/>
  <c r="O28"/>
  <c r="U27"/>
  <c r="R27"/>
  <c r="O27"/>
  <c r="W26"/>
  <c r="W25" s="1"/>
  <c r="V26"/>
  <c r="V25" s="1"/>
  <c r="T26"/>
  <c r="T25" s="1"/>
  <c r="S26"/>
  <c r="S25" s="1"/>
  <c r="Q26"/>
  <c r="Q25" s="1"/>
  <c r="P26"/>
  <c r="P25" s="1"/>
  <c r="N26"/>
  <c r="N25" s="1"/>
  <c r="M26"/>
  <c r="M25" s="1"/>
  <c r="L26"/>
  <c r="L25" s="1"/>
  <c r="U24"/>
  <c r="R24"/>
  <c r="O24"/>
  <c r="U23"/>
  <c r="U22" s="1"/>
  <c r="R23"/>
  <c r="R22" s="1"/>
  <c r="O23"/>
  <c r="O22" s="1"/>
  <c r="W22"/>
  <c r="V22"/>
  <c r="T22"/>
  <c r="S22"/>
  <c r="Q22"/>
  <c r="P22"/>
  <c r="N22"/>
  <c r="M22"/>
  <c r="L22"/>
  <c r="U21"/>
  <c r="U20" s="1"/>
  <c r="R21"/>
  <c r="O21"/>
  <c r="O20" s="1"/>
  <c r="W20"/>
  <c r="V20"/>
  <c r="T20"/>
  <c r="S20"/>
  <c r="R20"/>
  <c r="Q20"/>
  <c r="P20"/>
  <c r="N20"/>
  <c r="M20"/>
  <c r="L20"/>
  <c r="U18"/>
  <c r="R18"/>
  <c r="O18"/>
  <c r="U17"/>
  <c r="R17"/>
  <c r="O17"/>
  <c r="U16"/>
  <c r="R16"/>
  <c r="O16"/>
  <c r="N16"/>
  <c r="N15" s="1"/>
  <c r="M16"/>
  <c r="M15" s="1"/>
  <c r="W15"/>
  <c r="V15"/>
  <c r="T15"/>
  <c r="S15"/>
  <c r="Q15"/>
  <c r="P15"/>
  <c r="L15"/>
  <c r="U383" l="1"/>
  <c r="U382" s="1"/>
  <c r="R370"/>
  <c r="O376"/>
  <c r="U376"/>
  <c r="W381"/>
  <c r="W375" s="1"/>
  <c r="W374" s="1"/>
  <c r="R383"/>
  <c r="R382" s="1"/>
  <c r="S298"/>
  <c r="S290" s="1"/>
  <c r="V360"/>
  <c r="V354" s="1"/>
  <c r="V353" s="1"/>
  <c r="S381"/>
  <c r="O383"/>
  <c r="O382" s="1"/>
  <c r="R387"/>
  <c r="R386" s="1"/>
  <c r="R361"/>
  <c r="P360"/>
  <c r="P354" s="1"/>
  <c r="P353" s="1"/>
  <c r="T360"/>
  <c r="T354" s="1"/>
  <c r="T353" s="1"/>
  <c r="S364"/>
  <c r="R364"/>
  <c r="S375"/>
  <c r="S374" s="1"/>
  <c r="O370"/>
  <c r="O364" s="1"/>
  <c r="L360"/>
  <c r="L354" s="1"/>
  <c r="L353" s="1"/>
  <c r="M381"/>
  <c r="M375" s="1"/>
  <c r="M374" s="1"/>
  <c r="Q381"/>
  <c r="Q375" s="1"/>
  <c r="Q374" s="1"/>
  <c r="U211"/>
  <c r="L215"/>
  <c r="N215"/>
  <c r="N210" s="1"/>
  <c r="N209" s="1"/>
  <c r="W215"/>
  <c r="O219"/>
  <c r="L251"/>
  <c r="N251"/>
  <c r="N245" s="1"/>
  <c r="O284"/>
  <c r="L298"/>
  <c r="L291" s="1"/>
  <c r="L290" s="1"/>
  <c r="N298"/>
  <c r="N291" s="1"/>
  <c r="W298"/>
  <c r="W290" s="1"/>
  <c r="U302"/>
  <c r="U321"/>
  <c r="O328"/>
  <c r="U328"/>
  <c r="R376"/>
  <c r="T381"/>
  <c r="T375" s="1"/>
  <c r="T374" s="1"/>
  <c r="O387"/>
  <c r="O386" s="1"/>
  <c r="U387"/>
  <c r="U386" s="1"/>
  <c r="U381" s="1"/>
  <c r="R328"/>
  <c r="O355"/>
  <c r="U355"/>
  <c r="R355"/>
  <c r="P381"/>
  <c r="P375" s="1"/>
  <c r="P374" s="1"/>
  <c r="N360"/>
  <c r="N354" s="1"/>
  <c r="N353" s="1"/>
  <c r="S360"/>
  <c r="S354" s="1"/>
  <c r="S353" s="1"/>
  <c r="L381"/>
  <c r="L375" s="1"/>
  <c r="L374" s="1"/>
  <c r="N381"/>
  <c r="N375" s="1"/>
  <c r="N374" s="1"/>
  <c r="V381"/>
  <c r="V375" s="1"/>
  <c r="V374" s="1"/>
  <c r="M298"/>
  <c r="M290" s="1"/>
  <c r="P298"/>
  <c r="P290" s="1"/>
  <c r="V298"/>
  <c r="V291" s="1"/>
  <c r="O299"/>
  <c r="U299"/>
  <c r="L334"/>
  <c r="L327" s="1"/>
  <c r="L326" s="1"/>
  <c r="T334"/>
  <c r="T327" s="1"/>
  <c r="T326" s="1"/>
  <c r="O336"/>
  <c r="U336"/>
  <c r="R336"/>
  <c r="O340"/>
  <c r="O339" s="1"/>
  <c r="U340"/>
  <c r="U339" s="1"/>
  <c r="R340"/>
  <c r="R339" s="1"/>
  <c r="N290"/>
  <c r="M215"/>
  <c r="V215"/>
  <c r="V210" s="1"/>
  <c r="V209" s="1"/>
  <c r="U216"/>
  <c r="L245"/>
  <c r="U294"/>
  <c r="Q298"/>
  <c r="Q290" s="1"/>
  <c r="T298"/>
  <c r="T290" s="1"/>
  <c r="R302"/>
  <c r="O302"/>
  <c r="V334"/>
  <c r="V327" s="1"/>
  <c r="V326" s="1"/>
  <c r="O361"/>
  <c r="U361"/>
  <c r="U370"/>
  <c r="U364" s="1"/>
  <c r="M360"/>
  <c r="M354" s="1"/>
  <c r="M353" s="1"/>
  <c r="Q360"/>
  <c r="Q354" s="1"/>
  <c r="Q353" s="1"/>
  <c r="N334"/>
  <c r="N327" s="1"/>
  <c r="N326" s="1"/>
  <c r="P334"/>
  <c r="P327" s="1"/>
  <c r="P326" s="1"/>
  <c r="S334"/>
  <c r="S327" s="1"/>
  <c r="S326" s="1"/>
  <c r="W334"/>
  <c r="W327" s="1"/>
  <c r="W326" s="1"/>
  <c r="W360"/>
  <c r="W354" s="1"/>
  <c r="W353" s="1"/>
  <c r="P251"/>
  <c r="O261"/>
  <c r="L292"/>
  <c r="R294"/>
  <c r="O294"/>
  <c r="O292" s="1"/>
  <c r="R299"/>
  <c r="R335"/>
  <c r="U235"/>
  <c r="M334"/>
  <c r="M327" s="1"/>
  <c r="M326" s="1"/>
  <c r="Q334"/>
  <c r="Q327" s="1"/>
  <c r="Q326" s="1"/>
  <c r="R334"/>
  <c r="R327" s="1"/>
  <c r="R326" s="1"/>
  <c r="P215"/>
  <c r="P210" s="1"/>
  <c r="P209" s="1"/>
  <c r="S215"/>
  <c r="S210" s="1"/>
  <c r="S209" s="1"/>
  <c r="R216"/>
  <c r="R235"/>
  <c r="Q291"/>
  <c r="O335"/>
  <c r="U335"/>
  <c r="L182"/>
  <c r="L177" s="1"/>
  <c r="L176" s="1"/>
  <c r="R273"/>
  <c r="U151"/>
  <c r="R211"/>
  <c r="O211"/>
  <c r="O216"/>
  <c r="Q215"/>
  <c r="Q210" s="1"/>
  <c r="Q209" s="1"/>
  <c r="V251"/>
  <c r="V244" s="1"/>
  <c r="P182"/>
  <c r="T150"/>
  <c r="T144" s="1"/>
  <c r="T143" s="1"/>
  <c r="S291"/>
  <c r="R86"/>
  <c r="R85" s="1"/>
  <c r="L244"/>
  <c r="T245"/>
  <c r="W245"/>
  <c r="O273"/>
  <c r="T215"/>
  <c r="T210" s="1"/>
  <c r="T209" s="1"/>
  <c r="O235"/>
  <c r="P246"/>
  <c r="R246"/>
  <c r="W210"/>
  <c r="W209" s="1"/>
  <c r="M50"/>
  <c r="M44" s="1"/>
  <c r="M43" s="1"/>
  <c r="V50"/>
  <c r="V44" s="1"/>
  <c r="V43" s="1"/>
  <c r="O78"/>
  <c r="W150"/>
  <c r="W144" s="1"/>
  <c r="W143" s="1"/>
  <c r="R151"/>
  <c r="U155"/>
  <c r="U154" s="1"/>
  <c r="V177"/>
  <c r="V176" s="1"/>
  <c r="M210"/>
  <c r="M209" s="1"/>
  <c r="U219"/>
  <c r="U215" s="1"/>
  <c r="T244"/>
  <c r="W244"/>
  <c r="O246"/>
  <c r="U246"/>
  <c r="R252"/>
  <c r="U284"/>
  <c r="N50"/>
  <c r="Q182"/>
  <c r="Q180" s="1"/>
  <c r="Q179" s="1"/>
  <c r="Q178" s="1"/>
  <c r="Q177" s="1"/>
  <c r="Q176" s="1"/>
  <c r="N182"/>
  <c r="N177" s="1"/>
  <c r="N176" s="1"/>
  <c r="R219"/>
  <c r="O252"/>
  <c r="O257"/>
  <c r="R284"/>
  <c r="M251"/>
  <c r="M244" s="1"/>
  <c r="Q251"/>
  <c r="S182"/>
  <c r="S177" s="1"/>
  <c r="S176" s="1"/>
  <c r="U182"/>
  <c r="U177" s="1"/>
  <c r="U176" s="1"/>
  <c r="W182"/>
  <c r="W180" s="1"/>
  <c r="W179" s="1"/>
  <c r="W178" s="1"/>
  <c r="W177" s="1"/>
  <c r="W176" s="1"/>
  <c r="M182"/>
  <c r="M177" s="1"/>
  <c r="M176" s="1"/>
  <c r="O182"/>
  <c r="O177" s="1"/>
  <c r="O176" s="1"/>
  <c r="R182"/>
  <c r="L210"/>
  <c r="L209" s="1"/>
  <c r="U252"/>
  <c r="U273"/>
  <c r="M150"/>
  <c r="M144" s="1"/>
  <c r="M143" s="1"/>
  <c r="P150"/>
  <c r="P144" s="1"/>
  <c r="P143" s="1"/>
  <c r="S150"/>
  <c r="S144" s="1"/>
  <c r="S143" s="1"/>
  <c r="L50"/>
  <c r="L44" s="1"/>
  <c r="L43" s="1"/>
  <c r="L150"/>
  <c r="L144" s="1"/>
  <c r="L143" s="1"/>
  <c r="R177"/>
  <c r="R176" s="1"/>
  <c r="S251"/>
  <c r="P177"/>
  <c r="P176" s="1"/>
  <c r="O151"/>
  <c r="Q150"/>
  <c r="Q144" s="1"/>
  <c r="Q143" s="1"/>
  <c r="U109"/>
  <c r="P50"/>
  <c r="P44" s="1"/>
  <c r="P43" s="1"/>
  <c r="S50"/>
  <c r="W50"/>
  <c r="W44" s="1"/>
  <c r="W43" s="1"/>
  <c r="O72"/>
  <c r="O71" s="1"/>
  <c r="U72"/>
  <c r="U71" s="1"/>
  <c r="V108"/>
  <c r="U108" s="1"/>
  <c r="N150"/>
  <c r="N144" s="1"/>
  <c r="N143" s="1"/>
  <c r="V150"/>
  <c r="V144" s="1"/>
  <c r="V143" s="1"/>
  <c r="P84"/>
  <c r="P77" s="1"/>
  <c r="P76" s="1"/>
  <c r="T84"/>
  <c r="T77" s="1"/>
  <c r="T76" s="1"/>
  <c r="U45"/>
  <c r="U90"/>
  <c r="R90"/>
  <c r="O108"/>
  <c r="R108"/>
  <c r="O109"/>
  <c r="R109"/>
  <c r="O145"/>
  <c r="U145"/>
  <c r="R145"/>
  <c r="O155"/>
  <c r="O154" s="1"/>
  <c r="R155"/>
  <c r="R154" s="1"/>
  <c r="T50"/>
  <c r="T44" s="1"/>
  <c r="T43" s="1"/>
  <c r="R72"/>
  <c r="R71" s="1"/>
  <c r="R89"/>
  <c r="U89"/>
  <c r="N84"/>
  <c r="N77" s="1"/>
  <c r="N76" s="1"/>
  <c r="R40"/>
  <c r="R39" s="1"/>
  <c r="R38" s="1"/>
  <c r="O68"/>
  <c r="O50" s="1"/>
  <c r="U68"/>
  <c r="R68"/>
  <c r="R50" s="1"/>
  <c r="U78"/>
  <c r="L84"/>
  <c r="L77" s="1"/>
  <c r="L76" s="1"/>
  <c r="O86"/>
  <c r="O85" s="1"/>
  <c r="U86"/>
  <c r="U85" s="1"/>
  <c r="O90"/>
  <c r="U50"/>
  <c r="N44"/>
  <c r="N43" s="1"/>
  <c r="R78"/>
  <c r="O89"/>
  <c r="W84"/>
  <c r="W77" s="1"/>
  <c r="W76" s="1"/>
  <c r="R45"/>
  <c r="O45"/>
  <c r="M84"/>
  <c r="M77" s="1"/>
  <c r="M76" s="1"/>
  <c r="Q84"/>
  <c r="Q77" s="1"/>
  <c r="Q76" s="1"/>
  <c r="Q50"/>
  <c r="Q44" s="1"/>
  <c r="Q43" s="1"/>
  <c r="S84"/>
  <c r="S77" s="1"/>
  <c r="S76" s="1"/>
  <c r="S44"/>
  <c r="S43" s="1"/>
  <c r="O40"/>
  <c r="O39" s="1"/>
  <c r="O38" s="1"/>
  <c r="U40"/>
  <c r="U39" s="1"/>
  <c r="U38" s="1"/>
  <c r="O35"/>
  <c r="U35"/>
  <c r="P19"/>
  <c r="O30"/>
  <c r="O29" s="1"/>
  <c r="O15"/>
  <c r="U15"/>
  <c r="L19"/>
  <c r="N19"/>
  <c r="N14" s="1"/>
  <c r="N13" s="1"/>
  <c r="V19"/>
  <c r="V14" s="1"/>
  <c r="V13" s="1"/>
  <c r="O19"/>
  <c r="O26"/>
  <c r="O25" s="1"/>
  <c r="U26"/>
  <c r="U25" s="1"/>
  <c r="M19"/>
  <c r="M14" s="1"/>
  <c r="M13" s="1"/>
  <c r="M11" s="1"/>
  <c r="T19"/>
  <c r="T14" s="1"/>
  <c r="T13" s="1"/>
  <c r="R35"/>
  <c r="U30"/>
  <c r="U29" s="1"/>
  <c r="L14"/>
  <c r="L13" s="1"/>
  <c r="L11" s="1"/>
  <c r="R15"/>
  <c r="P14"/>
  <c r="P13" s="1"/>
  <c r="S19"/>
  <c r="S14" s="1"/>
  <c r="S13" s="1"/>
  <c r="W19"/>
  <c r="W14" s="1"/>
  <c r="W13" s="1"/>
  <c r="W11" s="1"/>
  <c r="R19"/>
  <c r="R26"/>
  <c r="R25" s="1"/>
  <c r="R30"/>
  <c r="R29" s="1"/>
  <c r="U19"/>
  <c r="Q19"/>
  <c r="Q14" s="1"/>
  <c r="Q13" s="1"/>
  <c r="Q11" l="1"/>
  <c r="T11"/>
  <c r="P11"/>
  <c r="R360"/>
  <c r="U84"/>
  <c r="V84"/>
  <c r="V77" s="1"/>
  <c r="V76" s="1"/>
  <c r="R150"/>
  <c r="O251"/>
  <c r="N244"/>
  <c r="N11" s="1"/>
  <c r="P244"/>
  <c r="W291"/>
  <c r="O381"/>
  <c r="O375" s="1"/>
  <c r="O374" s="1"/>
  <c r="O360"/>
  <c r="O354" s="1"/>
  <c r="O353" s="1"/>
  <c r="U210"/>
  <c r="U209" s="1"/>
  <c r="U334"/>
  <c r="U327" s="1"/>
  <c r="U326" s="1"/>
  <c r="P291"/>
  <c r="U298"/>
  <c r="U290" s="1"/>
  <c r="U375"/>
  <c r="U374" s="1"/>
  <c r="U150"/>
  <c r="R215"/>
  <c r="R210" s="1"/>
  <c r="R209" s="1"/>
  <c r="R354"/>
  <c r="R353" s="1"/>
  <c r="R381"/>
  <c r="R375"/>
  <c r="R374" s="1"/>
  <c r="T291"/>
  <c r="U44"/>
  <c r="U43" s="1"/>
  <c r="Q244"/>
  <c r="U251"/>
  <c r="U245" s="1"/>
  <c r="M291"/>
  <c r="O334"/>
  <c r="O327" s="1"/>
  <c r="O326" s="1"/>
  <c r="V290"/>
  <c r="O150"/>
  <c r="O144" s="1"/>
  <c r="O143" s="1"/>
  <c r="O245"/>
  <c r="P245"/>
  <c r="R298"/>
  <c r="R291" s="1"/>
  <c r="U291"/>
  <c r="Q245"/>
  <c r="V245"/>
  <c r="O215"/>
  <c r="O210" s="1"/>
  <c r="O209" s="1"/>
  <c r="O298"/>
  <c r="O291" s="1"/>
  <c r="U360"/>
  <c r="U354" s="1"/>
  <c r="U353" s="1"/>
  <c r="R84"/>
  <c r="R77" s="1"/>
  <c r="R76" s="1"/>
  <c r="M245"/>
  <c r="U77"/>
  <c r="U76" s="1"/>
  <c r="O244"/>
  <c r="S245"/>
  <c r="S244"/>
  <c r="S11" s="1"/>
  <c r="R251"/>
  <c r="O44"/>
  <c r="O43" s="1"/>
  <c r="R144"/>
  <c r="R143" s="1"/>
  <c r="O84"/>
  <c r="O77" s="1"/>
  <c r="O76" s="1"/>
  <c r="U144"/>
  <c r="U143" s="1"/>
  <c r="R44"/>
  <c r="R43" s="1"/>
  <c r="U14"/>
  <c r="U13" s="1"/>
  <c r="O14"/>
  <c r="O13" s="1"/>
  <c r="R14"/>
  <c r="R13" s="1"/>
  <c r="V11" l="1"/>
  <c r="U244"/>
  <c r="U11" s="1"/>
  <c r="R290"/>
  <c r="O290"/>
  <c r="O11" s="1"/>
  <c r="R245"/>
  <c r="R244"/>
  <c r="R11" s="1"/>
  <c r="L5" i="4" l="1"/>
  <c r="V5"/>
  <c r="S5"/>
  <c r="O5"/>
  <c r="T5"/>
  <c r="M5"/>
  <c r="N5"/>
  <c r="P5"/>
  <c r="Q5"/>
  <c r="W5"/>
  <c r="U5" l="1"/>
  <c r="R5"/>
  <c r="N5" i="1" l="1"/>
  <c r="W5"/>
  <c r="T5"/>
  <c r="P5"/>
  <c r="M5"/>
  <c r="Q5"/>
  <c r="S5"/>
  <c r="V5"/>
  <c r="U5" l="1"/>
  <c r="L5"/>
  <c r="O5"/>
  <c r="R5"/>
</calcChain>
</file>

<file path=xl/sharedStrings.xml><?xml version="1.0" encoding="utf-8"?>
<sst xmlns="http://schemas.openxmlformats.org/spreadsheetml/2006/main" count="5181" uniqueCount="1631">
  <si>
    <t>№</t>
  </si>
  <si>
    <t>Дата вступления в силу нормативного правового акта, договора, соглашения</t>
  </si>
  <si>
    <t>Объем средств на исполнение расходного обязательства 
(тыс. рублей)</t>
  </si>
  <si>
    <t>РЗ</t>
  </si>
  <si>
    <t>ПР</t>
  </si>
  <si>
    <t>ЦС</t>
  </si>
  <si>
    <t>ВР</t>
  </si>
  <si>
    <t>БДО</t>
  </si>
  <si>
    <t>БПО</t>
  </si>
  <si>
    <t>А</t>
  </si>
  <si>
    <t>1.1.</t>
  </si>
  <si>
    <t>1.2.</t>
  </si>
  <si>
    <t>2.1.</t>
  </si>
  <si>
    <t>2.2.</t>
  </si>
  <si>
    <t>6.1.</t>
  </si>
  <si>
    <t>Б</t>
  </si>
  <si>
    <t>Расходные обязательства по социальному обеспечению населения</t>
  </si>
  <si>
    <t>1.</t>
  </si>
  <si>
    <t>2.</t>
  </si>
  <si>
    <t>Г</t>
  </si>
  <si>
    <t>1.3.</t>
  </si>
  <si>
    <t>3.1.</t>
  </si>
  <si>
    <t>4.</t>
  </si>
  <si>
    <t>Ж</t>
  </si>
  <si>
    <t>Коды классификации 
расходов бюджетов</t>
  </si>
  <si>
    <t>1</t>
  </si>
  <si>
    <t>8</t>
  </si>
  <si>
    <t>Содержание расходного обязательства</t>
  </si>
  <si>
    <t>Дата окончания действия нормативного правового акта, договора, соглашения</t>
  </si>
  <si>
    <t>Всего</t>
  </si>
  <si>
    <t>Реквизиты нормативного правового акта, договора, соглашения (тип, дата, номер, наименование), номер статьи, части, пункта, подпункта, абзаца</t>
  </si>
  <si>
    <t>Иные расходы</t>
  </si>
  <si>
    <t>Закупка товаров, работ, услуг в целях содержания казенных учреждений</t>
  </si>
  <si>
    <t>4.1.1.</t>
  </si>
  <si>
    <t>4.1.2.</t>
  </si>
  <si>
    <t>Субсидии бюджетным учреждениям на иные цели</t>
  </si>
  <si>
    <t>4.1. Предоставление субсидий бюджетным учреждениям</t>
  </si>
  <si>
    <t>4.2. Предоставление субсидий автономным учреждениям</t>
  </si>
  <si>
    <t>4.2.1.</t>
  </si>
  <si>
    <t>Субсидии автономным учреждениям на иные цели</t>
  </si>
  <si>
    <t>4.2.2.</t>
  </si>
  <si>
    <t>Публичные нормативные социальные выплаты гражданам</t>
  </si>
  <si>
    <t>3.1.1.</t>
  </si>
  <si>
    <t>4.1.1.1.</t>
  </si>
  <si>
    <t>4.1.2.1.</t>
  </si>
  <si>
    <t>4.2.1.1.</t>
  </si>
  <si>
    <t>4.2.2.1.</t>
  </si>
  <si>
    <t>Социальные выплаты гражданам, кроме публичных нормативных социальных выплат</t>
  </si>
  <si>
    <t>2.1.1.</t>
  </si>
  <si>
    <t>2.2.1.</t>
  </si>
  <si>
    <t>2..3.</t>
  </si>
  <si>
    <t>2.3.1.</t>
  </si>
  <si>
    <t>5</t>
  </si>
  <si>
    <t>6</t>
  </si>
  <si>
    <t>7</t>
  </si>
  <si>
    <t>9</t>
  </si>
  <si>
    <t>З</t>
  </si>
  <si>
    <t xml:space="preserve">1. Содержание органа государственной власти </t>
  </si>
  <si>
    <t>Выплаты персоналу казенных учреждений</t>
  </si>
  <si>
    <t>3</t>
  </si>
  <si>
    <t>4</t>
  </si>
  <si>
    <t>Наименование муниципальной услуги (работы)</t>
  </si>
  <si>
    <t>ВСЕГО (по ГРБС)</t>
  </si>
  <si>
    <t>4.2.1.2.</t>
  </si>
  <si>
    <t>4.2.1.3.</t>
  </si>
  <si>
    <t>2.1.2.</t>
  </si>
  <si>
    <t>2.1.3.</t>
  </si>
  <si>
    <t>Расходные обязательства по оказанию муниципальных услуг (выполнению работ), включая ассигнования на закупки товаров, работ, услуг для обеспечения муниципальных нужд</t>
  </si>
  <si>
    <t>Выплаты персоналу органа местного самоуправления</t>
  </si>
  <si>
    <t>Закупка товаров, работ, услуг в целях содержания органа местного самоуправления</t>
  </si>
  <si>
    <t>2.2.2.</t>
  </si>
  <si>
    <t>2.2.3.</t>
  </si>
  <si>
    <t>2.3.2.</t>
  </si>
  <si>
    <t xml:space="preserve">3. Закупка товаров, работ, услуг для муниципальных нужд (за исключением обеспечения выполнения функций казенного учреждения и бюджетных инвестиций в объекты муниципальной собственности казенных учреждений) </t>
  </si>
  <si>
    <t>3.1.2.</t>
  </si>
  <si>
    <t>4. Предоставление субсидий бюджетным и автономным учреждениям, включая субсидии на финансовое обеспечение выполнения ими муниципального задания (за исключением субсидий на осуществление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</si>
  <si>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4.1.1.2.</t>
  </si>
  <si>
    <t>3.1.3.</t>
  </si>
  <si>
    <t>4.1.2.3.</t>
  </si>
  <si>
    <t xml:space="preserve">Субсидии автономным учреждениям на финансовое обеспечение муниципального задания на оказание муниципальных услуг (выполнение работ)
</t>
  </si>
  <si>
    <t>Расходные обязательства по исполнению судебных актов по искам к городскому округу г.Бор о возмещении вреда, причиненного гражданину или юридическому лицу в результате незаконных действий (бездействия) органов местного самоуправления либо должностных лиц этих органов</t>
  </si>
  <si>
    <t>10</t>
  </si>
  <si>
    <t>11</t>
  </si>
  <si>
    <t>12</t>
  </si>
  <si>
    <t>13</t>
  </si>
  <si>
    <t>14</t>
  </si>
  <si>
    <t>15</t>
  </si>
  <si>
    <t>16</t>
  </si>
  <si>
    <t>17</t>
  </si>
  <si>
    <t>2. Обеспечение выполнения функций казенных учреждений, в том числе по оказанию муниципальных услуг (выполнению работ) физическим и (или) юридическим лицам</t>
  </si>
  <si>
    <t>Иные закупки товаров, работ и услуг для муниципальных нужд</t>
  </si>
  <si>
    <t xml:space="preserve">Субсидии бюджетным учреждениям на финансовое обеспечение муниципального задания на оказание муниципальных услуг (выполнение
работ)
</t>
  </si>
  <si>
    <t>МП</t>
  </si>
  <si>
    <t>01</t>
  </si>
  <si>
    <t>04</t>
  </si>
  <si>
    <t>7770226000</t>
  </si>
  <si>
    <t>03</t>
  </si>
  <si>
    <t>2020100590</t>
  </si>
  <si>
    <t>09</t>
  </si>
  <si>
    <t>05</t>
  </si>
  <si>
    <t>Организация и содержание мест захоронения</t>
  </si>
  <si>
    <t>0540100590</t>
  </si>
  <si>
    <t>004</t>
  </si>
  <si>
    <t>005</t>
  </si>
  <si>
    <t>Краснослободский территориальный отдел администрации городского округа г.Бор</t>
  </si>
  <si>
    <t>Обеспечение пожарной безопасности</t>
  </si>
  <si>
    <t xml:space="preserve">1)01.01.2006
2)21.12.1994
3)26.10.1995
4)01.01.2015
</t>
  </si>
  <si>
    <t>Реализация мероприятий направленных на содержание дорог общего пользования</t>
  </si>
  <si>
    <t>Реализация мероприятий направленных на ремонт дорог общего пользования, тротуаров и дворовых территорий</t>
  </si>
  <si>
    <t>0820124100</t>
  </si>
  <si>
    <t>Реализация мероприятий направленных на уличное освещение</t>
  </si>
  <si>
    <t>Реализация мероприятий направленных на озеленение</t>
  </si>
  <si>
    <t>Реализация мероприятий направленных на содержание кладбищ</t>
  </si>
  <si>
    <t>Прочие работы по благоустройству</t>
  </si>
  <si>
    <t>Расходы на обеспечение деятельности подведомственных учреждений</t>
  </si>
  <si>
    <t>7770100190</t>
  </si>
  <si>
    <t>006</t>
  </si>
  <si>
    <t xml:space="preserve">№131-ФЗ «Об общих принципах организации местного самоуправления в РФ» ст.34, п.9
№25-ФЗ «О муниципальной службе в РФ» ст.22, п.2
№ 99-з от 03.08.2007 г. " О муниципальной службе в Нижегородской области"
Решение совета Депутатов № 39 от  30.09.2010 </t>
  </si>
  <si>
    <t xml:space="preserve">№131-ФЗ «Об общих принципах организации местного самоуправления в РФ» ст.34, п.9
№100-ФЗ «О добровольной пожарной охране»
№69-ФЗ «О пожарной безопасности»
№68-ФЗ «О защите населения и территории от ЧС природного и техногенного характера»
</t>
  </si>
  <si>
    <t>Противопожарные мероприятия</t>
  </si>
  <si>
    <t xml:space="preserve">№131-ФЗ «Об общих принципах организации местного самоуправления в РФ» ст.34, п.9
№33-ФЗ «Об особо охраняемым природных территориях»
№89-ФЗ «Об отходах производства и потребления»
</t>
  </si>
  <si>
    <t>4.1.1.4.</t>
  </si>
  <si>
    <t>Организация освещения улиц</t>
  </si>
  <si>
    <t>0540125050</t>
  </si>
  <si>
    <t>Уборка территории и аналогичная деятельность</t>
  </si>
  <si>
    <t xml:space="preserve">05                </t>
  </si>
  <si>
    <t xml:space="preserve">03  </t>
  </si>
  <si>
    <t>007</t>
  </si>
  <si>
    <t>08202S2600</t>
  </si>
  <si>
    <t>1710421050</t>
  </si>
  <si>
    <t>008</t>
  </si>
  <si>
    <t>1) Федеральный закон от 06.10.2003 № 131-ФЗ "Об общих принципах организации местного самоуправления в Российской Федерации"  ст.14 п.1 п.п.9             2) Федеральный закон от 21.12.1994 № 69-ФЗ "О пожарной безопасности"  ст.19  3) Закон Нижегородской области от 26.10.1995 № 16-З "О пожарной безопасности" (в ред. От 30.04.2009г. № 50-З) ст.6</t>
  </si>
  <si>
    <t>На обеспечение мероприятий в рамках МП "Содержание и развитие дорожного хозяйства городского округа город Бор"</t>
  </si>
  <si>
    <t>1) Федеральный закон от 06.10.2003 № 131-ФЗ "Об общих принципах организации местного самоуправления в Российской Федерации"  ст.14 п.1 п.п.5               2) Федеральный закон №196-ФЗ от 10.12.1995 "О безопасности дорожного движения"  3) Закон Нижегородской области от 04.12.2008 № 157-З "Об автомобильных дорогах и дорожной деятельности на территории Нижегородской области" ст.9 п.4</t>
  </si>
  <si>
    <t xml:space="preserve">1) 01.01.2006             2) 10.12.1995                       3) 04.12.2008                     </t>
  </si>
  <si>
    <t>0540125030</t>
  </si>
  <si>
    <t>009</t>
  </si>
  <si>
    <t>010</t>
  </si>
  <si>
    <t xml:space="preserve">1) не установлена         2) не установлена                   </t>
  </si>
  <si>
    <t>Обеспечение первичных мер пожарной безопасности</t>
  </si>
  <si>
    <t>011</t>
  </si>
  <si>
    <t>Ямновский территориальный отдел администрации городского округа город Бор Нижегородской области</t>
  </si>
  <si>
    <t xml:space="preserve">1) не установлена          2)31.12.2016        3) не установлена      </t>
  </si>
  <si>
    <t>1) 07.03.2007   2) 12.12.2005    3) 14.03.1995;   4) 30.12.2015;   5) 30.06.2007.</t>
  </si>
  <si>
    <t>012</t>
  </si>
  <si>
    <t>Большепикинский территориальный отдел администрации городского округа г.Бор</t>
  </si>
  <si>
    <t>013</t>
  </si>
  <si>
    <t>Прочие выплаты по обязательствам городского округа</t>
  </si>
  <si>
    <t>014</t>
  </si>
  <si>
    <t>330</t>
  </si>
  <si>
    <t>349</t>
  </si>
  <si>
    <t>Управление ЖКХ и благоустройства администрации городского округа город Бор</t>
  </si>
  <si>
    <t>200</t>
  </si>
  <si>
    <t>02</t>
  </si>
  <si>
    <t>06</t>
  </si>
  <si>
    <t>357</t>
  </si>
  <si>
    <t>07</t>
  </si>
  <si>
    <t>366</t>
  </si>
  <si>
    <t>621</t>
  </si>
  <si>
    <t>622</t>
  </si>
  <si>
    <t>001</t>
  </si>
  <si>
    <t>Департамент финансов администрации городского округа город Бор Нижегородской области</t>
  </si>
  <si>
    <t>Осуществление информационной, технической и консультационной поддержки в сфере управления муниципальными финансами</t>
  </si>
  <si>
    <t>Обеспечение обязательств, принятых ранее в рамках софинансирования областной целевой программы "Молодой семье - доступное жилье" на 2004-2010 годы</t>
  </si>
  <si>
    <t>2.3.</t>
  </si>
  <si>
    <t>5.1.</t>
  </si>
  <si>
    <t>6.</t>
  </si>
  <si>
    <t>Е</t>
  </si>
  <si>
    <t>Расходные обязательства по обслуживанию муниципального долга городского округа г.Бор</t>
  </si>
  <si>
    <t>Своевременное исполнение долговых обязательств городского округа город Бор</t>
  </si>
  <si>
    <t>Резервный фонд администрации городского округа</t>
  </si>
  <si>
    <t>374</t>
  </si>
  <si>
    <t>0830100250</t>
  </si>
  <si>
    <t xml:space="preserve">5. Предоставление субсидий некоммерческим организациям, не являющимся муниципальными учреждениями, в том числе в соответствии с договорами (соглашениями) на оказание указанными организациями муниципальных услуг (выполнение работ) физическим и (или) юридическим лицам
</t>
  </si>
  <si>
    <t xml:space="preserve">Расходы  на осуществление полномочий по организационно-техническому и информационно- методическому сопровождению аттестации педагогических работников </t>
  </si>
  <si>
    <t xml:space="preserve">Расходы  на осуществление полномочий по организации и осуществлению деятельности по опеке и попечительству в отношении несовершеннолетних граждан  </t>
  </si>
  <si>
    <t>0120273070</t>
  </si>
  <si>
    <t>382</t>
  </si>
  <si>
    <t>488</t>
  </si>
  <si>
    <t>Администрация городского округа город Бор Нижегородской области</t>
  </si>
  <si>
    <t>Расходы на обеспечение функций муниципальных органов</t>
  </si>
  <si>
    <t>2.3.3.</t>
  </si>
  <si>
    <t>5.2.</t>
  </si>
  <si>
    <t>02102S2200</t>
  </si>
  <si>
    <t>310</t>
  </si>
  <si>
    <t>1.4.</t>
  </si>
  <si>
    <t>320</t>
  </si>
  <si>
    <t>3.</t>
  </si>
  <si>
    <t>0540125060</t>
  </si>
  <si>
    <t xml:space="preserve">1) Федеральный закон от 06.10.2003 № 131-ФЗ "Об общих принципах организации местного самоуправления в Российской Федерации" ст. 14, п. 1, п.п. 5
2)Постановление Правительства Российской Федерации от 03.12.2002 № 858 "О федеральной целевой программе "Социальное развитие села до 2013 года" п. 4
3) Закон Нижегородской области от 04.12.2008 № 157-З "Об автомобильных дорогах и дорожной деятельности на территории Нижегородской области" ст. 9, п. 4
</t>
  </si>
  <si>
    <t xml:space="preserve">1) Закон Нижегородской области "Об охране озелененных территорий Нижегородской области" №110-з ст.7,п.3 от 07.03.2007;                        2) Постановление Правительства Нижегородской области "Об утверждении типовых праил санитарного содержания территорий, организации уборки и обеспечения чистоты и порядка на территории НО" №309 п.2 от 12.12.2005;               3) Федеральный Закон "Об особо охраняемых природных территориях" 33-ФЗ ст.2, п.6 от 14.03.1995;                          4) Федеральный Закон "Об общих принципах организации местного самоуправления в Российской Федерации" 131-ФЗ ст.14, п.1 п.п 19 от 06.10.2003г;                5) Постановления Правительства РФ "Об утверждении пожарной безопасности в лесах" №417 п.1 от 30.06.2007                              </t>
  </si>
  <si>
    <t>1).ФЗ №131 от 06.10.2003г. "Об общих принципах организации местного самоуправления в Российской Федерации" ст 17 ч1 п7                                          2) Устав муниципального образования городского округа город Бор, утвержденного Советом депутатов городского округа город Бор от 25.01.2011г. №1</t>
  </si>
  <si>
    <t>0440100240</t>
  </si>
  <si>
    <t>1740227000</t>
  </si>
  <si>
    <t>2020125110</t>
  </si>
  <si>
    <t>0810124100</t>
  </si>
  <si>
    <t>0540125010</t>
  </si>
  <si>
    <t xml:space="preserve">0540125060    </t>
  </si>
  <si>
    <t>0150273020</t>
  </si>
  <si>
    <t>0150273010</t>
  </si>
  <si>
    <t>0110273110</t>
  </si>
  <si>
    <t>0130273320</t>
  </si>
  <si>
    <t>0110273080</t>
  </si>
  <si>
    <t>2.3.1.1.</t>
  </si>
  <si>
    <t>7770322000</t>
  </si>
  <si>
    <t>МКУ "Краснослободский центр обеспечения и содержания территории"</t>
  </si>
  <si>
    <t>МКУ "Останкинский центр обеспечения и содержания территории"</t>
  </si>
  <si>
    <t>05402S2600</t>
  </si>
  <si>
    <t>1. 08.10.2003      2. 01.06.2007          3. 25.08.2007                                 4. 01.10.2003
5. 01.01.2011</t>
  </si>
  <si>
    <t>1. Федеральный закон "Об общих принципах организации местного самоуправления в Российской Федерации" 131-ФЗ от 06.10.2003 ст.34, п.9;                             2.Федеральный закон "О муниципальной службе в Российской Федерации" 25-ФЗ от 02.03.2007г.;                                   3.Закон Нижегородской области "О муниципальной службе в НО" №99-З от 03.08.2007г ст.38                       4.Закон Нижегородской области "О денежном содержании лиц замещающих муниципальные должности в НО" №93-З от 10.10.2003г. ст.6                                    5.Решение Совета депутатов городского округа г. Бор от 30.09.2010 № 39 "Об утверждении Положения о муниципальной службе в городском округе город Бор", ст. 26</t>
  </si>
  <si>
    <t xml:space="preserve">1.Федеральный закон " Об общих принципах организации местного самоуправления в Российской Федерации" от 16.09.2003 г. № 131-фз  ст. 34 п. 9;                                       2.Закон Нижегородской области " О муниципальной службе" от 03.08.2007 г. № 99-з, гл 9 ст. 38                                                  3.  Решение Совета депутатов городского округа г.Бор от 30.09.2010 № 39 "Об утверждении Положения о муниципальной службе в городском округе г.Бор", ст. 26                 </t>
  </si>
  <si>
    <t>1. 08.10.2003      2. 25.08.2007    3. 01.01.2011</t>
  </si>
  <si>
    <t>Соглашение № 1 от 2005 года "О долгосрочном кредитовании физических лиц в рамках программы "Молодой семье - доступное жилье" за счет средств Волго-Вятского банка СБ РФ и бюджетных средств в части компенсации процентов за кредит</t>
  </si>
  <si>
    <t>Постановление администрации городского округа город Бор от 30.12.2014 № 9714 "Об утверждении порядка использования бюджетных ассигнований резервного фонда администрации городского округа город Бор"</t>
  </si>
  <si>
    <t xml:space="preserve">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Решение Совета депутатов городского округа г. Бор от 30.09.2010 № 39 "Об утверждении Положения о муниципальной службе в городском округе город Бор" </t>
  </si>
  <si>
    <t>1)01.01.2006,                         
2)02.03.2007, 3)03.08.2007.
4)10.10.2003
5)01.01.2011</t>
  </si>
  <si>
    <t xml:space="preserve">1) Федеральный закон от 10.01.02 № 7-ФЗ "Об охране окружающей среды", статья 16, подпункты 1, 3;
2)Постановление Правительства Российской Федерации от 28.08.92 №632 "Об утверждении Порядка определения платы и ее предельных размеров за загрязнение окружающей природной среды, размещение отходов, другие виды вредного воздействия" (полностью);
3)Постановление Правительства Российской Федерации от 12.06.03 №344 "О нормативах платы за выбросы в атмосферный воздух загрязняющих средств стационарными и передвижными источниками, сбросы загрязняющих веществ в поверхностные и подземные водные объекты, размещение отходов производства и потребления" (полностью)
</t>
  </si>
  <si>
    <t xml:space="preserve">1)12.01.02
2)29.09.92
3)29.06.03
</t>
  </si>
  <si>
    <t>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 постановление Администрации от 31.10.2016 № 5058 «О внесении изменения в Порядок формирования системы оплаты труда работников муниципальных учреждений городского округа г.Бор Нижегородской области, утвержденный постановлением администрации городского округа г.Бор от 18.05.2015 № 2306</t>
  </si>
  <si>
    <t xml:space="preserve">1)01.01.2006
2)21.12.1994
3)26.10.1995                                                                                                                                                                                                                                                         4)06.05.2011
5)01.01.2017
</t>
  </si>
  <si>
    <t xml:space="preserve">1) Федеральный закон от 06.10.2003 № 131-ФЗ "Об общих принципах организации местного самоуправления в Российской Федерации"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4) Постановление администрации городского округа г.Бор  "Об изменении типа и наименования МБУ "Краснослободский ЦО и СТ" 5591 от 25.11.16            </t>
  </si>
  <si>
    <t xml:space="preserve">1)01.01.2006
2)01.01.1996
3) 31.07.1998                                                     
4)25.11.2016
</t>
  </si>
  <si>
    <t xml:space="preserve">1) Федеральный закон от 06.10.2003 № 131-ФЗ "Об общих принципах организации местного самоуправления в Российской Федерации" ст. 14, п. 1, п.п. 22
2) Федеральный закон от 12.01.1996 № 8-ФЗ "О погребении и похоронном деле" 
ст. 26
3) Постановление Правительства Нижегородской области от 21.06.2005 № 146 "О реализации на территории Нижегородской области Федерального закона от 12 января 1996 года № 8-ФЗ "О погребении и похоронном деле"и приведении в соответствие с даннымФедеральным законом некоторых постановлений Администрации и Правительства Нижегородской области" п.4                                                                                                                                                                                                                                                                                                                                                                                                                         
</t>
  </si>
  <si>
    <t>1)01.01.2006
2)01.01.1996
3) 31.07.1998                                                     
4)25.11.2016</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</si>
  <si>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t>
  </si>
  <si>
    <t xml:space="preserve">1) "Об автомобильных дорогах и дорожной деятельности на территории Нижегородской области" Закон Нижегородской области 108-з ст.24, п.4 от 31.05.2000г;                        2) Об втомобильных дорогах и дорожной деятельности на территории НО "Закон Нижегородской области 157-з ст.9, п.4 от 04.12.2008;                            3) Федеральный Закон "Об общих принципах организации местного самоуправления в Российской Федерации" 131ФЗ ст.14 п.1 п.п 1 от 06.10.2003;        </t>
  </si>
  <si>
    <t xml:space="preserve">1) Закон Нижегородской области "Об охране озелененных территорий Нижегородской области" №110-з ст.7,п.3 от 07.03.2007;                        2) Постановление Правительства Нижегородской области "Об утверждении типовых праил санитарного содержания территорий, организации уборки и обеспечения чистоты и порядка на территории НО" №309 п.2 от 12.12.2005;               3) Федеральный Закон "Об особо охраняемых природных территориях" 33-ФЗ ст.2, п.6 от 14.03.1995;                          4) Федеральный Закон "Об общих принципах организации местного самоуправления в Российской Федерации" 131-ФЗ ст.14, п.1 п.п 19 от 06.10.2003г;                5) Постановления Правительства РФ "Об утверждении пожарной безопасности в лесах" №417 п.1 от 30.06.2007     </t>
  </si>
  <si>
    <t>1.2.2</t>
  </si>
  <si>
    <t>Расходные обязательства по предоставлению субсидий юридическим лицам (за исключением субсидий муниципальным учреждениям), индивидульным предпринимателям, физическим лицам</t>
  </si>
  <si>
    <t>1.3</t>
  </si>
  <si>
    <t>1.4</t>
  </si>
  <si>
    <t>5.</t>
  </si>
  <si>
    <t xml:space="preserve">Расходы на осуществление выплаты компенсации части родительской платы за присмотр и уход за ребенком в муниципальных дошкольных образовательных организациях,в том числе обеспечение организации выплаты компенсации части родительской платы за счет средств субвенции из областного бюджета </t>
  </si>
  <si>
    <t>Расходы за счет субвенции на  осуществление выплат на возмещение части расходов по приобретению путевок в детские санатории,санаторно-оздоровительные лагеря круглогодичного действия , расположенные на территории РФ</t>
  </si>
  <si>
    <t>0110273170</t>
  </si>
  <si>
    <t>0120273180</t>
  </si>
  <si>
    <t>Реализация основных общеобразовательных программ дошкольного образования</t>
  </si>
  <si>
    <t>Выплаты персоналу органа местного самоуправления, в.т.ч.:</t>
  </si>
  <si>
    <t>02103S2450</t>
  </si>
  <si>
    <t>Таблица 2. ПРЕДВАРИТЕЛЬНЫЙ (ПЛАНОВЫЙ) РЕЕСТР РАСХОДНЫХ ОБЯЗАТЕЛЬСТВ ГОРОДСКОГО ОКРУГА ГОРОД БОР НИЖЕГОРОДСКОЙ ОБЛАСТИ (РЕЕСТР РАСХОДНЫХ ОБЯЗАТЕЛЬСТВ СУБЪЕКТОВ БЮДЖЕТНОГО ПЛАНИРОВАНИЯ ГОРОДСКОГО ОКРУГА ГОРОД БОР) ПО РАСХОДНЫМ ОБЯЗАТЕЛЬСТВАМ, ИСПОЛНЯЕМЫМ ЗА СЧЕТ СУБВЕНЦИЙ ИЗ ФЕДЕРАЛЬНОГО И ОБЛАСТНОГО БЮДЖЕТА И ИСТОЧНИКОВ ФИНАНСИРОВАНИЯ ДЕФИЦИТА БЮДЖЕТА В ЧАСТИ ОСТАТКОВ СУБВЕНЦИЙ ПРОШЛЫХ ЛЕТ</t>
  </si>
  <si>
    <t>городского округа г.Бор</t>
  </si>
  <si>
    <t>ИТОГО по городскому округу</t>
  </si>
  <si>
    <t>0540125020</t>
  </si>
  <si>
    <t>0540125040</t>
  </si>
  <si>
    <t>0820525100</t>
  </si>
  <si>
    <t>Иные выплаты населению</t>
  </si>
  <si>
    <t>МКУ 2</t>
  </si>
  <si>
    <t>0120273380</t>
  </si>
  <si>
    <t>Премии и гранты</t>
  </si>
  <si>
    <t>1320173030</t>
  </si>
  <si>
    <t>7.</t>
  </si>
  <si>
    <t>8.</t>
  </si>
  <si>
    <t>9.</t>
  </si>
  <si>
    <t>наименование закупки в рамках мероприятия</t>
  </si>
  <si>
    <t>Октябрьский территориальный отдел администрации городского округа г.Бор</t>
  </si>
  <si>
    <t>2.1.1.1</t>
  </si>
  <si>
    <t xml:space="preserve">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Нижегородской области"</t>
  </si>
  <si>
    <t>2.1.1.2</t>
  </si>
  <si>
    <t>в рамках МП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</si>
  <si>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2.2.1.1</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</si>
  <si>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5)постановление от 09.11.2016 № 5242 «Об утверждении муниципальной программы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г.Бор»                                                                                                                            6)ПОСТАНОВЛЕНИЕ от 30.06.2017 № 3608 О внесении изменений в муниципальную программу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утвержденную постановлением администрации городского округа г. Бор  от 09.11.2016  № 5242                                                                                                                                                                                                                                                                  7)постановление от 14.09.2016 № 4368 «Об обеспечении пожарной безопасности объектов и населенных пунктов городского округа г.Бор в осенне-зимний период 2016-2017 годов» 
</t>
  </si>
  <si>
    <t>1)01.01.2006
2)21.12.1994
3)26.10.1995                                                                                                                                                                                                                                                         4)06.05.2011
5) 01.01.2017 6)01.07.2017 7)14.09.201</t>
  </si>
  <si>
    <t>2.2.1.2</t>
  </si>
  <si>
    <t>обеспечение противопожарных мероприятий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Нижегородской области"</t>
  </si>
  <si>
    <t>2.2.1.3</t>
  </si>
  <si>
    <t>2.2.1.4</t>
  </si>
  <si>
    <t>обеспечение мероприятий, направленных на содержание дорог, в рамках МП "Содержание и развитие дорожного хозяйства городского округа г.Бор "</t>
  </si>
  <si>
    <t xml:space="preserve">1)01.01.2006,
2)01.01.2003
3)14.12.2008
1)01.01.2006,
2)01.01.2003
3)14.12.2008
</t>
  </si>
  <si>
    <t>2.2.1.5</t>
  </si>
  <si>
    <t>обеспечение мероприятий, направленных на содержание и уборку территории улиц, тротуаров, площадей</t>
  </si>
  <si>
    <t>2.2.1.6</t>
  </si>
  <si>
    <t>обеспечение мероприятий по озеленению в рамках МП«Развитие сферы  жилищно-коммунального хозяйства городского округа город Бор»</t>
  </si>
  <si>
    <t>2.2.1.7</t>
  </si>
  <si>
    <t>2.2.1.8</t>
  </si>
  <si>
    <t>обеспечение прочих мероприятий по благоустройству в рамках МП«Развитие сферы  жилищно-коммунального хозяйства городского округа город Бор»</t>
  </si>
  <si>
    <t>2.2.1.9</t>
  </si>
  <si>
    <t>0540325070</t>
  </si>
  <si>
    <t>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Нижегородской области"</t>
  </si>
  <si>
    <t>обеспечение мероприятий по ремонту дорог в рамках МП "Содержание и развитие дорожного хозяйства городского округа г.Бор "</t>
  </si>
  <si>
    <t>2.2.1.10</t>
  </si>
  <si>
    <t>2.2.1.11</t>
  </si>
  <si>
    <t>2.2.1.12</t>
  </si>
  <si>
    <t>2.2.1.13</t>
  </si>
  <si>
    <t>2.3</t>
  </si>
  <si>
    <t>Муниципальная программа «Защита населения и территорий от чрезвычайных ситуаций,обеспечение пожарной безопасности людей на водных объектах городского округа г.Бор Нижегородской области на 2017 год»</t>
  </si>
  <si>
    <t>Муниципальная программа «Развитие сферы жилищно-коммунального хозяйства городского округа город Бор»</t>
  </si>
  <si>
    <t>2.2.4</t>
  </si>
  <si>
    <t>Уборка территории и аналогичная деятельность, озеленение</t>
  </si>
  <si>
    <t>2.2.5</t>
  </si>
  <si>
    <t>2.2.6</t>
  </si>
  <si>
    <t>2.2.7</t>
  </si>
  <si>
    <t>реализация проекта поддержки местных инициатив</t>
  </si>
  <si>
    <t xml:space="preserve">Расходы на обеспечение деятельности подведомственных учреждений </t>
  </si>
  <si>
    <t>Муниципальная программа "Содержание и развитие дорожного хозяйства городского округа г.Бор"</t>
  </si>
  <si>
    <t>Реализация мероприятий направленных на ремонт дорог общего пользования,тротуаров и дворовых территорий</t>
  </si>
  <si>
    <t>Ситниковский территориальный отдел</t>
  </si>
  <si>
    <t>2</t>
  </si>
  <si>
    <t>Благоустройство</t>
  </si>
  <si>
    <t>Реализация мероприятий, направленных на содержание и уборку территорий улиц, тротуаров, площадей</t>
  </si>
  <si>
    <t>Выплаты персоналу МКУ "Центр обеспечения  и содержания территории Память Парижской Коммуны"</t>
  </si>
  <si>
    <t>На обеспечение мероприятий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t>
  </si>
  <si>
    <t xml:space="preserve">202010590 </t>
  </si>
  <si>
    <t>На обеспечение деятельности МКУ "Центр обеспечения  и содержания территории Память Парижской Коммуны"  Расходы на обеспечение деятельности подведомственных учреждений</t>
  </si>
  <si>
    <t xml:space="preserve">Закупка товаров, работ, услуг в целях содержания МКУ "Центр обеспечения  и содержания территории Память Парижской Коммуны" </t>
  </si>
  <si>
    <t>2.2.10</t>
  </si>
  <si>
    <t>2.3.1</t>
  </si>
  <si>
    <t xml:space="preserve">Иные расходы МКУ "Центр обеспечения  и содержания территории Память Парижской Коммуны" </t>
  </si>
  <si>
    <t>2.3.1.1</t>
  </si>
  <si>
    <t xml:space="preserve">2020100590  </t>
  </si>
  <si>
    <t>2.3.1.2</t>
  </si>
  <si>
    <t>Останкинский территориальный отдел администрации городского округа г.Бор</t>
  </si>
  <si>
    <t>2.2.8</t>
  </si>
  <si>
    <t>2.2.9</t>
  </si>
  <si>
    <t xml:space="preserve"> МКУ "Краснослободский центр обеспечения и содержания территории"</t>
  </si>
  <si>
    <t>Реализация мероприятия направленных на содержание и уборку территорий улиц, тротуаров, площадей</t>
  </si>
  <si>
    <t xml:space="preserve"> МКУ "Краснослободский центр обеспечения и содержания территории" </t>
  </si>
  <si>
    <t>2.2.11</t>
  </si>
  <si>
    <t>2.2.12</t>
  </si>
  <si>
    <t>2.2.15</t>
  </si>
  <si>
    <t>д.б</t>
  </si>
  <si>
    <t>367</t>
  </si>
  <si>
    <t>Исполнитель: Хализова Т.П</t>
  </si>
  <si>
    <t>тел.8-83159-37113</t>
  </si>
  <si>
    <t>06 
13</t>
  </si>
  <si>
    <t>1710725130
24106S2300</t>
  </si>
  <si>
    <t>Обеспечение проведения выборов и референдумов</t>
  </si>
  <si>
    <t>7770200905</t>
  </si>
  <si>
    <t>2.2.13</t>
  </si>
  <si>
    <t>2.2.14</t>
  </si>
  <si>
    <t>обеспечение мероприятий по уличному освещению в рамках МП«Развитие сферы  жилищно-коммунального хозяйства городского округа город Бор»</t>
  </si>
  <si>
    <t>обеспечение мероприятий по ликвидация несанкционированных свалокв рамках МП«Развитие сферы  жилищно-коммунального хозяйства городского округа город Бор»</t>
  </si>
  <si>
    <t>обеспечение мероприятий по содержанию кладбищ в рамках МП«Развитие сферы  жилищно-коммунального хозяйства городского округа город Бор»</t>
  </si>
  <si>
    <t>обеспечение мероприятиий по приобретению и установке элементов детских и спортивных площадок на территории городского округа г.Бор, основанных на инициативах граждан в рамках МП«Развитие сферы  жилищно-коммунального хозяйства городского округа город Бор»</t>
  </si>
  <si>
    <t>Реализация мероприятиий по приобретению и установке элементов детских и спортивных площадок на территории городского округа г.Бор, основанных на инициативах граждан</t>
  </si>
  <si>
    <t>обеспечение деятельности подведомственных учреждений в рамках МП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</si>
  <si>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обеспечения и содержания территории" в рамках МП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</si>
  <si>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1.2</t>
  </si>
  <si>
    <t>МКУ 1</t>
  </si>
  <si>
    <t xml:space="preserve">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t>
  </si>
  <si>
    <t>1)06.10.2006,                         
2)02.03.2007, 3)03.08.2007.
4)10.10.2003</t>
  </si>
  <si>
    <t>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</si>
  <si>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</si>
  <si>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t>
  </si>
  <si>
    <t>в рамках МП "Содержание и развитие дорожного хозяйства городского округа город Бор"</t>
  </si>
  <si>
    <t>в рамках МП "Развитие сферы жилищно-коммунального хозяйства городского округа г.Бор"</t>
  </si>
  <si>
    <t>Территориальный отдел администрации городского округа г.Бор в пос.память Парижской Коммуны</t>
  </si>
  <si>
    <t xml:space="preserve">1) 01.01.2006г (С изменения и дополнениями вступ.в силу с 19.08.2018г.)                      2) 01.06.2007                3) 25.08.2007     </t>
  </si>
  <si>
    <t>1) 01.01.2006             2) 05.01.1995                       3) 15.11.1995</t>
  </si>
  <si>
    <t xml:space="preserve">1) Федеральный Закон 131-ФЗ "Об общих принципах организации местного самоуправления в Российской Федерации" ст.14   2) Постановление правительства РФ от 05.12.2006 № 748 "Об утверждении типового концессионного соглашения в отношении систем коммунальной инфраструктуры и иных объектов коммунального хозяйства, в том числе объектов водо-, тепло-, газо- и энергосбережения, водоотведения, очистки сточных вод, переработки и утилизации (захоронения) бытовых отходов, объектов, предназначенных для освещения территорий городских и сельских поселений, объектов, предназначенных для благоустройства территорий, а также объектов социально-бытового назначения"          3) Закон Нижегородской области от 02.08.2007 № 88-З "О государственном надзоре в сфере благоустройства на территории Нижегородской области"                        4) Закон Нижегородской области от 10.09.2010г. № 144-З "О чистоте и порядке на территории Нижегородской области"                                                      5) Постановление Правительства Нижегородской области от 11.12.2009г. № 919 "Об утверждении типовых Правил санитарного содержания территорий, организации уборки и обеспечения чистоты и порядка на территории Нижегородской области"                           2013 №98 "Об утверждени и правил чистоты и порядка на территории городского округа город Бор Нижегородской области" </t>
  </si>
  <si>
    <t xml:space="preserve">1) 01.01.2006                                  2) 05.12.2006               3) 02.08.2007              4) 10.09.2010                                   5) 11.12.2009               </t>
  </si>
  <si>
    <t>На обеспечение мероприятий в рамках МП "Развитие сферы жилищно-коммунального хозяйства городского округа г.Бор" Реализация мероприятий направленных на прочие расходы по благоустройству</t>
  </si>
  <si>
    <t xml:space="preserve">1) Федеральный Закон 131-ФЗ "Об общих принципах организации местного самоуправления в Российской Федерации" ст.14   2) Постановление правительства РФ от 05.12.2006 № 748 "Об утверждении типового концессионного соглашения в отношении систем коммунальной инфраструктуры и иных объектов коммунального хозяйства, в том числе объектов водо-, тепло-, газо- и энергосбережения, водоотведения, очистки сточных вод, переработки и утилизации (захоронения) бытовых отходов, объектов, предназначенных для освещения территорий городских и сельских поселений, объектов, предназначенных для благоустройства территорий, а также объектов социально-бытового назначения"          3) Закон Нижегородской области от 02.08.2007 № 88-З "О государственном надзоре в сфере благоустройства на территории Нижегородской области"                        4) Закон Нижегородской области от 10.09.2010г. № 144-З "О чистоте и порядке на территории Нижегородской области"                                                      5) Постановление Правительства Нижегородской области от 11.12.2009г. № 919 "Об утверждении типовых Правил санитарного содержания территорий, организации уборки и обеспечения чистоты и порядка на территории Нижегородской области"                      </t>
  </si>
  <si>
    <t xml:space="preserve">1) 01.01.2006                                  2) 05.12.2006               3) 02.08.2007              4) 10.09.2010                                   5) 11.12.2009                </t>
  </si>
  <si>
    <t xml:space="preserve">На обеспечение мероприятий в рамках МП "Развитие сферы жилищно-коммунального хозяйства городского округа г.Бор" </t>
  </si>
  <si>
    <t>На обеспечение мероприятий в рамках МП "Развитие сферы жилищно-коммунального хозяйства городского округа г.Бор"</t>
  </si>
  <si>
    <t>1) 01.01.2006                          2) 05.01..1995                       3) 15.11.1995</t>
  </si>
  <si>
    <t>Неклюдовский территориальный отдел администрации городского округа г.Бор</t>
  </si>
  <si>
    <t>24106S2300</t>
  </si>
  <si>
    <t>09302L4670</t>
  </si>
  <si>
    <t>1.2.1</t>
  </si>
  <si>
    <t>Расходы на обеспечение доступа к системе электронного документооборота</t>
  </si>
  <si>
    <t>Возмещение части затрат на приобретение оборудования и техники за счет средств областного бюджета</t>
  </si>
  <si>
    <t>1310773220</t>
  </si>
  <si>
    <t>04101L4970</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</si>
  <si>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</si>
  <si>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утверждение правил благоустройства территории городского округа, осуществление контроля за их соблюдением</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</si>
  <si>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</si>
  <si>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t>
  </si>
  <si>
    <t>Приобретение путевок, возмещение части расходов по приобретению путевок в загородные детские оздоровительно-образовательные центры (лагеря) Нижегородской области, оплата стоимости набора продуктов питания в лагерях с дневным пребыванием детей, организованных на базе образовательных учреждений округа 
(пришкольные лагеря)и проведение культурно- массовых мероприятий в пришкольных лагерях</t>
  </si>
  <si>
    <t>01601S2180</t>
  </si>
  <si>
    <t>5.2</t>
  </si>
  <si>
    <t>Закон Нижегородской области от 7 сентября 2007 года № 125-З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по организации и осуществлению деятельности по опеке и попечительству в отношении несовершеннолетних граждан" (статья 5 пункт 2,3,4)</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</si>
  <si>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пункт 4²)</t>
  </si>
  <si>
    <t>1.2.3</t>
  </si>
  <si>
    <t>Закон Нижегородской области от 7 сентября 2007 года № 121-З "О наделении органов местного самоуправления муниципальных районов и городских округов Нижегородской области государственными полномочиями по предоставлению мер социальной поддержки отдельным категориям граждан" (Приложение 5)</t>
  </si>
  <si>
    <t>Закон Нижегородской области от 7 сентября 2007  года № 121-З "О наделении органов местного самоуправления муниципальных районов и городских округов Нижегородской области государственными полномочиями по предоставлению мер социальной поддержки отдельным категориям граждан" (Приложение 3)</t>
  </si>
  <si>
    <t>Закон Нижегородской области от 28 ноября 2013 года  № 160-З "О предоставлении органам местного самоуправления муниципальных районов и городских округов Нижегородской области субвенций на исполнение полномочий в сфере общего образования" (Приложение 2 пункт 3)</t>
  </si>
  <si>
    <t>Закон Нижегородской области от 28 ноября 2013 года № 160-З "О предоставлении органам местного самоуправления муниципальных районов и городских округов Нижегородской области субвенций на исполнение полномочий в сфере общего образования" (Приложение 2 пункт 4)</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</si>
  <si>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часть 4⁸)</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</si>
  <si>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часть 4⁹)</t>
  </si>
  <si>
    <t>0120273140</t>
  </si>
  <si>
    <t>"Предоставление общедоступного и бесплатного начального общего,основного общего,среднего общего образования по основным и дополнительным образовательным программам "</t>
  </si>
  <si>
    <t>ЧОУ РО "НЕРПЦ(МП)" "Православная гимназия Дмитрия Донского"</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</si>
  <si>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 статья 5 часть 4⁵)</t>
  </si>
  <si>
    <t>Расходы на осуществление выплат на возмещение части расходов по приобретению путевок в детские санатории, санаторно-оздоровительные центры (лагеря) круглогодичного действия, расположенные на территории Российской Федерации за счет средств субвенции из областного бюджета</t>
  </si>
  <si>
    <t>Управление народного образования и молодежной политики администрации городского округа город Бор Нижегородской области</t>
  </si>
  <si>
    <t>Управление сельского хозяйства администрации городского округа город Бор Нижегородской области</t>
  </si>
  <si>
    <t>Кантауровский территориальный отдел администрации городского округа город Бор Нижегородской области</t>
  </si>
  <si>
    <t>Редькинский территориальный отдел администрации городского округа город Бор Нижегородской области</t>
  </si>
  <si>
    <t>Расходы за счет резервного фонда ( резервный фонд администрации городского округа г.Бор; Фонд поддержки территорй; резервный фонд правительства Нижегородской области)</t>
  </si>
  <si>
    <t>01201S2490</t>
  </si>
  <si>
    <t>01201L3040</t>
  </si>
  <si>
    <t>Код РО</t>
  </si>
  <si>
    <t>04-2601                  04-2602</t>
  </si>
  <si>
    <t>1750100190                  
7770100190</t>
  </si>
  <si>
    <t>04-2601</t>
  </si>
  <si>
    <t xml:space="preserve">01
</t>
  </si>
  <si>
    <t xml:space="preserve">06 
</t>
  </si>
  <si>
    <t xml:space="preserve">1750100190
</t>
  </si>
  <si>
    <t>04-2605</t>
  </si>
  <si>
    <t xml:space="preserve">13
</t>
  </si>
  <si>
    <t xml:space="preserve">1750200590
</t>
  </si>
  <si>
    <t>04-2502                    04-2601</t>
  </si>
  <si>
    <t>04-2613</t>
  </si>
  <si>
    <t>04-2508</t>
  </si>
  <si>
    <t>04-2603                 04-2604</t>
  </si>
  <si>
    <t>04-2624</t>
  </si>
  <si>
    <t>Линдовский территориальный отдел Администрации городского округа город Бор Нижегородской области</t>
  </si>
  <si>
    <t>06.10.2003         02.03.2007</t>
  </si>
  <si>
    <t>06.10.2003   06.05.2011       21.12.1994</t>
  </si>
  <si>
    <t>Прочие мероприятия по благоустройству</t>
  </si>
  <si>
    <t>06.10.2003    14.03.1995    24.06.9</t>
  </si>
  <si>
    <t xml:space="preserve">Мероприятия , направленные на  содержание  дорог общего пользования, тротуаров </t>
  </si>
  <si>
    <t>06.10.2003    14.03.1995     24.06.9</t>
  </si>
  <si>
    <t>Мероприятия , направленные на  ремонт  дорог  на терриории г.о.г.Бор,основанных на инициативах граждан</t>
  </si>
  <si>
    <t>Организция и содержание кладбищ</t>
  </si>
  <si>
    <t>1) 01.01.2006             2) 12.01.1996             3) 21.06.2005</t>
  </si>
  <si>
    <t>Реализация мероприятий направленных на прочие расходы по благоустройству</t>
  </si>
  <si>
    <t>1) № 131-ФЗ "Обобщих принципах организации местного самоуправленияв РФ" ст.34, п.9 2) №33-ФЗ "Об особо охраняемым природных территориях" 3) №89-ФЗ "Об отходах производства потребления"</t>
  </si>
  <si>
    <t>1)06.10.2003 2)14.03.1995 3)24.06.1998</t>
  </si>
  <si>
    <t>1)06.10.2003
2)21.12.1994
3)26.10.1995                                                                                                                                                                                                                                                         4)06.05.2011</t>
  </si>
  <si>
    <t>Средства из резервного фонда администрации городского округа город Бор</t>
  </si>
  <si>
    <t>На обеспечение мероприятий в рамках МП Управление  жилищно-коммунального хозяйства администрации городского округа г.Бор" Реализация мероприятий по благоустройству и востановлению памятных мест, посвященных Великой Отечественной войне</t>
  </si>
  <si>
    <t xml:space="preserve">Благоустройство и востановление памятных мест, посвященных Великой Отечественной войне  </t>
  </si>
  <si>
    <t>Мероприятия по сносу аварийных многоквартирных жилых домов , признанных таковыми после 01.01.2012г.</t>
  </si>
  <si>
    <t>Разборка остатков деревянного дома,расположенного  по адресу Нижегородская область г.о.г. Бор п. Память Парижской Коммуны ул. Ленина д.7</t>
  </si>
  <si>
    <t>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 постановление Администрации от 31.10.2016 № 5058 «О внесении изменения в Порядок формирования системы оплаты труда работников муниципальных учреждений городского округа г.Бор Нижегородской области, утвержденный постановлением администрации городского округа г.Бор от 18.05.2015 № 2306</t>
  </si>
  <si>
    <t xml:space="preserve">1) Федеральный закон от 06.10.2003 № 131-ФЗ "Об общих принципах организации местного самоуправления в Российской Федерации"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4) Постановление администрации городского округа г.Бор  "Об изменении типа и наименования МБУ "Неклюдовский ЦО и СТ"     </t>
  </si>
  <si>
    <t>1)01.01.2006
2)21.12.1994
3)26.10.1995 4)06.05.2011
5) 01.01.2017 6)01.07.2017 7)14.09.2016</t>
  </si>
  <si>
    <t>1) Федеральный закон от 06.10.2003 № 131-ФЗ "Об общих принципах организации местного самоуправления в Российской Федерации" ст. 14, п. 1, п.п. 5
2)Постановление Правительства Российской Федерации от 03.12.2002 № 858 "О федеральной целевой программе "Социальное развитие села до 2013 года" п. 4
3) Закон Нижегородской области от 04.12.2008 № 157-З "Об автомобильных дорогах и дорожной деятельности на территории Нижегородской области" ст. 9, п. 4</t>
  </si>
  <si>
    <t>1)01.01.2006,
2)01.01.2003
3)14.12.2008</t>
  </si>
  <si>
    <t xml:space="preserve">1) Федеральный закон от 06.10.2003 № 131-ФЗ "Об общих принципах организации местного самоуправления в Российской Федерации" ст. 14, п. 1, п.п. 22
2) Федеральный закон от 12.01.1996 № 8-ФЗ "О погребении и похоронном деле" 
ст. 26 3) Постановление Правительства Нижегородской области от 21.06.2005 № 146 "О реализации на территории Нижегородской области Федерального закона от 12 января 1996 года № 8-ФЗ "О погребении и похоронном деле"и приведении в соответствие с даннымФедеральным законом некоторых постановлений Администрации и Правительства Нижегородской области" п.4      </t>
  </si>
  <si>
    <t>1)01.01.2006
2)12.01.1996
3)21.06.2005</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</si>
  <si>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</si>
  <si>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</si>
  <si>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05405L5760</t>
  </si>
  <si>
    <t>Расходы за счет фонда поддержки территорий</t>
  </si>
  <si>
    <t>Управление культуры и туризма городского округа город Бор</t>
  </si>
  <si>
    <t>04-2602</t>
  </si>
  <si>
    <t>04-2622</t>
  </si>
  <si>
    <t xml:space="preserve">Расходы на исполнение полномочий в сфере общего образования в муниципальных дошкольных образовательных организациях за счет средств субвенции из областного </t>
  </si>
  <si>
    <t>1)01.01.2006  2)01.01.2020</t>
  </si>
  <si>
    <t>13101R5020</t>
  </si>
  <si>
    <t>13101R5080</t>
  </si>
  <si>
    <t>Поддержка сельскохозяйственного производства по отдельным подотраслям растениеводства и животноводства за счет средств федерального и областного бюджетов</t>
  </si>
  <si>
    <t>13102R5080</t>
  </si>
  <si>
    <t>Совет депутатов городского округа город Бор Нижегородской области</t>
  </si>
  <si>
    <t>04-2540</t>
  </si>
  <si>
    <t>04-2507</t>
  </si>
  <si>
    <t>04-2541</t>
  </si>
  <si>
    <t>04-2538</t>
  </si>
  <si>
    <t>И.о директора департамента финансов администрации</t>
  </si>
  <si>
    <t>04-3202</t>
  </si>
  <si>
    <t>04-3201</t>
  </si>
  <si>
    <t>04-3206</t>
  </si>
  <si>
    <t>04-3205</t>
  </si>
  <si>
    <t>Департамент имущества го г.Бор</t>
  </si>
  <si>
    <t>04-2520</t>
  </si>
  <si>
    <t>04-2625</t>
  </si>
  <si>
    <t>04-3240</t>
  </si>
  <si>
    <t>04-3297</t>
  </si>
  <si>
    <t>04-3296</t>
  </si>
  <si>
    <t>обеспечение первичных мер пожарной безопасности в границах городского округа</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</si>
  <si>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</si>
  <si>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</si>
  <si>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Обеспечение первичных мер пожарной безопасности в границах городского округа</t>
  </si>
  <si>
    <t>Утверждение правил благоустройства территории городского округа, осуществление контроля за их соблюдением</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</si>
  <si>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</si>
  <si>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</si>
  <si>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</si>
  <si>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2601</t>
  </si>
  <si>
    <t>2602</t>
  </si>
  <si>
    <t>2520</t>
  </si>
  <si>
    <t>2.2.4,</t>
  </si>
  <si>
    <t>04-3403</t>
  </si>
  <si>
    <t>04-3401</t>
  </si>
  <si>
    <t>04-3222</t>
  </si>
  <si>
    <t xml:space="preserve">                                                                                                </t>
  </si>
  <si>
    <t>01
01</t>
  </si>
  <si>
    <t>Реализация мероприятий по благоустройству сельских территорий</t>
  </si>
  <si>
    <t>обеспечение безопасности гидротехнических сооружений</t>
  </si>
  <si>
    <t>2010425250</t>
  </si>
  <si>
    <t xml:space="preserve">МКУ </t>
  </si>
  <si>
    <t>МКУ</t>
  </si>
  <si>
    <t>МКУ 3</t>
  </si>
  <si>
    <t>1)06.10.2006
2)21.12.1994
3)26.10.1995                                                                                                                                                                                                                                                         4)06.05.2011</t>
  </si>
  <si>
    <t>Реализация мероприятий направленных на содержание дороги общего пользования</t>
  </si>
  <si>
    <t>1)06.10.2003,
2)01.01.2003
3)14.12.2008</t>
  </si>
  <si>
    <t>Реализация мероприятий, направленных на проведение капитального ремонта объектов благоустройства</t>
  </si>
  <si>
    <t>Реализация мероприятий направленных на содержания кладбищ</t>
  </si>
  <si>
    <t>2.2.1.14</t>
  </si>
  <si>
    <t>2.2.1.15</t>
  </si>
  <si>
    <t>2.2.1.16</t>
  </si>
  <si>
    <t>2.2.1.17</t>
  </si>
  <si>
    <t>0,0</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</si>
  <si>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(Организация и содержание мест захоронения)</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</si>
  <si>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(Уборка территории и аналогичная деятельность)</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</si>
  <si>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(Уборка территории и аналогичная деятельность)</t>
  </si>
  <si>
    <t>Распоряжение №587-р от 23.06.2021 года "О выделении денежных средств из фонда на поддержку территорий" на приобретение и установку игровых элементов на детскую площадку по адресу: п. Неклюдово, ул. Лесная, д. 3</t>
  </si>
  <si>
    <t>Распоряжение №641-р от 14.07.2021 года "О выделении денежных средств из фонда на поддержку территорий" на приобретение и установку игровых элементов на детскую площадку по адресу: г.Бор, п.Неклюдово ул. Полевая между домами №7 и №11</t>
  </si>
  <si>
    <t>003</t>
  </si>
  <si>
    <t>Контрольно-счетная палата городского округа город Бор Нижегородской области</t>
  </si>
  <si>
    <t>1). 06.10.2003г.  2). 03.08.2007г.   3). 16.07.2021г.</t>
  </si>
  <si>
    <t>1). 06.10.2003г. 2) 25.01.2011г.</t>
  </si>
  <si>
    <t xml:space="preserve">Федеральный закон от 06.10.2003 N 131-ФЗ  "Об общих принципах организации местного самоуправления в Российской Федерации" статья 23  </t>
  </si>
  <si>
    <t>2.2.1.18</t>
  </si>
  <si>
    <t>3.1.1</t>
  </si>
  <si>
    <t>ФЗ от 02.03.2007 г. № 25-ФЗ   "О муниципальной службе в Российской Федерации"; ФЗ от 06.10.2003 № 131-ФЗ "Об общих принципах организации местного самоуправления в Российской Федерации"; Закон Нижегородской области от 03.08.2007 г. № 99-з  "О муниципальной службе"; Положение о муниципальной службе в городском округе город Бор, утвержденное решением Совета депутатов городского округа город Бор Нижегородской области от 30.09.2010 № 39</t>
  </si>
  <si>
    <t>02.03.2007 г. (действующая редакция от 30.06.16 г.); 10.10.2003 г. (действующая редакция 02.12.15 г.)06.10.2003 г. (действующая редакция от 03.07.16 г.); 05.04.2013 г.; 03.08.2007 г. (действующая редакция 06.04.16 г.)</t>
  </si>
  <si>
    <t xml:space="preserve">1) Закон Нижегородской области "О пожарной безопасности" 16-3 ст.6 от 26.10.1995;     2) "Об общих принципах организации местного самоуправления в Российской Федерации" Закон РФ № 131-ФЗ ст.14 п.1 п.п9 от 06.10.2003;3) Постановление администрации городского округа город Бор Нижегородской области №2306 от 18.05.2015 г "По оплате труда работников муниципальных учреждений городского округа город Бор"                                 </t>
  </si>
  <si>
    <t>1) 26.10.1995;        2) 30.12.2015.                        3).18.05.2015 г</t>
  </si>
  <si>
    <t xml:space="preserve">1) Закон Нижегородской области "О пожарной безопасности" 16-3 ст.6 от 26.10.1995;     2) "О газоснабжении в РФ " 69-ФЗ ст.19 от 31.03.1999г;                     3) "Об общих принципах организации местного самоуправления в Российской Федерации" Закон РФ № 131-ФЗ ст.14 п.1 п.п9 от 06.10.2003                                 </t>
  </si>
  <si>
    <t xml:space="preserve">1) 26.10.1995;     2) 31.09.1999;   3) 30.12.2015. </t>
  </si>
  <si>
    <t>2.2.3</t>
  </si>
  <si>
    <t>Реализация мероприятий, направленных  на содержание дорог общего пользования, тротуаров</t>
  </si>
  <si>
    <t xml:space="preserve">1) 31.05.2000;  2) 04.12.2008;  3) 06.10.2003;    </t>
  </si>
  <si>
    <t xml:space="preserve">Решение Совета депутатов "Об участии в реализации инициативных проектов жителей городского округа город Бор и утверждения перечня проектов, планируемых к реализации в рамках проекта инициативного бюджетирования "ППМИ" и "Вам Решать!" </t>
  </si>
  <si>
    <t>Реализация мероприятий, направленных на уличное освещение</t>
  </si>
  <si>
    <t>Реализация мероприятий, направленных на озеленение</t>
  </si>
  <si>
    <t>Реализация мероприятий, направленных на содержание кладбищ</t>
  </si>
  <si>
    <t>Решение Совета депутатов № 15 "Об участии в реализации инициативных проектов жителей городского округа город Бор и утверждения перечня проектов, планируемых к реализации в рамках проекта инициативного бюджетирования"Вам Решать!" в 2021 году</t>
  </si>
  <si>
    <t>Реализация мероприятий, направленных на прочие расходы по благоустройству</t>
  </si>
  <si>
    <t>Решение Совета депутатов № 17 "Об утверждении перечня проектов в рамках ведомственного проекта "Благоустройство сельских территорий"</t>
  </si>
  <si>
    <t xml:space="preserve">1) 26.10.1995;  2) 01.01.2016;  3) 25.04.1997;  4) 31.09.1999;   5) 30.12.2015. </t>
  </si>
  <si>
    <t>МП "Патриотическое и духовно-нравственное воспитание граждан в городском округе город Бор"</t>
  </si>
  <si>
    <t>04-2531</t>
  </si>
  <si>
    <t>08</t>
  </si>
  <si>
    <t>2110100140</t>
  </si>
  <si>
    <t xml:space="preserve">
04-2602</t>
  </si>
  <si>
    <t>1) 10.10.2003;    2) 03.08.2007;   3) 02.03.2007;   4) 30.12.2015;   5)25.09.1997;    6)10.01.2002;    7)20.08.1992
8) 30.09.2010</t>
  </si>
  <si>
    <t xml:space="preserve">04-2601
</t>
  </si>
  <si>
    <t xml:space="preserve">Расходные обязательства по выполнению  муниципальных программ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</si>
  <si>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</si>
  <si>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04-2520
</t>
  </si>
  <si>
    <t>1) Закон Нижегородской области "О денежном содержании лиц замещающих муниципальные должности в НО" №93-З ст.6 от 10.10.2003;                               2) Закон Нижегородской области "О муниципальной службе в НО" №99-З ст.38 абз.1 от 03.08.2007г                3) Федеральный закон "О муниципальной службе в Российской Федерации" 25-ФЗ ст.5,п.2 от 02.03.2007г.;                 4) Федеральный закон "Об общих принципах организации местного самоуправления в Российской Федерации" 131-ФЗ ст.34, п.9 от 06.10.2003;                            5) Федеральный закон "О финансовых основах местного самоуправления в Российской Федерации" 126-ФЗ ст.22, п.2 от 25.09.1997г;           6)Федеральный закон "Об охране окружающей среды"7-ФЗ ст.16, п.п.1.3 от 10.01.2002;    7)Постановление Правительства "Об утверждении порядка определения платы и ее предельных размеров за загрязнение окружающей природной среды, размещение отходов, другие виды вредного воздействия" №632 в целом от 20.08.1992; 8) Решение Совета депутатов городского округа г. Бор Нижегородской области от 30.09.2010 года №39 "Об утверждении положения о муниципальной службе в городском округе город Бор" ( в ред. от 27.10.2015 №24)</t>
  </si>
  <si>
    <t>На обеспечение деятельности МКУ " Ситниковский центр обеспечения и содержания  территории"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на 2020 год"</t>
  </si>
  <si>
    <t xml:space="preserve">1) Закон Нижегородской области "О пожарной безопасности" 16-3 ст.6 от 26.10.1995;     2)Постановление  администрации городского округа город Бор Нижегородской области "Об утверждении МП "Защита населения и территорий от чрезвычайных ситуаций, обеспечения пожарной безопасности и безопасности людей на водных объектах городского округа г. Бор Нижегородской области" 5930от 24.11.2015. в целом.;                              3) "Об общих принципах организации местного самоуправления в Российской Федерации" Закон РФ № 131-ФЗ ст.14 п.1 п.п9 от 06.10.2003 4) Федеральный з-он  от 21.12.1994 года  №69-ФЗ " О пожарной безопасности"       5) ФЗ от 22.07.1998 №123-ФЗ "Технический регламент о требованиях пожарной безопасности"                     </t>
  </si>
  <si>
    <t>1) 26.10.1995;  2) 24.11..2015;   3) 06.10.2003. 4) 21.12.1994 5) 22.07.1998</t>
  </si>
  <si>
    <t xml:space="preserve">1) не установлена          2)31.12.2016              </t>
  </si>
  <si>
    <t>2.1.4.</t>
  </si>
  <si>
    <t>2.1.5.</t>
  </si>
  <si>
    <t>Иные бюджетные ассигнования</t>
  </si>
  <si>
    <t>Дорожное хозяйство (дорожные фонды)</t>
  </si>
  <si>
    <t>На обеспечение деятельности МКУ " Ситниковский центр обеспечения и содержания территории" в рамках МП "Содержание и развитие дорожного хозяйства городского округа город Бор на 2020 г"</t>
  </si>
  <si>
    <t>Содержание дорог общего пользования, тротуаров.</t>
  </si>
  <si>
    <t xml:space="preserve">1) Об автомобильных дорогах и дорожной деятельности на территории НО "Закон Нижегородской области 157-з ст.9, п.4 от 04.12.2008;                            2) Федеральный Закон "Об общих принципах организации местного самоуправления в Российской Федерации" 131ФЗ ст.14 п.1 п.п. 1 от 06.10.2003;        </t>
  </si>
  <si>
    <t>1) 04.12.2008 2)06.10.2003</t>
  </si>
  <si>
    <t xml:space="preserve">2) не установлена                   </t>
  </si>
  <si>
    <t>Мероприятия по ремонту дорог общего пользования, тротуаров и дворовых территорий в рамках реализации проектов по поддержке местных инициатив</t>
  </si>
  <si>
    <t>Постановление  администрации городского округа г. Бор  19.05.2020 г.   № 2072 "О реализация на территории городского округа город Бор Нижегородской области проекта по поддержке местных инициатив"</t>
  </si>
  <si>
    <t>04-2626</t>
  </si>
  <si>
    <t>Распоряжение Правительства Нижегородской области от 25.08.2020г. № 919-р</t>
  </si>
  <si>
    <t xml:space="preserve">На обеспечение деятельности МКУ " Ситниковский центр обеспечения и содержания территории" в рамках МП "Развитие сферы жилищно-коммунального хозяйства городского округа г.Бор на 2020 г" </t>
  </si>
  <si>
    <t xml:space="preserve">1) Закон Нижегородской области "Об охране озелененных территорий Нижегородской области" №110-з ст.7,п.3 от 07.09.2007;                             2) Федеральный Закон "Об общих принципах организации местного самоуправления в Российской Федерации" 131-ФЗ ст.14, п.1 п.п. 19 от 06.10.2003г;                3) Постановления Правительства РФ "Об утверждении пожарной безопасности в лесах" №417 п.1 от 30.06.2007                              </t>
  </si>
  <si>
    <t>1) 07.03.2007         2) 30.12.2015;   3) 30.06.2007.</t>
  </si>
  <si>
    <t xml:space="preserve">1) не установлена                           </t>
  </si>
  <si>
    <t>2.3.2</t>
  </si>
  <si>
    <t>На обеспечение деятельности МБУ " Ситниковский  центр обеспечения и содержания  территории" в рамках МП "Развитие сферы жилищно-коммунального хозяйства городского округа г.Бор на 2020 г"</t>
  </si>
  <si>
    <t xml:space="preserve">1) Закон Нижегородской области "Об охране озелененных территорий Нижегородской области" №110-з ст.7,п.3 от 07.09.2007;                                                      2) Федеральный Закон "Об особо охраняемых природных территориях" 33-ФЗ ст.2, п.8 п. 9 от 14.03.1995;                          3) Федеральный Закон "Об общих принципах организации местного самоуправления в Российской Федерации" 131-ФЗ ст.14, п.1 п.п. 19 от 06.10.2003г;                4) Постановления Правительства РФ "Об утверждении пожарной безопасности в лесах" №417 п.1 от 30.06.2007                         </t>
  </si>
  <si>
    <t>1) 07.09.2007;   2) 14.03.1995;   3) 06.10.2003 ;   4) 30.06.2007</t>
  </si>
  <si>
    <t>2.3.3</t>
  </si>
  <si>
    <t>2.3.4</t>
  </si>
  <si>
    <t>Реализация мероприятий, направленных на проведение каписального и текущего ремонта объектов благоустройства</t>
  </si>
  <si>
    <t>2.3.5.</t>
  </si>
  <si>
    <t>Реализация мероприятий, направленных на соднржание кладбищ</t>
  </si>
  <si>
    <t xml:space="preserve">1) Федеральный Закон " Об общих принципах организации местного самоуправления в Российской Федерации" 131-ФЗ ст.14 п.1 п.п.22 от 06.10.2003г; </t>
  </si>
  <si>
    <t>2.3.6</t>
  </si>
  <si>
    <t>Расходы по обустройству и восстановлению памятных мест, посвященныхвеликой отечественной войне 1941-1945 гг.</t>
  </si>
  <si>
    <t>Постановление  от 13.03.2020 №1229 "О реализации на территории городского округа город Бор Нижегородской области мероприятий по обустройству и восстановлению памятных мест, посвященных Великой Отечественной войне"</t>
  </si>
  <si>
    <t>Содержание и развитие объктов благоустройства</t>
  </si>
  <si>
    <t>2.3.8</t>
  </si>
  <si>
    <t>2.3.9</t>
  </si>
  <si>
    <t>2.3.10</t>
  </si>
  <si>
    <t>Реализация мероприятий по приобретению и установке элементов детских и спортивных площадок на территории городского округа г. Бор, основанных на инициативах граждан</t>
  </si>
  <si>
    <t>Постановление №3732 от 29.06.2018 "О внесении изменений в Положение о порядке и условиях приобретения и установки детских и спортивных площадок на территории городского округа г. Бор, утвержденное постановлением администрации городского округа г. Бор от 07.07.2015 №3336</t>
  </si>
  <si>
    <t>2.3.11</t>
  </si>
  <si>
    <t>На обеспечение деятельности МКУ " Ситниковский центр обеспечения и содержания  территории" в рамках МП "Развитие сферы жилищно-коммунального хозяйства городского округа г.Бор на 2020 г" Реализация мероприятий направленных на прочие расходы по благоустройству</t>
  </si>
  <si>
    <t>2.4.</t>
  </si>
  <si>
    <t>Другие вопросы в области жилищно-коммунального хозяйства</t>
  </si>
  <si>
    <t>2.4.1.</t>
  </si>
  <si>
    <t>На обеспечение деятельности МКУ " Ситниковский центр обеспечения и содержания территории" в рамках МП "Развитие сферы жилищно-коммунального хозяйства городского округа г.Бор на 2020 г" Расходы на обеспечение деятельности подведомственных учреждений</t>
  </si>
  <si>
    <t>2.4.2.</t>
  </si>
  <si>
    <t>2.4.3.</t>
  </si>
  <si>
    <t>4.1.2.4</t>
  </si>
  <si>
    <t>4.1.2.5</t>
  </si>
  <si>
    <t>4.1.2.6</t>
  </si>
  <si>
    <t>Общегосударственные вопросы</t>
  </si>
  <si>
    <t xml:space="preserve">1) Закон Нижегородской области "О денежном содержании лиц замещающих муниципальные должности в НО" №93-З ст.6 от 10.10.2003;                               2) Закон Нижегородской области "О муниципальной службе в НО" №99-З ст.38 абз.1 от 03.08.2007г                3) Федеральный закон "О муниципальной службе в Российской Федерации" 25-ФЗ ст.5,п.2 от 02.03.2007г.;                 4) Федеральный закон "Об общих принципах организации местного самоуправления в Российской Федерации" 131-ФЗ ст.34, п.9 от 06.10.2003;                                  56)Федеральный закон "Об охране окружающей среды"7-ФЗ ст.16, п.п.1.3 от 10.01.2002;   6)Поставление Правительства "Об утверждении порядка определения платы и ее предельных размеров за загрязнение окружающей природной среды, размещение отходов, другие виды вредного воздействия" №632 в целом от 20.08.1992      7) Решние Совета депутатов от 30.09.2010 г №39
Об утверждении Положения
о муниципальной службе 
в городском округе город Бор
                                  </t>
  </si>
  <si>
    <t>1) 10.10.2003;    2) 03.08.2007;   3) 02.03.2007;   4) 30.12.2015;      5)10.01.2002;    6)20.08.1992       7)30.09.2010</t>
  </si>
  <si>
    <t xml:space="preserve"> не установлена                   </t>
  </si>
  <si>
    <t xml:space="preserve"> не установлена      </t>
  </si>
  <si>
    <t>Муниципальная программа «Защита населения и территорий от чрезвычайных ситуаций,обеспечение пожарной безопасности людей на водных объектах городского округа г.Бор Нижегородской области»</t>
  </si>
  <si>
    <t xml:space="preserve"> не установлена</t>
  </si>
  <si>
    <t>2.2.8.</t>
  </si>
  <si>
    <t>2.2.9.</t>
  </si>
  <si>
    <t>2,2,10</t>
  </si>
  <si>
    <t>Расходы за счет средств из резервного фонда главы</t>
  </si>
  <si>
    <t>Обеспечение пожарной безопасност</t>
  </si>
  <si>
    <t>не установлена</t>
  </si>
  <si>
    <t>1) Закон Нижегородской области "О пожарной безопасности" 16-3 ст.6 от 26.10.1995;     2) "О газоснабжении в РФ " 69-ФЗ ст.19 от 31.03.1999г;                     3) "Об общих принципах организации местного самоуправления в Российской Федерации" Закон РФ № 131-ФЗ ст.14 п.1 п.п9 от 06.10.200</t>
  </si>
  <si>
    <t>,1) Закон Нижегородской области "О пожарной безопасности" 16-3 ст.6 от 26.10.1995;     2) "О газоснабжении в РФ " 69-ФЗ ст.19 от 31.03.1999г;                     3) "Об общих принципах организации местного самоуправления в Российской Федерации" Закон РФ № 131-ФЗ ст.14 п.1 п.п9 от 06.10.200</t>
  </si>
  <si>
    <t>1) Закон Нижегородской области "Об охране озелененных территорий Нижегородской области" №110-з ст.7,п.3 от 07.03.2007;                        2) Постановление Правительства Нижегородской области "Об утверждении типовых праил санитарного содержания территорий, организации уборки и обеспечения чистоты и порядка на территории НО" №309 п.2 от 12.12.2005;               3) Федеральный Закон "Об особо охраняемых природных территориях" 33-ФЗ ст.2, п.6 от 14.03.1995;                          4) Федеральный Закон "Об общих принципах организации местного самоуправления в Российской Федерации" 131-ФЗ ст.14, п.1 п.п 19 от 06.10.2003г;                5) Постановления Правительства РФ "Об утверждении пожарной безопасности в лесах" №417 п.1 от 30.06.2007</t>
  </si>
  <si>
    <t>1) 07.03.2007   2) 12.12.2005    3) 14.03.1995;   4) 30.12.2015;   5) 30.06.2007</t>
  </si>
  <si>
    <t>Муниципальная программа "Социальная поддержка населения и общественных организаций городского округа город Бор"</t>
  </si>
  <si>
    <t>Расходы на реализацию мероприятий,направленных на формирование доступной для инвалидов среды жизнедеятельности</t>
  </si>
  <si>
    <t>04-2522</t>
  </si>
  <si>
    <t>3.1.2</t>
  </si>
  <si>
    <t>МКУ "Большепикинский центр обеспечения и содержания территории"</t>
  </si>
  <si>
    <t xml:space="preserve"> МКУ "Большепикинский центр обеспечения и содержания территории"</t>
  </si>
  <si>
    <t>0810100250</t>
  </si>
  <si>
    <t>обеспечение мероприятий по содержанию и уборке территорий улиц, тротуаров, площадей в рамках МП«Развитие сферы  жилищно-коммунального хозяйства городского округа город Бор»</t>
  </si>
  <si>
    <t xml:space="preserve">1)01.01.2006
2)12.01.1996
3)21.06.2005
</t>
  </si>
  <si>
    <t xml:space="preserve"> в рамках МП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</si>
  <si>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 xml:space="preserve"> МКУ "Большепикинский центр обеспечения и содержания территории" </t>
  </si>
  <si>
    <t>МКУ "Октябрьский центр обеспечения и содержания территории"</t>
  </si>
  <si>
    <t xml:space="preserve">1) Федеральный закон от 06.10.2003 № 131-ФЗ "Об общих принципах организации местного самоуправления в Российской Федерации"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t>
  </si>
  <si>
    <t xml:space="preserve"> МКУ "Октябрьский центр обеспечения и содержания территории"</t>
  </si>
  <si>
    <t xml:space="preserve"> Реализация  мероприятий, направленных на содержание и уборку территории улиц, тротуаров, площадей</t>
  </si>
  <si>
    <t xml:space="preserve">1) Федеральный закон от 06.10.2003 № 131-ФЗ "Об общих принципах организации местного самоуправления в Российской Федерации" ст. 14, п. 1, п.п. 22
2) Федеральный закон от 12.01.1996 № 8-ФЗ "О погребении и похоронном деле" 
ст. 26
3) Постановление Правительства Нижегородской области от 21.06.2005 № 146 "О реализации на территории Нижегородской области Федерального закона от 12 января 1996 года № 8-ФЗ "О погребении и похоронном деле"и приведении в соответствие с даннымФедеральным законом некоторых постановлений Администрации и Правительства Нижегородской области" п.4    Постановление Администрации городского округа город Бор № 1099 от 05.03.2020  "Об утверждении перечня объектов на территории г.о.г. Бор, подлежащих благоустройству и восстановлению памятных мест, посвященных ВОВ"                                                                                                                                                                                                                                                                                                                                                                                                                     
</t>
  </si>
  <si>
    <t>обеспечение мероприятий, направленных на проведение капитального и текущего ремонта объектов благоустройства</t>
  </si>
  <si>
    <t xml:space="preserve"> Реализация мероприятий, направленных на проведение капитального и текущего ремонта объектов благоустройства</t>
  </si>
  <si>
    <t xml:space="preserve"> МКУ "Октябрьский центр обеспечения и содержания территории" </t>
  </si>
  <si>
    <t>05101S9601</t>
  </si>
  <si>
    <t>3.1.3</t>
  </si>
  <si>
    <t>3.1.4</t>
  </si>
  <si>
    <t>Расходы за счет резервного фонда</t>
  </si>
  <si>
    <t>3.1.5</t>
  </si>
  <si>
    <t>4.1.2.1</t>
  </si>
  <si>
    <t>04-2801</t>
  </si>
  <si>
    <t>0170224920</t>
  </si>
  <si>
    <t>0330129850</t>
  </si>
  <si>
    <t>4.1.2.7</t>
  </si>
  <si>
    <t>0950100190</t>
  </si>
  <si>
    <t>Закон РФ от 09.10.1992г. № 3612-I "Основы законодательства РФ о культуре"</t>
  </si>
  <si>
    <t>09.10.1992г.</t>
  </si>
  <si>
    <t>ФЗ от 06.10.2003г. №131-ФЗ "Об общих принципах организации местного самоуправления в РФ"</t>
  </si>
  <si>
    <t>06.10.2003г.</t>
  </si>
  <si>
    <t>04-2502              04-2601</t>
  </si>
  <si>
    <t>ФЗ от 05.04.2013г. № 44-ФЗ "О контрактной системе в сфере закупок товаров, работ, услуг для обеспечания государственных и муниципальных нужд"</t>
  </si>
  <si>
    <t>05.04.2013г.</t>
  </si>
  <si>
    <t>МКУ "Бухгалтерия учреждений культуры"</t>
  </si>
  <si>
    <t>0950100590</t>
  </si>
  <si>
    <t>Бюджетный кодекс РФ от 31.07.1998г. № 145-ФЗ</t>
  </si>
  <si>
    <t>31.07.1998г.</t>
  </si>
  <si>
    <t>09501S2090</t>
  </si>
  <si>
    <t>ФЗ от 06.12.2011г. №402-ФЗ "О бухгалтерском учете"</t>
  </si>
  <si>
    <t>06.12.2011г.</t>
  </si>
  <si>
    <t>МКУ "ХЭС учреждений культуры"</t>
  </si>
  <si>
    <t>0950200590</t>
  </si>
  <si>
    <t>ФЗ от 12.01.1996г. № 7-ФЗ "О некоммерческих организациях"</t>
  </si>
  <si>
    <t>12.01.1996г.</t>
  </si>
  <si>
    <t>09502S2090</t>
  </si>
  <si>
    <t>Постановление правительства НО "Об утверждении Положения об оплате труда работников государственных бюджетных и казенных учреждений культуры НО" № 464 от 15.10.2008 г.</t>
  </si>
  <si>
    <t>15.10.2008г.</t>
  </si>
  <si>
    <t>Приказ Минфина РФ от 1 декабря 2010г. № 157н "Об утверждении Единого плана счетов бухгалтерского учета для органов государственной власти (гос.органов), органов местного самоуправления, органов управления государственными внебюджетными форндами, государственных академий наук, государственных (муниципальных) учреждений и Инструкции по его применению"</t>
  </si>
  <si>
    <t>01.12.2010г.</t>
  </si>
  <si>
    <t>Социальное обеспечение и иные выплаты  населению</t>
  </si>
  <si>
    <t>2..4.</t>
  </si>
  <si>
    <t>0950325220</t>
  </si>
  <si>
    <t>Субсидии библиотекам на финансовое обеспечение государственного задания на оказание муниципальных услуг</t>
  </si>
  <si>
    <t>Услуги по комплектованию фондов библиотек книжной продукцией и периодикой.Услуги по библиотечному,информационному и справочному обслуживанию. 1.Библиотечное,библиографическое и информационное обслуживание пользователей библиотеки. 2. Библиографическая обработка документов и создание каталогов. 3. Формирование,учет,изучение,обеспечение физического сохранения и безопасности фондов библиотек.</t>
  </si>
  <si>
    <t>04-2530</t>
  </si>
  <si>
    <t>0910100590</t>
  </si>
  <si>
    <t>Федеральный закон от 03.11.2006г. № 174 - ФЗ "Об автономных учреждениях"</t>
  </si>
  <si>
    <t>03.11.2006г.</t>
  </si>
  <si>
    <t xml:space="preserve"> 09101S2190</t>
  </si>
  <si>
    <t>0910242690</t>
  </si>
  <si>
    <t>0910243690</t>
  </si>
  <si>
    <t>0910325220</t>
  </si>
  <si>
    <t>Федеральный закон от 29.12.1994г. №78-ФЗ "О библиотечном деле"</t>
  </si>
  <si>
    <t>29.12.1994г.</t>
  </si>
  <si>
    <t>09101S2090</t>
  </si>
  <si>
    <t>Субсидии музеям на финансовое обеспечение государственного задания на оказание муниципальных услуг</t>
  </si>
  <si>
    <t>Услуга по предоставлению доступа к культурному наследию,находящемуся в пользовании музея Формирование,учет,изучение,обеспечение физического сохранения и безопастности музейных предметов, музейных коллекций.</t>
  </si>
  <si>
    <t>0940100590</t>
  </si>
  <si>
    <t>09401S2090</t>
  </si>
  <si>
    <t>0940241690</t>
  </si>
  <si>
    <t>0940325220</t>
  </si>
  <si>
    <t>Субсидии школам на финансовое обеспечение государственного задания на оказание муниципальных услуг</t>
  </si>
  <si>
    <t>Услуги по предоставлению дополнительного образования художественно-эстетической направленности населению. 1. Реализация дополнительных предпрофессиональных общеобразовательных программ в области изобразительного искусства ("Живопись"). 2 Реализация дополнительных общеразвивающих программ. 3 Организация и проведение олимпиад, конкурсов,мероприятий, направленных на выявление и развитие у обучающихся интелектуальных и творческих способностей. 4 Реализация дополнительной общеобразовательной предпрофессиональной программы в области изобразительного искусства ("Фортепиано")5.Реализация дополнительной предпрофессиональных общеобразовательных программ в области изобразительного искусства("Струнные инструменты") 6.Реализация дополнительной предпрофессиональных общеобразовательных программ в области изобразительного искусства("Народные инструменты")7 Реализация дополнительной предпрофессиональных общеобразовательных программ в области изобразительного искусства("Хоровое пение")8 Реализация дополнительной предпрофессиональных общеобразовательных программ в области изобразительного искусства("Духовые инструменты")</t>
  </si>
  <si>
    <t>Федеральный закон  от 29 декабря 2012г. "Об образовании в Российской Федерации"</t>
  </si>
  <si>
    <t>29.12.2012г.</t>
  </si>
  <si>
    <t>0920100590</t>
  </si>
  <si>
    <t>0920223690</t>
  </si>
  <si>
    <t>09201S2090</t>
  </si>
  <si>
    <t>Федеральный закон от 18 июля 2011 г. № 223-ФЗ "О закупках товаров, работ, услуг отдельными видами юридичских лиц"</t>
  </si>
  <si>
    <t>18.07.2011г.</t>
  </si>
  <si>
    <t>4.2.1.7.</t>
  </si>
  <si>
    <t>Субсидии Домам культуры на финансовое обеспечение государственного задания на оказание муниципальных услуг</t>
  </si>
  <si>
    <t xml:space="preserve">Услуги по проведению культурно-массовых мероприятий и организации досуга населения.                 1.Организация мероприятий
2.Организация деятельности клубных формирований и формирований самодеятельного народного творчества </t>
  </si>
  <si>
    <t>0930100590</t>
  </si>
  <si>
    <t>09301S2090</t>
  </si>
  <si>
    <t>0930425220</t>
  </si>
  <si>
    <t>0930240690</t>
  </si>
  <si>
    <t>Постановление правительства НО "Об утверждении Положения об оплате труда работников государственных бюджетных, автономных и казенных учреждений культуры НО" № 464 от 15.10.2008 г.</t>
  </si>
  <si>
    <t>Субсидии библиотекам на иные цели</t>
  </si>
  <si>
    <t>Расходы на реализацию мероприятий антинаркотической направленности</t>
  </si>
  <si>
    <t>2210129600</t>
  </si>
  <si>
    <t>Сохранение и развитие материально-технической базы муниципальных библиотек</t>
  </si>
  <si>
    <t>Расходы на поддержку отрасли культуры</t>
  </si>
  <si>
    <t>09102L5190</t>
  </si>
  <si>
    <t>Расходы за счет средств из фонда поддержки территорий Правительства Нижегородской области</t>
  </si>
  <si>
    <t>Расходы на реализацию мероприятий, направленных на духовно-нравственное воспитание в городском округе г.Бор</t>
  </si>
  <si>
    <t>Мероприятия в области социальной политики</t>
  </si>
  <si>
    <t>04-2902</t>
  </si>
  <si>
    <t>0320125280</t>
  </si>
  <si>
    <t>4.2.2.2.</t>
  </si>
  <si>
    <t>Субсидии музеям на иные цели</t>
  </si>
  <si>
    <t xml:space="preserve">Услуга по предоставлению доступа к культурному наследию,находящемуся в пользовании музея Формирование,учет,изучение,обеспечение физического сохранения и безопастности музейных </t>
  </si>
  <si>
    <t>Сохранение и развитие материально-технической базы муниципальных музеев</t>
  </si>
  <si>
    <t>Мероприятия в сфере культуры и искусства</t>
  </si>
  <si>
    <t>4.2.2.3.</t>
  </si>
  <si>
    <t>Субсидии Домам культуры на иные цели</t>
  </si>
  <si>
    <t>Услуги по проведению культурно-массовых мероприятий и организации досуга населения.                 1.Организация мероприятий</t>
  </si>
  <si>
    <t>Сохранение и развитие материально-технической базы муниципальных учреждений культуры</t>
  </si>
  <si>
    <t>Расходы на обеспечение развития и укрепления материально-технической базы домов культуры в населенных пунктах с числом жителей до 50 тысяч человек</t>
  </si>
  <si>
    <t>09302L5760</t>
  </si>
  <si>
    <t>Расходы на поддержку отрасли культуры (мероприятия, направленные на государственную поддержку лучших работников сельских учреждений культуры и лучших сельских учреждений культуры)</t>
  </si>
  <si>
    <t>093А255190</t>
  </si>
  <si>
    <t>Расходы на реализацию мероприяятий, направленных на духовно-нравственное воспитание в городском округе г.Бор</t>
  </si>
  <si>
    <t>Расходы на реализацию мероприятий, направленных на формирование доступной для инвалидов среды жизнедеятельности</t>
  </si>
  <si>
    <t>Расходы на реализацию мероприятий по обеспечению потребности лечебных учреждений в донорской крови и ее компонентах и стабилизации ситуации по социально значимым заболеваниям</t>
  </si>
  <si>
    <t>0340125260</t>
  </si>
  <si>
    <t>Мероприятия по улучшению условий труда</t>
  </si>
  <si>
    <t>1110100060</t>
  </si>
  <si>
    <t>4.2.2.18.</t>
  </si>
  <si>
    <t>Субсидии школам на иные цели</t>
  </si>
  <si>
    <t>Сохранение и развитие материально-технической базы учреждений дополнительного образования</t>
  </si>
  <si>
    <t>04-2527</t>
  </si>
  <si>
    <t>Расходы на текущий ремонт муниципальных учреждений культуры и организаций дополнительного образования, реализующих образовательные программы в области искусства</t>
  </si>
  <si>
    <t>Расходы на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</si>
  <si>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092А155190</t>
  </si>
  <si>
    <t>Управление физической культуры и спорта администрации городского округа г. Бор</t>
  </si>
  <si>
    <t>1240100190</t>
  </si>
  <si>
    <t xml:space="preserve">1) Федеральный закон от 06.10.2003  № 131-ФЗ "Об общих принципах организации местного самоуправления в Российской Федерации", ст.34, п.9                                                                                                                                                2) Закон Нижегородской области  от 03.08.2007  № 99-З "О муниципальной службе в Нижегородской области", ст.38                                                                              3) Решение Совета депутатов  городского округа город Бор  Нижегородской области от 30.10.2010  №39  "Об утверждении Положения о муниципальной службе  в городском округе город Бор", полностью                  </t>
  </si>
  <si>
    <t>1)01.01.2006      2)25.08.2007      3)30.10.2010</t>
  </si>
  <si>
    <t>1) не ограничен           2) не ограничен               3) не ограничен</t>
  </si>
  <si>
    <t xml:space="preserve">1) Федеральный закон  от 06.10.2003  № 131-ФЗ  "Об общих принципах организации местного самоуправления в Российской Федерации", ст.34, п.9 </t>
  </si>
  <si>
    <t>1) 01.01.2006</t>
  </si>
  <si>
    <t>1) не ограничен</t>
  </si>
  <si>
    <t>04-2535</t>
  </si>
  <si>
    <t>1210325270</t>
  </si>
  <si>
    <t>800</t>
  </si>
  <si>
    <t>Субсидии учреждениям физической культуры и спорта на финансовое обеспечение государственного задания на оказание муниципальных услуг</t>
  </si>
  <si>
    <t>Организация и проведение официальных спортивных мероприятий; организация и проведение официальных физкультурных (физкультурно- оздоровительных) мероприятий, Содержание, обеспечение участия в официальных сортивных соревнованиях спортивных сборных команд, Обеспечение доступа к объектам спорта льготных категорий граждан</t>
  </si>
  <si>
    <t xml:space="preserve">1) Федеральный закон РФ  от 29.12.2012  № 273  "Об образовании в Российской Федерации", гл.10, ст.75                
2) Федеральный закон  от 06.10.2003  № 131-ФЗ  "Об общих принципах организации местного самоуправления в Российской Федерации", ст.16, п.1,пп.19           
</t>
  </si>
  <si>
    <t xml:space="preserve">1) 01.09.2013   2) 01.01.2006   </t>
  </si>
  <si>
    <t xml:space="preserve">1) не ограничен           2) не ограничен       </t>
  </si>
  <si>
    <t>Спортивная подготовка по олимпийским видам спорта, Оказание физкультурно-оздоровительных услуг различными группами населения</t>
  </si>
  <si>
    <t>04-2534</t>
  </si>
  <si>
    <t>Субсидии учреждениям физической культуры и спорта на иные цели</t>
  </si>
  <si>
    <t>1) Федеральный закон РФ  от 29.12.2012  № 273  "Об образовании в Российской Федерации", гл.10, ст.75                      2) Федеральный закон  от 06.10.2003  № 131-ФЗ  "Об общих принципах организации местного самоуправления в Российской Федерации", ст.16, п.1,пп.19</t>
  </si>
  <si>
    <t>04-2526</t>
  </si>
  <si>
    <t>0130324910</t>
  </si>
  <si>
    <t>0130323910</t>
  </si>
  <si>
    <t>12102S2280</t>
  </si>
  <si>
    <t xml:space="preserve">1) Федеральный закон  от 06.10.2003  № 131-ФЗ  "Об общих принципах организации местного самоуправления в Российской Федерации", ст.16, п.1,пп.19                                  2) Федеральный закон  от 03.11.2006  № 174-ФЗ  "Об автономных учреждениях", ст.4    </t>
  </si>
  <si>
    <t>1)01.01.2006              2)06.01.2007</t>
  </si>
  <si>
    <t>1) не ограничен              2) не ограничен</t>
  </si>
  <si>
    <t>Спортивная подготовка по олимпийским видам спорта, Спортивная подготовка по неолимпийским видам спорта, Проведение тестирования выполнения нормативов испытаний (тестов) комплекса ГТО, Оказание физкультурно-оздоровительных услуг различными группами населения</t>
  </si>
  <si>
    <t>12102S2090</t>
  </si>
  <si>
    <t>04-2555</t>
  </si>
  <si>
    <t xml:space="preserve">1) Федеральный закон  от 03.11.2006  № 174-ФЗ  "Об автономных учреждениях", ст.4    </t>
  </si>
  <si>
    <t>1)06.01.2007</t>
  </si>
  <si>
    <t>0170124910</t>
  </si>
  <si>
    <t>1210200590</t>
  </si>
  <si>
    <t>0150100190</t>
  </si>
  <si>
    <t xml:space="preserve">1)статья 50 Федерального Закона от 27.07.2004 № 79-ФЗ "О государственной гражданской службе Российской Федерации"       2)Закон Нижегородской области от 03.08.2007  №  99-З " О муниципальной службе в  Нижегородской области"                               3) часть 1 статьи 26 Положения "О муниипальной  службе в городском округе г.Бор"                                          </t>
  </si>
  <si>
    <t xml:space="preserve">                                                                                                                                                                                                                                                                                                                                                                                            30.09.2010 №39</t>
  </si>
  <si>
    <t>ИМЦ</t>
  </si>
  <si>
    <t>0150100590</t>
  </si>
  <si>
    <t>1)Постановление администрации городского округа г.Бор "Об уплате труда работников муниципальных учреждений городского округа г.Бор"</t>
  </si>
  <si>
    <t>18.05.2015 № 2306</t>
  </si>
  <si>
    <t>МКУ "Бухгалтерия образования"</t>
  </si>
  <si>
    <t xml:space="preserve">ИМЦ </t>
  </si>
  <si>
    <t>4-2527</t>
  </si>
  <si>
    <t>1) Федеральный закон от 05.04.2013 № 44-ФЗ "О контрактной системе в сфере закупок товаров, работ, услуг для обеспечения государственных и муниципальных нужд"</t>
  </si>
  <si>
    <t>Расходы за счет средств местного бюджета на  осуществление выплат на возмещение части расходов по приобретению путевок в загородные детские оздоровительно-образовательные лагеря,  Нижегородской областив в рамках подпрограммы "Развитие дополнительного образования"</t>
  </si>
  <si>
    <t xml:space="preserve">1) подпункт 11 части 1 статьи 15 Федерального закона от 06.10.2003 № 131-ФЗ "Об общих принципах организации местного самоуправления в Российской Федерации"            2) статья 8.2 Закона Нижегородской области от 24.11.2004 № 130-З "О мерах социальной поддержки граждан, имеющих детей"                               
</t>
  </si>
  <si>
    <t>Мероприятия в области образования</t>
  </si>
  <si>
    <t>0130424010</t>
  </si>
  <si>
    <t>0140124010</t>
  </si>
  <si>
    <t>Мероприятия в области образования по муниципальной программе "Развития образования в городском округе город Бор "</t>
  </si>
  <si>
    <t>0140224010</t>
  </si>
  <si>
    <t>Расходы на реализацию мероприятий по обеспечению потребности лечебных учреждений в донорской крови и ее компонентах и стабилизация ситуации по социально  значимым заболеваниям</t>
  </si>
  <si>
    <t>3.1.6</t>
  </si>
  <si>
    <t>Расходы на обеспечение деятельности муниципальных дошкольных образовательных учреждений</t>
  </si>
  <si>
    <t>Присмотр и уход</t>
  </si>
  <si>
    <t>0110100590</t>
  </si>
  <si>
    <t xml:space="preserve">1)пункт 1,5 части 1, статьи 9 Федерального Закона от 29.12.2012 № 273-ФЗ "Об образовании в Российской Федерации"                                                 2) Федеральный закон от 06.10.2003 № 131-ФЗ "Об общих принципах организации местного самоуправления в Российской Федерации"                                   </t>
  </si>
  <si>
    <t xml:space="preserve">1) пункт1,5 части 1, статьи 9 ФЗ Федерального Закона от 29.12.2012 № 273-ФЗ "Об образовании в Российской Федерации"                                2)Федеральный закон от 06.10.2003 № 131-ФЗ "Об общих принципах организации местного самоуправления в Российской Федерации"  </t>
  </si>
  <si>
    <t>Реализация дополнительных общеобразовательных программ</t>
  </si>
  <si>
    <t>0130100590</t>
  </si>
  <si>
    <t>Обеспечение функционирования модели персонифицированного финансирования дополнительного образования детей</t>
  </si>
  <si>
    <t>0130100591</t>
  </si>
  <si>
    <t>25.03.2009 № 149</t>
  </si>
  <si>
    <t>Реализация проекта по обеспечению несовершеннолетних временной трудовой занятостью</t>
  </si>
  <si>
    <t>Расходы на исполнение полномочий по финансовому обеспечению двухразовым бесплатным питанием обучающихся с ограниченными возможностями здоровья, не проживающих в муниципальных организациях, осуществляющих образовательную деятельность по адаптированным основным общеобразовательным программам за счет средств местного бюджета</t>
  </si>
  <si>
    <t>0120223180</t>
  </si>
  <si>
    <t>Расходы на финансовое обеспечение деятельности центров образования цифрового и гуманитарного профилей "Точка роста"</t>
  </si>
  <si>
    <t>012E174590</t>
  </si>
  <si>
    <t>Расходы на капитальный ремонт образовательных организаций, реализующих общеобразовательные программы Нижегородской области</t>
  </si>
  <si>
    <t xml:space="preserve">1) Соглашения о порядке и условиях предоставления субсидий из бюджета городского округа город Бор муниципальному учреждению городского округа город Бор на иные цели </t>
  </si>
  <si>
    <t>16.10.2014 №7124</t>
  </si>
  <si>
    <t>4.2.1.1</t>
  </si>
  <si>
    <t xml:space="preserve">1)пункт 1,5 части 1, статьи 9 Федерального Закона от 29.12.2012 № 273-ФЗ "Об образовании в Российской Федерации"                                                 2) Федеральный закон от 06.10.2003 № 131-ФЗ "Об общих принципах организации местного самоуправления в Российской Федерации" </t>
  </si>
  <si>
    <t>4.2.1.2</t>
  </si>
  <si>
    <t>4.2.1.3</t>
  </si>
  <si>
    <t>Расходы на обеспечение деятельности муниципальных школ начальных, неполных средних и средних</t>
  </si>
  <si>
    <t>04-2523</t>
  </si>
  <si>
    <t>0120100590</t>
  </si>
  <si>
    <t>4.2.1.4</t>
  </si>
  <si>
    <t>04-2525</t>
  </si>
  <si>
    <t>4.2.1.5</t>
  </si>
  <si>
    <t>4.2.1.6</t>
  </si>
  <si>
    <t>Расходы на создание новых мест дополнительного образования детей "ЦДО "Школа полного дня"</t>
  </si>
  <si>
    <t>0130100592</t>
  </si>
  <si>
    <t>Приказ МО Нижегородской области № 316-01-63/169-20 с изменениями от 29.01.2020</t>
  </si>
  <si>
    <t>4.2.1.7</t>
  </si>
  <si>
    <t xml:space="preserve">Организация отдыха и оздоровления детей </t>
  </si>
  <si>
    <t>0130300590</t>
  </si>
  <si>
    <t xml:space="preserve">Приобретение путевок, возмещение части расходов по приобретению путевок в загородные детские оздоровительно-образовательные центры (лагеря) Нижегородской области, </t>
  </si>
  <si>
    <t>Реализация основных общеобразовательных программ начального общего, основного общего, основного среднего образования</t>
  </si>
  <si>
    <t xml:space="preserve">1)статья 5, 28 Федарального закона " Об образовании  в Российской Федерации" № 273- ФЗ от 29.12.2012                                      </t>
  </si>
  <si>
    <t xml:space="preserve">2) Постановление Правительства Нижегородской области  "Об организации отдыха, оздоровления и занятости детей и молодежи Нижегородской области" </t>
  </si>
  <si>
    <t>4.2.2.2</t>
  </si>
  <si>
    <t>4.2.2.3</t>
  </si>
  <si>
    <t>4.2.2.4</t>
  </si>
  <si>
    <t>Внедрение инновационных образовательных программ в муниципальные дошкольные образовательные организации за счет средств областного бюджета, полученных в виде грантов Губернатора Нижегородской области</t>
  </si>
  <si>
    <t>0110374200</t>
  </si>
  <si>
    <t>Расходы  на реализацию проектов комплексного развития сельских территорий (сельских агломераций) за счет средств областного бюджета</t>
  </si>
  <si>
    <t>01201L5760</t>
  </si>
  <si>
    <t>4.2.2.6</t>
  </si>
  <si>
    <t>4.2.2.7</t>
  </si>
  <si>
    <t>01602S2180</t>
  </si>
  <si>
    <t>4.2.2.9</t>
  </si>
  <si>
    <t>4.2.2.10</t>
  </si>
  <si>
    <t>4.2.2.11</t>
  </si>
  <si>
    <t>4.2.2.12</t>
  </si>
  <si>
    <t>Расходы на организацию бесплатного горячего питания обучающихся, получающих начальное общее образование в муниципальных образовательных организациях  Нижегородской области</t>
  </si>
  <si>
    <t>4.2.2.13</t>
  </si>
  <si>
    <t>4.2.2.14</t>
  </si>
  <si>
    <t>4.2.2.15</t>
  </si>
  <si>
    <t>4.2.2.16</t>
  </si>
  <si>
    <t>Расходы на обеспечение развития информационно-телекоммуникационной инфраструктуры объектов общеобразовательных организаций</t>
  </si>
  <si>
    <t>04-2524</t>
  </si>
  <si>
    <t>012D274850</t>
  </si>
  <si>
    <t>4.2.2.17</t>
  </si>
  <si>
    <t>4.2.2.18</t>
  </si>
  <si>
    <t>4.2.2.19</t>
  </si>
  <si>
    <t>4.2.2.20</t>
  </si>
  <si>
    <t>4.2.2.22</t>
  </si>
  <si>
    <t>4.2.2.23</t>
  </si>
  <si>
    <t>4.2.2.24</t>
  </si>
  <si>
    <t>Расходы на обеспечение деятельности муниципальных учреждений дополнительного образования</t>
  </si>
  <si>
    <t>4.2.2.26</t>
  </si>
  <si>
    <t>Мероприятия отдыха и оздоровления детей в рамках подпрограммы "Развитие дополнительного образования"</t>
  </si>
  <si>
    <t>4.2.2.27</t>
  </si>
  <si>
    <t>Мероприятия по вовлечению молодежи в социально-значимую деятельность городского округа город Бор</t>
  </si>
  <si>
    <t>4.2.2.28</t>
  </si>
  <si>
    <t>4.2.2.29</t>
  </si>
  <si>
    <t xml:space="preserve">Расходы на реализацию мероприятий антинаркотической направленности в рамках подпрограммы "Комплексные меры противодействия злоупотреблению наркотиками и их </t>
  </si>
  <si>
    <t>4.2.2.30</t>
  </si>
  <si>
    <t>4.2.2.31</t>
  </si>
  <si>
    <t>Мероприятия по безопасности дорожного движения</t>
  </si>
  <si>
    <t>Реализация мероприятий, направленных на противодействие коррупции.</t>
  </si>
  <si>
    <t>04-2560</t>
  </si>
  <si>
    <t>1910100600</t>
  </si>
  <si>
    <t>4.2.2.34</t>
  </si>
  <si>
    <t xml:space="preserve">1) Постановление администрации городского округа г.Бор «Об утверждении порядка разработки, утверждения, реализации и оценки эффективности муниципальных программ городского округа город Бор и методических рекомендаций по разработке и реализации муниципальных программ городского округа г.Бор» </t>
  </si>
  <si>
    <t>4.2.2.35</t>
  </si>
  <si>
    <t>4.2.2.36</t>
  </si>
  <si>
    <t>4.2.2.37</t>
  </si>
  <si>
    <t>4.2.2.38</t>
  </si>
  <si>
    <t>4.2.2.39</t>
  </si>
  <si>
    <t>.04-2525</t>
  </si>
  <si>
    <t xml:space="preserve">1)статья 5, 28 Федарального закона " Об образовании  в Российской Федерации" № 273- ФЗ от 29.12.2012                                                                 </t>
  </si>
  <si>
    <t>Приобретение путевок, возмещение части расходов по приобретению путевок в загородные детские оздоровительно-образовательные центы (лагеря) Нижегородской области, оплата стоимости набора продуктов питания в лагерях с дневным пребыванием детей, организованных на базе образовательных учреждений округа (пришкольные лагеря) и проведение культурно-массовых мероприятий в пришкольных лагерях</t>
  </si>
  <si>
    <t xml:space="preserve">1)статья 5, 28 Федарального закона " Об образовании  в Российской Федерации" № 273- ФЗ от 29.12.2012                                           2) Постановление Правительства Нижегородской области  "Об организации отдыха, оздоровления и занятости детей и молодежи Нижегородской области"    </t>
  </si>
  <si>
    <t>.0130100591</t>
  </si>
  <si>
    <t xml:space="preserve">Субвенция на исполнение полномочий в сфере общего образования </t>
  </si>
  <si>
    <t>.07</t>
  </si>
  <si>
    <t>.01</t>
  </si>
  <si>
    <t>.0110273070</t>
  </si>
  <si>
    <t>Закон Нижегородской области от 28 ноября 2013 года  № 160-З "О предоставлении органам местного самоуправления муниципальных районов и городских округов Нижегородской области субвенций на исполнение полномочий в сфере общего образования".</t>
  </si>
  <si>
    <t>4.2.2.1</t>
  </si>
  <si>
    <t xml:space="preserve">Расходы на исполнение полномочий по финансовому обеспечению выплат ежемесячного денежного вознаграждения за классное руководство педагогическим работникам </t>
  </si>
  <si>
    <t>.622</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</si>
  <si>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t>
  </si>
  <si>
    <t>Расходы на исполнение полномочий по финансовому обеспечению выплаты компенсации педагогическим и иным работникам муниципальных образовательных организаций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 за счет средств субвенции областного бюджета</t>
  </si>
  <si>
    <t>1.1.2</t>
  </si>
  <si>
    <t>1320173910</t>
  </si>
  <si>
    <t>Федеральный закон от 06.10.2003 №131-ФЗ "Об общих принципах организации местного самоуправления в Российской Федерации",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производства",Распоряжение Правительства Нижегородской области от 15.12.2020 № 1477-р"О реализации отдельных положений Закона НО от 11.11.05г. №176-з"</t>
  </si>
  <si>
    <t>1)08.10.2003; 2)01.01.2006; 3)01.01.2021</t>
  </si>
  <si>
    <t>Возмещение производителям  зерновых культур части затрат на производство и реализацию зерновых культур за счет средств федерального и областного бюджетов</t>
  </si>
  <si>
    <t>13101R3680</t>
  </si>
  <si>
    <t>1)01.01.2006  2)21.06.2021</t>
  </si>
  <si>
    <t>13101R3580</t>
  </si>
  <si>
    <t>04-2552</t>
  </si>
  <si>
    <t>1310600130</t>
  </si>
  <si>
    <t>Реализация мероприятий, направленных на ликвидацию и предотвращение массового распространения сорного растения борщевик Сосновского</t>
  </si>
  <si>
    <t>1310100130</t>
  </si>
  <si>
    <t>Выплаты персоналу органа местного самоуправления, в т.ч.:</t>
  </si>
  <si>
    <t>Решение вопросов местного значения, осуществление отдельных государственных полномочий, переданных органам местного самоуправления федеральными законами и законами Нижегородской области.</t>
  </si>
  <si>
    <t>01   01</t>
  </si>
  <si>
    <t>04  02</t>
  </si>
  <si>
    <t xml:space="preserve">1) Федеральный закон от 06.10.2003 № 131-ФЗ "Об общих принципах организации местного самоуправления в РФ" ст. 34 п. 9;                                                                                                                                     </t>
  </si>
  <si>
    <t>Глава муниципального образования</t>
  </si>
  <si>
    <t>2)Федеральный закон от 02.03.2007 № 25-ФЗ "О муниципальной службе в РФ" ст. 22 п. 2</t>
  </si>
  <si>
    <t>2) 02.03.2007</t>
  </si>
  <si>
    <t xml:space="preserve">3) Закон Нижегородской области от 03.08.2007 № 99-З "О муниципальной службе в Нижегородской области" ст. 38 абз. 1                        </t>
  </si>
  <si>
    <t xml:space="preserve">3) 03.08.2007 </t>
  </si>
  <si>
    <t>МКУ по АХО</t>
  </si>
  <si>
    <t>Качественное выполнение работ по материально- технич. обеспечению деятельности администрации</t>
  </si>
  <si>
    <t xml:space="preserve">01      01      </t>
  </si>
  <si>
    <t xml:space="preserve">13    13    </t>
  </si>
  <si>
    <t xml:space="preserve">1) Федеральный закон от 06.10.2003 № 131-ФЗ "Об общих принципах организации местного самоуправления в РФ" ст. 17 п. 1 п.п.3; ст. 14 п. 1 п.п. 9, ст. 15 п. 1 п.п. 7                                                                                                                                     </t>
  </si>
  <si>
    <t>МКУ "Управление по делам ГО и ЧС"</t>
  </si>
  <si>
    <t>Решение задач в области гражданской обороны, защиты населения и территории муниципального образования от чрезвычайных ситуаций</t>
  </si>
  <si>
    <t xml:space="preserve">03            03       </t>
  </si>
  <si>
    <t xml:space="preserve">09          09     </t>
  </si>
  <si>
    <t>2) Федеральный закон от 25.09.1997 № 126-ФЗ "О финансовых основах местного самоуправления в Российской Федерации" ст. 5 п. 2</t>
  </si>
  <si>
    <t>2) 25.09.1997</t>
  </si>
  <si>
    <t>МКУ Борстройзаказчик</t>
  </si>
  <si>
    <t xml:space="preserve">Выполнение функций Заказчика и, осуществ-ление контроля, технического надзора на объектах стр-ва, реконструкции, кап. и текущего ремонтов на территории муниципального образования городского округа г.Бор </t>
  </si>
  <si>
    <t>0220100590</t>
  </si>
  <si>
    <t>3) Федеральный закон от 21.12.1994 № 68-ФЗ "О защите населения и территорий от чрезвычайных ситуаций природного и техногенного характера" ст. 11 п. 2 п.п. "г"</t>
  </si>
  <si>
    <t>3) 21.12.1994</t>
  </si>
  <si>
    <t>Администрация городского округа город Бор Нижегородской области (содержание контрольно - ревизионной инспекции)</t>
  </si>
  <si>
    <t>7770200590</t>
  </si>
  <si>
    <t>МКУ по АХО, в т. ч.:</t>
  </si>
  <si>
    <t>4) ФЗ от 22.07.2008 №123-ФЗ "Технический регламент о требованиях пожарной безопасности", регламент</t>
  </si>
  <si>
    <t>4) 22.07.2008</t>
  </si>
  <si>
    <t>расходы на обеспечение деятельности МУ</t>
  </si>
  <si>
    <t>5) Федеральный закон от 21.12.1994 № 69-ФЗ "О пожарной безопасности" ст. 19</t>
  </si>
  <si>
    <t>5) 21.12.1994</t>
  </si>
  <si>
    <t>МКУ "Управление по делам ГО и ЧС", в т.ч.:</t>
  </si>
  <si>
    <t>03   03</t>
  </si>
  <si>
    <t>09  10</t>
  </si>
  <si>
    <t>6) Закон Нижегородской области от 04.01.1996 № 17-З "О защите населения и территорий Нижегородской области от чрезвычайных ситуаций природного и техногенного характера" ст. 24</t>
  </si>
  <si>
    <t>6) 04.01.1996</t>
  </si>
  <si>
    <t xml:space="preserve">мероприятия, направленные на защиту населения и территорий от чрезвычайных ситуаций </t>
  </si>
  <si>
    <t>2010225110</t>
  </si>
  <si>
    <t>7) Расп.ПНО  от 14.07.2015 № 1293-р "Об организации  и выполнении мероприятий по построению, внедрению и развитию на территориии НО аппаратно- программного комплекса "Безопасный город" 8) Пост. ПНО от 09.11.2016 № 759 "О единых дежурно- диспетчерских службах муниципальных образований НО"</t>
  </si>
  <si>
    <t>7) 14.07.2015                      8) 09.11.2016</t>
  </si>
  <si>
    <t>целевой финансовый резерв для предупреждения и ликвидации последствий ЧС и стихийных бедствий природного и техногенного характера</t>
  </si>
  <si>
    <t>2010125040</t>
  </si>
  <si>
    <t>расходы на обеспечение функций подведомственных учреждений</t>
  </si>
  <si>
    <t>2030100590</t>
  </si>
  <si>
    <t>противопожарные мероприятия</t>
  </si>
  <si>
    <t xml:space="preserve">мероприятия, направленные на создание и развитие системы обеспечения вызова экстренных оперативных служб по единому номеру "112" в городском округе г. Бор </t>
  </si>
  <si>
    <t xml:space="preserve">  03</t>
  </si>
  <si>
    <t xml:space="preserve">  09</t>
  </si>
  <si>
    <t xml:space="preserve"> 2010325230</t>
  </si>
  <si>
    <t>9) Закон Нижегородской области от 26.10.1995 № 16-З "О пожарной безопасности" ст. 6</t>
  </si>
  <si>
    <t>9) 26.10.1995</t>
  </si>
  <si>
    <t>Расходы на обеспечение деятельности единых дежурно - диспетчерских служб городского округа г. Бор</t>
  </si>
  <si>
    <t>2030200590</t>
  </si>
  <si>
    <t xml:space="preserve">10) Пост. Администрации город.округа г.Бор НО от 12.05.2016 № 2174 "О создании целевого финансового резерва для предупреждения и ликвидации последствий ЧС и стихийных бедствий природного и техногенного характера город. округа г.Бор и утверждении Порядка его использовани"  порядок;                                      </t>
  </si>
  <si>
    <t>10) 12.05.2016                     11) 04.08.2014</t>
  </si>
  <si>
    <t>мероприятия, направленные на обслуживание и содержание муниципального сегмента  региональной автоматизированной системы централизованного оповещения населения (МАСЦО)</t>
  </si>
  <si>
    <t>2010325210</t>
  </si>
  <si>
    <t>создание и оснащение спасательных постов в местах массового отдыха людей</t>
  </si>
  <si>
    <t>2010425240</t>
  </si>
  <si>
    <t>МКУ Борстройзаказчик, в т.ч.:</t>
  </si>
  <si>
    <t>Содержание, ремонт, ТО объектов кап. стр-ва, введенных в эксплуатацию до момента передачи в мун. казну</t>
  </si>
  <si>
    <t xml:space="preserve">   05</t>
  </si>
  <si>
    <t xml:space="preserve">   02</t>
  </si>
  <si>
    <t>0210110010</t>
  </si>
  <si>
    <t>12) Пост. ПНО от 30.12.2016 № 6418 " О единой дежурно- диспетчерской службе город. округа г. Бор НО", в целом</t>
  </si>
  <si>
    <t>12) 30.12.2016</t>
  </si>
  <si>
    <t>2420100590</t>
  </si>
  <si>
    <t>14) Пост. Адм. Борского района НО от 17.12.2010 № 115 "О создании МУ АХО органов местного самоуправления", "Устав МУ АХО" в целом;</t>
  </si>
  <si>
    <t>14) 17.12.2010</t>
  </si>
  <si>
    <t>15) Пост. Адм. город.округа г.Бор НО от 21.12.2011 № 7037 "Устав МКУ Управление по делам ГО и ЧС город. округа г. Бор НО" в целом;</t>
  </si>
  <si>
    <t>15) 21.12.2011</t>
  </si>
  <si>
    <t>16) Пост. Адм. город. округа г.Бор НО от 22.12.2011 № 7090 "Устав МКУ город. округа г. Бор НО "Борстройзаказчик" в целом</t>
  </si>
  <si>
    <t>16) 22.12.2011</t>
  </si>
  <si>
    <t>Средства резервного фонда администрации городского округа г.Бор (на оплату расходов связанных с похоронами Почетных граждан город. округа г. Бор)</t>
  </si>
  <si>
    <t xml:space="preserve">01    </t>
  </si>
  <si>
    <t xml:space="preserve">13   </t>
  </si>
  <si>
    <t>1) Федеральный закон от 06.10.2003 № 131-ФЗ "Об общих принципах организации местного самоуправления в Российской Федерации" ст. 17 п. 1 п.п.3;</t>
  </si>
  <si>
    <t>Мероприятия в рамках п/пр. "Совершенствование муниципального управления", в т. ч.:</t>
  </si>
  <si>
    <t>Подготовка и повышение квалификации кадров (обучение семинары)</t>
  </si>
  <si>
    <t>2410125070</t>
  </si>
  <si>
    <t>2) Федеральный закон от 02.03.2007 № 25-ФЗ "О муниципальной службе в РФ" ст. 35;</t>
  </si>
  <si>
    <t>Расходы, связанные с рассмотрениями обращений граждан (подписка, приобретение почтовых средст, оргтехники, расходных материалов к оргтехники)</t>
  </si>
  <si>
    <t>2410225100</t>
  </si>
  <si>
    <t xml:space="preserve">01   </t>
  </si>
  <si>
    <t xml:space="preserve">13  </t>
  </si>
  <si>
    <t>3)Федеральный закон от 25.09.1997 № 126-ФЗ "О финансовых основах местного самоуправления в Российской Федерации" ст. 5 п. 2;</t>
  </si>
  <si>
    <t>3) 25.09.1997</t>
  </si>
  <si>
    <t>3.1.5.</t>
  </si>
  <si>
    <t>3.1.6.</t>
  </si>
  <si>
    <t>3.1.7.</t>
  </si>
  <si>
    <t xml:space="preserve">1) Федеральный закон от 06.10.2003 № 131-ФЗ "Об общих принципах организации местного самоуправления в РФ" ст. 14 п. 1 п.п. 30, ст. 15 п. 1 п.п. 27;                                                                                   2) Закон Нижегородской области от 25.04.1997 № 70-З "О молодежной политике в Нижегородской области" ст. 8 п. 2 </t>
  </si>
  <si>
    <t>1) 01.01.2006                       2) 25.04.1997</t>
  </si>
  <si>
    <t>3.1.8.</t>
  </si>
  <si>
    <t>1) Федеральный закон от 06.10.2003 № 131-ФЗ "Об общих принципах организации местного самоуправления в РФ" ст. 14 п. 1 п.п. 12;                                            2) Основы законодательства РФ "О культуре" от 09.10.1992 № 3612-1 ст. 40 абз. 1;                        3) Постановление Администрации Нижегородской области от 31.12.1996 № 333 "Об утверждени положения об основах хозяйственной деятельности и финансирования организаций культуры и искусства Нижегородской области" п. 2</t>
  </si>
  <si>
    <t>1) 01.01.2006                     2) 09.10.1992                    3) 31.12.1996</t>
  </si>
  <si>
    <t>3.1.9.</t>
  </si>
  <si>
    <t>1) Федеральный закон от 06.10.2003 № 131-ФЗ "Об общих принципах организации местного самоуправления в РФ" ст. 16.1;                                          2) Закон НО от 03.02.2010 № 9-З "Об охране труда в НО" гл. 2 ст. 8;                                                   3) ФЗ №149-ФЗ от 27.07.2006 "Об информатизации, информационных технологиях и о защите информации" ст.11;    4) ФЗ № 63-ФЗ от 25.03.2011 "Об электронной подписи" ст. 4, 5, 6, 9</t>
  </si>
  <si>
    <t>1) 01.01.2006                           2) 03.02.2010                      3) 27.07.2006                      4) 25.03.2011</t>
  </si>
  <si>
    <t>3.1.10.</t>
  </si>
  <si>
    <t>3.1.11.</t>
  </si>
  <si>
    <t>3.1.12.</t>
  </si>
  <si>
    <t>0310100120</t>
  </si>
  <si>
    <t>Субсидии МБУ "Борское охотничье-рыболовное хозяйство" на финансовое обеспечение муниципального задания на оказание муниципальных услуг (выполнение работ)</t>
  </si>
  <si>
    <t>Сбор, обработка и хранение информации об объектах живот. мира и среды их обитания, включая редких и находящихся под угрозой исчезновения объектов живот. мира, охотничьих ресурсов; создание эксперимент. и мотодологической основы сохранения объектов животного мира, включая редких и находящихся под угрозой исчезновения, охотничьих ресурсов в естественной среде обитания с целью поддержания их видового разнообразия и сохранения их численности в пределах, необходимых для расширенного воспроизводства на территории охотничьего хозяйства</t>
  </si>
  <si>
    <t>0710100590</t>
  </si>
  <si>
    <t xml:space="preserve">1) Федеральный закон от 14.03.1995 № 33-ФЗ Об особо охраняемых природных территориях" р. 9 ст. 33;                                     2) Федеральный закон от 24.04.1995 № 52-ФЗ О животном мире" гл. 1 ст. 8;                                 3)  Закон Нижегородской области от 30.03.2010 № 42-З "Об охоте и о сохранении охотничьих ресурсов в Нижегородской области" в целом;                                           4)   Пост. Администрации город. округа г. Бор НО от  13.02.2012 № 728 "Устав МБУ "Борское охотничье - рыболовное хозяйство" в целом;                                                               5) Пост. Администрации город. округа г. Бор НО от 31.12.2015 № 6855 "Об утв. ведомств. перечня мун. услуг и работ, оказываемых и выполняемых МУ, находящимися в ведении адм. город. округа г.Бор НО" перечень п. 3            </t>
  </si>
  <si>
    <t>1) 14.03.1995                            2)  24.04.1995                 3)  30.03.2010                  4) 13.02.2012              5) 01.01.2016</t>
  </si>
  <si>
    <t>4.1.1.3.</t>
  </si>
  <si>
    <t>Сбор, обработка и хранение информации об объектах живот. мира и среды их обитания, включая редких и находящихся под угрозой исчезновения объектов живот. мира, охотничьих ресурсов; создание эксперимент. и мотодологической основы сохранения объектов животного мира, включая редких и находящихся под угрозой исчезновения, охотничьих ресурсов в естественной среде обитания с целью поддержания их видового разнообразия и сохранения их числен-ности в пределах, необ-ходимых для расширен-ного воспроизводства на территории охотничьего хозяйства</t>
  </si>
  <si>
    <t>13  13</t>
  </si>
  <si>
    <t>0710100590 1710421050</t>
  </si>
  <si>
    <t>1) Постановление Администрации городского округа г. Бор НО от 08.06.2015 № 2719 "Об утверждении порядка определения объема и условий предоставления из бюджета городского округа г. Бор субсидий на иные цели муниципальным бюджетным и автономным учреждениям городского округа г. Бор", порядок;             2) Постановление Администрации городского округа г. Бор НО от 30.12.2014 № 9714 "О порядке использования бюджетных ассигнований резервного фонда администрации городского округа г.Бор" п. 3.10.</t>
  </si>
  <si>
    <t>1) 08.06.2015                  2) 01.01.2015</t>
  </si>
  <si>
    <t>Субсидии МАУ "Борский бизнес - инкубатор" на финансовое обеспечение муниципального задания на оказание муниципальных услуг (выполнение работ)</t>
  </si>
  <si>
    <t>Предоставление информационной и консультационной поддержки субъектам малого и среднего предприниматель-ства</t>
  </si>
  <si>
    <t xml:space="preserve">1510100590 </t>
  </si>
  <si>
    <t xml:space="preserve">1) Федеральный закон от 06.10.2003 № 131-ФЗ «Об общих принципах организации местного самоуправления в РФ» ст. 14 п.п. 28, ст. 15 п.п. 25;         2) Федеральный закон от 24.07.2007 № 209-ФЗ "О развитии малого и среднего предпринимательства в РФ" ст. 10 п. 1 п.п.2;                                       3) Закон Нижегородской области от 05.12.2008 № 171-З "О развитии малого и среднего предпринимательства в Нижегородской области" ст. 4;  4) Пост. Администрации город. округа г. Бор НО от 06.03.2013 № 1241 "О создании МАУ город. округа г. Бор НО "Борский бизнес - инкубатор" и Устав МАУ, в целом;                                  5) Пост. Администрации город. округа г. Бор НО от 31.12.2015 № 6855 "Об утв. ведомств. перечня мун. услуг и работ, оказываемых и выполняемых МУ, находящимися в ведении адм. город. округа г.Бор НО" перечень п. 2                                              </t>
  </si>
  <si>
    <t>1) 01.01.2006                       2) 01.01.2008                        3) 05.12.2008                       4) 06.03.2013                      5) 01.01.2016</t>
  </si>
  <si>
    <t xml:space="preserve">Субсидии МАУ "Борский бизнес - инкубатор" на иные цели </t>
  </si>
  <si>
    <t xml:space="preserve">1) Федеральный закон от 06.10.2003 № 131-ФЗ «Об общих принципах организации местного самоуправления в РФ» ст. 14 п.п. 28, ст. 15 п.п. 25;         2) Федеральный закон от 24.07.2007 № 209-ФЗ "О развитии малого и среднего предпринимательства в РФ" ст. 10 п. 1 п.п.2;                                       3) Закон Нижегородской области от 05.12.2008 № 171-З "О развитии малого и среднего предпринимательства в Нижегородской области" ст. 4; 4) Постановление Правительства Нижегородской области от 07.02.2001 № 57 "Об утв. Порядка использования бюджетных ассигнований фонда на поддержку терриоорий НО" п. 3;                                                        5) Постановление Администрации городского округа г. Бор НО от 08.06.2015 № 2719 "Об утверждении порядка определения объема и условий предоставления из бюджета городского округа г. Бор субсидий на иные цели муниципальным бюджетным и автономным учреждениям городского округа г. Бор", порядок; </t>
  </si>
  <si>
    <t>1) 01.01.2006                       2) 01.01.2008                        3) 05.12.2008                        4) 07.02.2001                        5) 08.06.2015</t>
  </si>
  <si>
    <t xml:space="preserve">Реализация мероприятий, направленных на развитие малого и среднего предпринимательства городского округа г.Бор </t>
  </si>
  <si>
    <t>1510300590</t>
  </si>
  <si>
    <t>Содействие отделу МВД городского округа г.Бор в профилактике правонарушений и преступности</t>
  </si>
  <si>
    <t>0310329940</t>
  </si>
  <si>
    <t>1) Федеральный закон от 31.07.1998 № 145-ФЗ "Бюджетный кодекс РФ" ст. 78.1;                                                                                        2) Федеральный закон от 12.01.1996 № 7-ФЗ "О некоммерческих организациях" ст. 2;                                                   3) Закон НО от 07.05.2009 № 52-З "О государственной поддержке социально ориентированных некоммерческих организаций в НО" ст. 4, 5, 6, 10 п. 2, 3;                              4) Пост. Администрации город. округа г. Бор НО от 19.07.2016 № 3389 "Об утв. Положений, регламентирующих предоставление за счет средств бюджета город. округа г. Бор субсидий социально ориентированным некоммерческим организациям, на являющимся госуд. (муниципальными) учреждениями" положение о порядке предоставления за счет ср-в бюджета город. округа г. Бор субсидии социально ориентир. некоммер.орг-ям, не являющимся госуд. (муниц.) учреждениями.</t>
  </si>
  <si>
    <t>1) 31.07.1998                                           2) 12.01.1996                        3) 07.05.2009                        4) 19.07.2016</t>
  </si>
  <si>
    <t>мероприятия в рамках п/пр. "Доп. меры адресной поддержки населения и общественных орг-ций город. округа г.Бор"</t>
  </si>
  <si>
    <t>2310126100</t>
  </si>
  <si>
    <t>5.3.</t>
  </si>
  <si>
    <t>а) Сохранение эффективного взаимодействия администрации городского округа г.Бор и территориальных органов соц. защиты населения городского округа г.Бор;                       б) организация и проведение мероприятий, посвященных социально - значимым событиям;                                        в) поддержка деятельности обществ. организаций.</t>
  </si>
  <si>
    <t xml:space="preserve"> 0310329940</t>
  </si>
  <si>
    <t>мероприятия в рамках п/пр. "Безбарьерная среда жизнидеятельности д/инвалидов и др. маломобильных граждан город. округа г.Бор"</t>
  </si>
  <si>
    <t xml:space="preserve"> 0330129850 </t>
  </si>
  <si>
    <t>мероприятия в рамках п/пр. "Профилактика социально-значимых мероприятий в  город. округе г.Бор"</t>
  </si>
  <si>
    <t>5.4.</t>
  </si>
  <si>
    <t>5.5.</t>
  </si>
  <si>
    <t>5.6.</t>
  </si>
  <si>
    <t xml:space="preserve"> мероприятия в рамках МП "Патриотическое и духовно-нравственное воспитание граждан в город. округе г.Бор"</t>
  </si>
  <si>
    <t>5.7.</t>
  </si>
  <si>
    <t>5.8.</t>
  </si>
  <si>
    <t xml:space="preserve">6. Осуществление (предоставление) бюджетных инвестиций в муниципальную собственность (за исключением предоставления бюджетных инвестиций юридическим лицам, не являющимся муниципальными учреждениями и муниципальными унитарными предприятиями)
</t>
  </si>
  <si>
    <t>Осуществление бюджетных инвестиций</t>
  </si>
  <si>
    <t>6.1.1.</t>
  </si>
  <si>
    <t>Организация мероприятий по охране окружающей среды в границах городского округа , в т. ч. расходы на строительство, реконструкцию, проектно - изыскательские работы по отрасли "Национальная экономика"</t>
  </si>
  <si>
    <t>0210200010</t>
  </si>
  <si>
    <t>1) Федеральный закон от 10.01.2002 № 7-ФЗ "Об охране окружающей среды" ст. 7 п. 3 абз. 2                                                2) Закон Нижегородской области от 10.09.1996 № 45-З "Об экологической безопасности" ст. 18</t>
  </si>
  <si>
    <t xml:space="preserve">1) 10.01.2002                     2) 10.09.1996 </t>
  </si>
  <si>
    <t>6.1.2.</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</si>
  <si>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 т.ч.:</t>
  </si>
  <si>
    <t>0210200000</t>
  </si>
  <si>
    <t xml:space="preserve">1) Федеральный закон от 06.10.2003 № 131-ФЗ "Об общих принципах организации местного самоуправления в РФ" ст. 15 п. 1 п.п.5;                                              2) ФЗ от 10.12.1995 №196-ФЗ "О безопасности дорожного движения"  ст. 5                                           </t>
  </si>
  <si>
    <t xml:space="preserve">1) 01.01.2006                        2) 10.12.1995                       </t>
  </si>
  <si>
    <t xml:space="preserve"> 0210200010</t>
  </si>
  <si>
    <t>3) Закон Нижегородской области от  04.12.2008 № 157-З "Об автомобильных дорогах и дорожной деятельности на территории Нижегородской области" ст. 9 п. 4                                          4) Пост. ПНО от 30.11.2011 № 978 "Об утв. Порядка формир. и использования бюдж. ассигн. дорожного фонда НО" р. 2, 3</t>
  </si>
  <si>
    <t>3) 14.12.2008                                           4) 30.11.2011</t>
  </si>
  <si>
    <t>Проектирование и стр-во (реконструкция) автомобильных дорог общего пользования местного значения мун. образований НО, в т.ч. строительство объектов скоростного внеуличного транспорта</t>
  </si>
  <si>
    <t>6.1.3.</t>
  </si>
  <si>
    <t>Организация в границах городского округа электро-, тепло-, газо- и водоснабжения населения, водоотведения, снабжение населения топливом в пределах полномочий, уст. законодательством РФ, в т. ч.:</t>
  </si>
  <si>
    <t>1) Федеральный закон от 06.10.2003 № 131-ФЗ "Об общих принципах организации местного самоуправления в РФ" ст. 15 п. 1 п.п.4;                                              2) ФЗ от 31.03.1999 № 69-ФЗ"О газоснабжении в РФ" ст. 7;              3) ФЗ от 07.12.2011 № 416-ФЗ "О водоснабжении и водоотведении" гл. 4 ст. 23             4) ФЗ от 26.03.2003 № 69-ФЗ "Об электроэнергетике"  ст. 21 п. 4 абз. 14;                                             5)  Закон Нижегородской обл. от 17.12.1996 № 56-З "Об энергоснабжении" ст. 5 абз. 11</t>
  </si>
  <si>
    <t>1) 01.01.2006                        2) 31.03.1999                         3) 01.01.2012                        4) 26.03.2003                     5) 17.12.1996</t>
  </si>
  <si>
    <t>Расходы на строительство, реконструкцию, проектно - изыскательские работы по отрасли "Национальная экономика"</t>
  </si>
  <si>
    <t>Реализация мероприятий по сокращению доли загрязнения сточных вод</t>
  </si>
  <si>
    <t>Расходы на строительство, реконструкцию, проектно - изыскательские работы по отрасли "Жилищно - коммунальное хозяйство"</t>
  </si>
  <si>
    <t>0210300010</t>
  </si>
  <si>
    <t xml:space="preserve">Стр-во, реконструкция, проектно - изыскательские работы и разработка ПСД объектов кап. строительства </t>
  </si>
  <si>
    <t xml:space="preserve">02103L5760 </t>
  </si>
  <si>
    <t>6.1.4.</t>
  </si>
  <si>
    <t>1) Федеральный закон от 06.10.2003 № 131-ФЗ «Об общих принципах организации местного самоуправления в РФ» ст. 2 ч. 1, ст. 14 п. 6, ст. 16 ч. 1;                                                     2) Федеральный закон от 29.12.2004 № 188-ФЗ "Жилищный кодекс РФ" ст. 14 ч. 1, ст. 19 п. 3</t>
  </si>
  <si>
    <t>1) 01.01.2006                             2) 01.01.2005</t>
  </si>
  <si>
    <t>6.1.5.</t>
  </si>
  <si>
    <t>05   05</t>
  </si>
  <si>
    <t>03  03</t>
  </si>
  <si>
    <t>0210300010 02103S2450</t>
  </si>
  <si>
    <t>1) Федеральный закон от 06.10.2003 № 131-ФЗ «Об общих принципах организации местного самоуправления в РФ» ст. 14 п. 1 п.п. 19;                    2) Федеральный закон от 14.03.1995 № 33-ФЗ "Об особо охраняемых природных территориях ст. 2 п. 6;                   3) Постановление Правительства Нижегородской области от 12.12.2005 № 309 "Об утверждении типовых правил санитарного содержания территорий, организации уборки и обеспечения чистоты и порядка на территории Нижегородской области" п. 2</t>
  </si>
  <si>
    <t>1) 01.01.2006                        2) 14.03.1995                        3) 12.12.2005</t>
  </si>
  <si>
    <t>6.1.6.</t>
  </si>
  <si>
    <t xml:space="preserve">Организация предоставления общедоступного и бесплатного дошкольного, начального общего, основного общего, среднего общего образованияпо основным общеобразовательным программам в муниц. образовательных организациях, в т. ч.:  </t>
  </si>
  <si>
    <t>1) Федеральный закон от 06.10.2003 № 131-ФЗ "Об общих принципах организации местного самоуправления в РФ" ст. 15 п. 1 п.п.11;                                            2) Закон РФ от 10.07.1992 № 3266-1 "Об образовании" ст. 5; 3) Закон Нижегородской области от 30.12.2005 № 212-З "О социальной поддержке отдельных категорий граждан в целях реализации их прав на образование" ст. 11 п. 2</t>
  </si>
  <si>
    <t>1) 01.01.2006                       2) 10.07.1992                        3) 30.12.2005</t>
  </si>
  <si>
    <t>Расходы на строительство, реконструкцию, проектно - изыскательские работы по отрасли "Образование"</t>
  </si>
  <si>
    <t>0210400010</t>
  </si>
  <si>
    <t>Строительство, реконструкция, проектно-изыскательские работы и разработка проектно-сметной документации объектов капитального строительства</t>
  </si>
  <si>
    <t>02104S2450</t>
  </si>
  <si>
    <t>Организация работ по строительству (реконструкции) дошкольных образовательных организаций, включая финансирование работ по строительству объектов</t>
  </si>
  <si>
    <t>6.1.7.</t>
  </si>
  <si>
    <t>Расходы на строительство, реконструкцию, проектно - изыскательские работы по отрасли "Культура"</t>
  </si>
  <si>
    <t xml:space="preserve">08   08   08   </t>
  </si>
  <si>
    <t>01  01  01</t>
  </si>
  <si>
    <t>02105S2450 0210500010  021А155190</t>
  </si>
  <si>
    <t>Расходы на предоставление ежемесячной денежной выплаты гражданам, имеющим звание Почетный гражданин"</t>
  </si>
  <si>
    <t xml:space="preserve">10   </t>
  </si>
  <si>
    <t>0310180930</t>
  </si>
  <si>
    <t>1) 01.01.2006                          2) 02.02.2015</t>
  </si>
  <si>
    <t>Расходы на предоставление ежемесячной денежной выплаты вдовам Героев социалистического труда</t>
  </si>
  <si>
    <t>0310180940</t>
  </si>
  <si>
    <t>Расходы на предоставление ежемесячной денежной выплаты гражданам, имеющим неорганизованных детей - инвалидов в возрасте до 7 лет</t>
  </si>
  <si>
    <t xml:space="preserve"> 0310180950</t>
  </si>
  <si>
    <t>1) ФЗ РФ от 15.12.2001 № 166-ФЗ "О госуд. пенсионном обеспечении" ст. 22 гл. 5;                                                  2)  ФЗ РФ от 23.05.2016 № 143-ФЗ  "О внесении изм. в отд. законод. акты РФ в части увеличения пенсион. возраста отдельным категориям граждан" ст. 2п. 5, ст. 3;                                                               3) Пост. ПНО от 13.12.2007 N 475 "Об утв. Положения о порядке назначения, перерасчета, индексации и выплаты пенсии за выслугу лет лицам, замещавшим госуд. должности и должности госуд. гражд. службы НО, мун. должности и должности мун. службы в НО" положение;                                              4) Закон НО от 24 июня 2003 № 48-З "О пенсии за выслугу лет лицам, замещавшим госуд. должности НО и должности госуд. гражд. службы НО" гл. 2, 3, 4;                                                              5) Решение Совета депутатов город. округа г.Бор НО от 12.11.2013 № 84 " Об утв. Положения о пенсии за выслугу лет лицам, замещавшим мун. должности и должности мун. службы в город. окр.е г. Бор НО" п. 9.2;                                                    6) Пост. Администрации город. округа г. Бор НО от 29.01.2014 № 485 "Об утв. Порядка обращения за пенсией за выслугу лет лиц, замещавших мун. должности и должности мун. службы в органах местного самоуправления город. округа г. Бор (Борского р-на) НО" порядок.</t>
  </si>
  <si>
    <t>1) 01.01.2012                       2) 01.01.2017                     3) 13.12.2007                        4) 24.06.2003                        5) 01.01.2014                      6) 29.01.2014</t>
  </si>
  <si>
    <t>П/пр. "Обеспечение жильем молодых семей", в т. ч.:</t>
  </si>
  <si>
    <t xml:space="preserve">1) Федеральный закон от 06.10.2003 № 131-ФЗ "Об общих принципах организации местного самоуправления в РФ" ст. 2 ч. 1, ст. 14 п. 6, ст. 16 ч. 1;                                                                              2) Федеральный закон  от 29.12.2004 № 188-ФЗ "Жилищный кодекс РФ" ст. 14 ч. 1, ст. 19 п. 3;                                                       3) Постановление Правительства Нижегородской области от 30.04.2014 № 302 "Об утверждении госуд. программы "Развитие жилищного строительства и
государственная поддержка граждан по обеспечению жильем на территории Нижегородской области" в целом;                                                </t>
  </si>
  <si>
    <t xml:space="preserve">1) 01.01.2006                        2) 01.01.2005                        3) 01.01.2015                          </t>
  </si>
  <si>
    <t xml:space="preserve">Осуществление соц.выплат молодым семьям на приобретение жилья или строительство индивидуального жилого дома </t>
  </si>
  <si>
    <t xml:space="preserve">   10</t>
  </si>
  <si>
    <t xml:space="preserve">  04</t>
  </si>
  <si>
    <t>П/пр. "Прочие мероприятия в рамках МП "Обеспечение граждан городского округа г. Бор доступным и комфортным жильем"</t>
  </si>
  <si>
    <t>Компенсация части платежа по полученным гражданами - участниками социальной (льготной) ипотеки ипотечным жилищным кредитам (займам) в рамках ОЦП "Ипотечное жилищное кредитование населения НО" на 2009-2020 г.г.</t>
  </si>
  <si>
    <t>04401S2270</t>
  </si>
  <si>
    <t>0310429950 0310474500</t>
  </si>
  <si>
    <t>4) 27.02.1998                    5) 16.11.2005                                          6) 30.04.2014</t>
  </si>
  <si>
    <t xml:space="preserve"> 7770322000</t>
  </si>
  <si>
    <t>1) Федеральный закон от 06.10.2003 № 131-ФЗ "Об общих принципах организации местного самоуправления в Российской Федерации" ст. 16.1;                                                                    2) Постановление Правительства Нижегородской области от 07.02.2001 № 57 "Об утверждении Порядка использования бюджетных ассигнований фонда на поддержку терриоорий НО" п. 3</t>
  </si>
  <si>
    <t>1) 01.01.2006                        2) 07.02.2011</t>
  </si>
  <si>
    <t>2.5.</t>
  </si>
  <si>
    <t>Расходы на оказание единовременных выплат отдельным категориям граждан в связи с проведением социально- значимого мероприятия, посвященного соответствующей памятной дате</t>
  </si>
  <si>
    <t xml:space="preserve">1) ФЗ от 06.10.2003 № 131-ФЗ "Об общих принципах организации мест. самоуправления в РФ" ст. 16.1; 2) Пост. Администрации город. округа г.Бор от 02.02.2015 № 441 (с изм. от 08.04.2015 № 1661) "Об утв. порядка предос-тавления мер соц. поддержки населения и обществ. орг-ций город. округа г. Бор" р. 1 п. 1.2.; 3) Пост. Администрации город. округа г.Бор от 23.01.2015 № 192 и от 11.02.2016 № 527 "Об утв. порядка назначения единовременной выплаты на рождение ребенка женщинам, работающим в муниц. учреждениях образования, культуры и спорта" р.1 п. 1.2     </t>
  </si>
  <si>
    <t xml:space="preserve">1) 01.01.2006                        2) 01.01.2015                                          </t>
  </si>
  <si>
    <t>2.6.</t>
  </si>
  <si>
    <t>Расходы на оказание адресной поддержки гражданам, оказавшимся в трудной жизненой ситуации</t>
  </si>
  <si>
    <t>0310200120</t>
  </si>
  <si>
    <t>2.7.</t>
  </si>
  <si>
    <t>Расходы на выплаты активистам социально ориентированных некоммерческих организаций</t>
  </si>
  <si>
    <t>0310329930</t>
  </si>
  <si>
    <t>2.8.</t>
  </si>
  <si>
    <t xml:space="preserve">3) 01.01.2015,                                  01.01.2016    </t>
  </si>
  <si>
    <t>3) 31.12.2015</t>
  </si>
  <si>
    <t>2.9.</t>
  </si>
  <si>
    <t xml:space="preserve">Постановление Администрации городского округа г. Бор НО от 30.12.2014 № 9714 "О порядке использования бюджетных ассигнований резервного фонда администрации городского округа г.Бор" п. 3.10.   </t>
  </si>
  <si>
    <t xml:space="preserve"> 01.01.2015</t>
  </si>
  <si>
    <t>2.10.</t>
  </si>
  <si>
    <t>7770321000</t>
  </si>
  <si>
    <t xml:space="preserve">1) ФЗ от 06.10.2003 № 131-ФЗ "Об общих принципах организации мест. самоуправления в РФ" ст. 16;  </t>
  </si>
  <si>
    <t xml:space="preserve">1) 01.01.2006        </t>
  </si>
  <si>
    <t>1) Федеральный закон от 06.10.2003 № 131-ФЗ "Об общих принципах организации местного самоуправления в РФ" ст. 14 п.п. 28, ст. 15 п.п. 25;</t>
  </si>
  <si>
    <t>МП «Развитие малого и среднего предпринима-тельства городского округа г. Бор», в т.ч.:</t>
  </si>
  <si>
    <t>Возмещение части затрат организаций, пострадавших от распространения новой коронавирусной инфекции (COVID-19) на оплату труда работников</t>
  </si>
  <si>
    <t>151С274190</t>
  </si>
  <si>
    <t>Возмещение затрат организаций, пострадавших от распространения новой коронавирусной инфекции (COVID-19) на оплату ком. услуг</t>
  </si>
  <si>
    <t>151С274210</t>
  </si>
  <si>
    <t>Поддержка самозанятых граждан, пострадавших от распространения новой коронавирусной инфекции (COVID-19)</t>
  </si>
  <si>
    <t>151С274220</t>
  </si>
  <si>
    <t>1) Федеральный закон от 06.10.2003 № 131-ФЗ "Об общих принципах организации местного самоуправления в РФ" ст. 17 п. 1 п.п.3                                                2) Федеральный закон от 25.09.1997 № 126-ФЗ "О финансовых основах местного самоуправления в Российской Федерации" ст. 5 п. 2</t>
  </si>
  <si>
    <t>1) 01.01.2006                        2) 25.09.1997</t>
  </si>
  <si>
    <t>1) Федеральный закон от 06.10.2003 № 131-ФЗ "Об общих принципах организации местного самоуправления в РФ" ст. 17 п. 1 п.п.3                                                2) Федер. закон от 25.09.1997 № 126-ФЗ "О финансовых основах мест. самоуправления в РФ" ст. 5 п. 2</t>
  </si>
  <si>
    <t xml:space="preserve">Осуществление полномочий по созданию и организации деятельности муниципаль-ных комиссий по делам несовершеннолетних и защите их прав </t>
  </si>
  <si>
    <t>7770173040 7770173920</t>
  </si>
  <si>
    <t xml:space="preserve">1) Федеральный закон от 24.06.1999 № 120-ФЗ "Об основах системы профилактики безнадзорности и правонарушений несовершеннолетних" ст. 25 п. 2 2) Закон НО от 26.10.2006 № 121-З "О комиссиях по делам несовершеннолетних и защите их прав в Нижегородской области" ст. 7 п. 2;                         3) Постановление ПНО от 29.01.2007 № 29 "О порядке предоставления местным бюджетам субвенций из обл. фонда компенсаций на осу-ществление госуд. полномочий по исполнению функций КДН и защите их прав, порядке расходования и предс-тавления органами мест. самоуправления отчетности об исползовании субвенций" ст. 1, ст. 5;                                                    4) Распор.администр. город. округа г. Бор НО  от 28.02.2011 № 115-р "Положение о секторе по обеспечению деятельности комиссии несовершеннолетних и защите их прав при админист-рации город. округа г. Бор НО"  </t>
  </si>
  <si>
    <t>1) 24.06.1999                       2) 26.10.2006                      3) 07.09.2007</t>
  </si>
  <si>
    <t xml:space="preserve">                                                             </t>
  </si>
  <si>
    <t xml:space="preserve">Осуществление полномочий по  организации и осуществлению деятельности по опеке и попечи-тельству в отноше-нии совершеннолет-них граждан </t>
  </si>
  <si>
    <t>7770173060 7770173940</t>
  </si>
  <si>
    <t>1) ФЗ от 24.04.2008 № 48-ФЗ  (в ред. от 28.11.2015) "Об опеке и попечительстве" гл. 1 ст. 3,4,5  гл. 2;                                                  2) Пост. Правительства РФ от 17.11.2010 № 927 "Об отдельных вопросах осуществления опеки и попечительства в отношении совершеннолетних недееспособных или не полностью недееспособных граждан", правила;                          3) Пост. ПНО от 29.07.2011 № 572 " Об опеке и попечительст-ве совершеннолетних граждан" положение раздел 3, 4.</t>
  </si>
  <si>
    <t>1) 24.04.2008;                        2) 17.11.2010;                        3) 29.07.2011</t>
  </si>
  <si>
    <t>7770451200</t>
  </si>
  <si>
    <t>1) Постановление Правительства Российской Федерации от 20.08.2004 № 113-ФЗ "О присяжных заседателях федеральных судов общей юрисдикции в РФ" ст. 5 ч. 14</t>
  </si>
  <si>
    <t>1) 20.08.2004</t>
  </si>
  <si>
    <t xml:space="preserve">0420151350 </t>
  </si>
  <si>
    <t>1) Федеральный закон от 12.01.1995 №5-ФЗ «О ветеранах» гл. II ст 23.2. п. 3 п.п. 2, 3;                                            2) Федеральный закон  от 24.11.1995 №181-ФЗ «О социальной защите инвалидов в Российской Федерации» гл. IV ст. 28.2 абз. 5;                               3) Указ Президента Российской Федерации от 07.05.2008 №714 "Об обеспечении жильем ветеранов Великой Отечественной войны 1941-1945 годов" п. 1;                                         4) Закон Правительства Нижегородской области от 07.07.2006 № 68-З "О формах и порядке предоставления мер социальной поддержки по обеспечению жильем отд. категорий граждан в НО" полностью;                                         5) Закон Правительства Нижегородской области от 30.09.2008 № 116-З "О наделении органов местного самоуправления муниц. районов и городских округов НО отд. госуд. полномочиями в области жилищных отношений" ст. 6</t>
  </si>
  <si>
    <t>1) 16.01.1995                         2) 24.11.1995                                 3) 07.05.2008                         4) 07.07.2006                        5) 30.09.2008</t>
  </si>
  <si>
    <t>0420151760</t>
  </si>
  <si>
    <t>1) Федеральный закон  от 24.11.1995 №181-ФЗ «О социальной защите инвалидов в Российской Федерации» гл. IV ст. 28.2 абз. 5;                                           2) Пост. ПНО от 20.03.2015 № 145 "О внесении изменений в ГП "Обеспечение населения НО доступным и комфортным жильем" утв. пост. ПНО от 30.04.2014 № 302", п. 2.1.2 абз. 2</t>
  </si>
  <si>
    <t>1) 24.11.1995                       2) 20.03.2015</t>
  </si>
  <si>
    <t xml:space="preserve">1.«Положение об оплате труда муниципальных служащих Департамента имущественных и земельных отношений адм-ции го г.Бор Нижегородской области», «Положение об оплате труда работников не замещающих должности муниципальной службы работников рабочих профессий Департамента имущественных и земельных отношений адм-ции го г.Бор»,утв.распоряж.Департамента имущества от 10.06.2015г. № 131
2.Положение о муниципальной службе в городском округе город Бор, утвержденное решением Совета депутатов городского округа город Бор от 30.09.2010 N 39 "Об утверждении Положения о муниципальной службе в городском округе город Бор" (в редакции решений от 27.12.2011 N 119, от 29.05.2012 N 32, от 26.11.2012 N 104, от 28.05.2013 N 46, от 29.10.2013 N 78, от 13.12.2013 N 100, от 25.03.2014 N 17
3.Федеральный закон от 06.10.2003 N 131-ФЗ "Об общих принципах организации местного самоуправления в Российской Федерации"  ст.16
4. Устав муниципального образования городского округа город Бор Нижегородской области(принят реш.Совета депутатов от 25.01.2011 №1)ст.10, ст.69 часть 3
</t>
  </si>
  <si>
    <t>01.06.2015                   30.09.2010,                08.10.2003,         16.03.2011</t>
  </si>
  <si>
    <t xml:space="preserve">1.Федеральный закон от 6.10.2003 №131-ФЗ «Об общихпринципахорганизацииместного самоуправления в Российской Федерации» 
Ст.16
</t>
  </si>
  <si>
    <t>Административно-хозяйственная служба</t>
  </si>
  <si>
    <t>04-2504</t>
  </si>
  <si>
    <t xml:space="preserve">1.« Положение об оплате труда работников не замещающих должности муниципальной службы работников рабочих профессий Департамента имущественных и земельных отношений адм-ции го г.Бор», ,утв.распоряж.Департамента имущества от 10.06.2015г. №131
2 "Трудовой кодекс Российской Федерации" от 30.12.2001 №197-ФЗ
</t>
  </si>
  <si>
    <t>01.06.2015    01.02.2002</t>
  </si>
  <si>
    <t>1.Федеральный закон от 6.10.2003 №131-ФЗ «Об общих принципах организации местного самоуправления в Российской Федерации» 
Ст.16</t>
  </si>
  <si>
    <t>Учет и ведение Реестра мун.имущества го г.Бор</t>
  </si>
  <si>
    <t xml:space="preserve">1.Федеральный закон от 6.10.2003 №131-ФЗ «Об общихпринципахорганизацииместного самоуправления в Российской Федерации» 
Ст.16 п.1 пп.3
2. Устав муниципального образования городского округа город Бор Нижегородской области(принят реш.Совета депутатов от 25.01.2011 №1)ст.10,п.2,
пп.3
</t>
  </si>
  <si>
    <t xml:space="preserve"> 08.10.2003,         16.03.2011</t>
  </si>
  <si>
    <t>Управление муниципальным имущ. го г.Бор</t>
  </si>
  <si>
    <t xml:space="preserve"> 08.10.2003,         25.01.2011</t>
  </si>
  <si>
    <t>Распоряжение муниц.имуществом го г.Бор</t>
  </si>
  <si>
    <t>Формирование муниц.имущественной казны</t>
  </si>
  <si>
    <t>1610426000     1710400000</t>
  </si>
  <si>
    <t>200    400</t>
  </si>
  <si>
    <t>1.«Положение о Департаменте имущественных и земельных отношений адмистрации го г.Бор Нижегородской области»,утв.решением Совета дутатов го г.Бор НО от 10.12.2010г. №86, п.3.3.4     2.Устав муниципального образования городского округа город Бор Нижегородской области(принят реш.Совета депутатов от 25.01.2011 №1)ст.11,п.2</t>
  </si>
  <si>
    <t xml:space="preserve"> 10.02.2010,         16.03.2011</t>
  </si>
  <si>
    <t>Субсиидии из областного бюджета на обеспечение доступа к СЭДО</t>
  </si>
  <si>
    <t>1.Закон НО №165-З от 19.12.2019 "Об областном бюджете на 2020 год и на плановый период 2021 и 2022г"</t>
  </si>
  <si>
    <t>24.12.2017г.</t>
  </si>
  <si>
    <t>Взнос на капремонт общего имущества многокв.жил.домов в части нежилых муниц.помещений</t>
  </si>
  <si>
    <t xml:space="preserve">1 ".Жилищный кодекс РФ" от 29.12.2004 №188-ФЗ,ст.167
2.Закон НО от 28.11.13г. №159-з
3.Постан.НО от 29.09.14г.№662
4..Постан.НО от30.09.15г.№617 5..Постан.НО от 29.09.16г.№667 </t>
  </si>
  <si>
    <t xml:space="preserve"> 01.03.2005,         15.12.2013          29.09.2014             30.09.2015                  29.09.2016</t>
  </si>
  <si>
    <t>3.1.7</t>
  </si>
  <si>
    <t>0430100250</t>
  </si>
  <si>
    <t>Расходы на приобретение жилых помещений для предоставления гражданам, утратившим жилые помещения в результате пожара, по договорам социального найма</t>
  </si>
  <si>
    <t>04204S2400</t>
  </si>
  <si>
    <t xml:space="preserve">1.Федеральный закон от 6.10.2003 №131-ФЗ «Об общихпринципахорганизацииместного самоуправления в Российской Федерации» 
Ст.16 п.1 пп.6
2. Устав муниципального образования городского округа город Бор Нижегородской области(принят реш.Совета депутатов от 25.01.2011 №1)ст.10,п.2,
пп.6
3. Федеральный закон от21.07.2007 №185-ФЗ «О Фонде содействия реформированию жилищно-коммунального хозяйства»
4.ГРАП «Переселение граждан из авариного жил.фонда на тер-рии НО на 2013-2017гг»,ут.впостан.прав-ва НО от 19.06.13г.№383,Приложение 1
5. ".Жилищный кодекс РФ" от 29.12.2004 №188-ФЗ,ст.85,86,89                                    6.ГРАП "Переселение граждан из аварийного жилищного фонда на территории Нижегородской области на 2019-2025 годы",утв.Постановлением Правительства НО от 29.03.2019г. №168                                                                                
                                                                             </t>
  </si>
  <si>
    <t>08.10.2003                   16.03.2011,                07.08.2007,         19.06.2013         01.03.2005</t>
  </si>
  <si>
    <t>ГРАП "Переселение граждан из аварийного жилищного фонда на территории Нижегордской области на 2019-2023 годы"</t>
  </si>
  <si>
    <t>08.10.2003                   16..03..2011,                07.08.2007,         19.06.2013         01.03.2005</t>
  </si>
  <si>
    <t>Субсидии на поддержку СМИ</t>
  </si>
  <si>
    <t>04-2617</t>
  </si>
  <si>
    <t xml:space="preserve">1.Федеральный закон от 6.10.2003 №131-ФЗ «Об общих принципах организации местного самоуправления в Российской Федерации» 
Ст.17 п.1 пп.7
</t>
  </si>
  <si>
    <t>Обеспечение детей-сирот жилыми помещениями</t>
  </si>
  <si>
    <t xml:space="preserve">1.Закон Нижегородской области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в области жилищных отношений» от 30.09.2008 №116-З
 ст.2п.1 пп.6
2.Федеральный закон от 21.12.1996 №159-ФЗ «О дополнительных гарантиях по социальной поддержке детей-сирот и детей,оставшихся без попечения родителей» 
Ст.8
3.Закон НО от 18.12.14г. №184-З»Об обл.бюджете на 2015ги на плановый 2016 и 2017гг», Приложение 23,табл.33,34
</t>
  </si>
  <si>
    <t>отчетный финансовый год 2021г</t>
  </si>
  <si>
    <t>текущий финансовый год (уточненный план на 01.09.2022г)</t>
  </si>
  <si>
    <t>021Е1S2450</t>
  </si>
  <si>
    <t>021Е153050</t>
  </si>
  <si>
    <t>1.5</t>
  </si>
  <si>
    <t>811</t>
  </si>
  <si>
    <t xml:space="preserve">Приложение 1  к  Приказу Департамента финансов администрации городского округа г.Бор     №67 н от 26.09.2022г           </t>
  </si>
  <si>
    <t>очередной финансовый год 2023г</t>
  </si>
  <si>
    <t>1-ый год планового периода 2024г</t>
  </si>
  <si>
    <t>2-ой год планового периода 2025г</t>
  </si>
  <si>
    <t>Расходы на обеспечение функций органов местного самоуправления</t>
  </si>
  <si>
    <t>Стипендии</t>
  </si>
  <si>
    <t>4.1.</t>
  </si>
  <si>
    <t xml:space="preserve">1. Муниципальный контракт № 2ЭА/2021 от 27.12.2021г.                                                                2. Соглашение № 44/РД/2022 от 12.07.2022 г.                                                                </t>
  </si>
  <si>
    <t>1)Федеральный закон от 06.10.2003г.№131(ред. От 01.07.2021г.»Об общих принципах организации местного самоуправления в РФ»ст.17 п.1пп.3
2)Закон Нижегородской области от 03.08.2007г. «99-3 «О муниципальной службе в Нижегородской области»(ред. от 03.12.2019г.)
ст.38 абз.1                                        3) Федеральный закон от 07.02.2011г. №6 "Об общих принципах организации и деятельности контрольно-счетных органов субъектов РФ и муниципальных образований"; 4) Распоряжение "Об утверждении положения об оплате труда лиц, замещающих муниципальные должности" № 3 от 11.01.2022 г.; 5) Распоряжение "Об утверждении положения об оплате труда муниципальных служащих КСП" от 11.01.2022 г. № 2</t>
  </si>
  <si>
    <t>1) 06.10.2003г.   2) 03.08.2007г.    3) 07.02.2011г.  4) 11.01.2022 г.   5) 11.01.2022 г.</t>
  </si>
  <si>
    <t>1,Закон Нижегородской области "О денежном содержании лиц замещающих муниципальные должностии НО №93-3 ст.6 от 10.10.2003;              2.Закон Нижегородской области "О муниципальной службе в НО"№99-3 ст.38 абз.1 от 03.08.2017г.;    3.ФЗ"О му3ниципальной службе в РФ"25-ФЗ свт.5 п.2 от 02.03.2017;   4.ФЗ "Об общих  прнинцип организации местного самоуправления  в РФ"131-ФЗ ст.34,п.9 от 06.10.2003;  5.ФЗ"Об охране окружающей среды"7-ФЗ ст.16 п.п.1.3 от 10.01.2002; 6.Постановление Правительства "Об утверждении порядка определения платы и ее предельных резервов за загрязнение окружающей природной среды ,размещение отходов,другиевиды вредного воздействия "№32 в целом от 20.081992  ;  7.Решение Совета депутатов от 30.09.2010 №39 Об утверждении Положения о муниципальной службе в городском округе г.Бор</t>
  </si>
  <si>
    <t>1)10.10.2003   2)03.08.2007;   3)02.03.2007;   4)30.12.2015;   5)25.09.1997;    6)10.01.2002;   7)20.08.1992;    8)30.09.2010</t>
  </si>
  <si>
    <t>1) не установлено;   2) не установлено</t>
  </si>
  <si>
    <t>Поощрение муниципальных управленческих команд 2021 год</t>
  </si>
  <si>
    <t>7770455490</t>
  </si>
  <si>
    <t>Муниципальная программа "Развитие сферы жилищно-коммунального хозяйства городского округа город Бор</t>
  </si>
  <si>
    <t>Расходы на обеспечение  деятельности подведомственных учреждений</t>
  </si>
  <si>
    <t>1)Закон Нижегородской области "О пожарной безопасности"16-3 ст.6 от 26.10.1995; 2)Постановление администрации городского округа г.Бор Нижегородской области "Об утверждении  МП"Защита населения и территорий от чрезвычайных ситуаций,обеспечения пожарной безопасности и безопасности людей на водных объектах городского округа г.Бор Нижегородской области"5930 от 24.11.2015в целом; 3)"Об общих принципах организации местного самоуправления в РФ"Закон РФ №131-ФЗ ст.14 п.1п.п9 от 06.10.2003;   4)Постановление администрации городского округа г.Бор №2306 от18.05.15г."По оплате труда муниципальных учреждений городского округа г.Бор 5)Постановление администрации городского округа г.Бор Нижегородской области №5592 от 25.11.2016 "Об изменение типа и наименования МКУ Кантауровский центр обеспечения и содержания территории"</t>
  </si>
  <si>
    <t>1)26.10.1995; 2)01.012016;  3)31.09.1999</t>
  </si>
  <si>
    <t>1)не установлено; 2)31.12.2016;  3)не установлено</t>
  </si>
  <si>
    <t xml:space="preserve">Муниципальная программа "Защита населения и территорий от чрезвычайных ситуаций,обеспечение пожарной безопасности людей на водных объктах городского округа г.Бор Нижегородской области </t>
  </si>
  <si>
    <t xml:space="preserve">Муниципальная программа "Содержание и развитие дорожного хозяйства  городского округа г.Бор </t>
  </si>
  <si>
    <t>1)"Об автомобильных дорогах и дорожной деятешльности на территории Нижегородской области"Закон Нижегородской области 108-з ст.24,п.4 огт 31.05.2000г.;  2) Об автомобильных дорогах и дорожной деятельности на территории НО "Закон Нижегородской области 157-з ст.9 п.4от 04.12.2008;  3)ФЗ "Об общих принципах организации местного самоуправления в РФ" 131ФЗ ст.14 п.1 п.п1 огт 06.10.2003</t>
  </si>
  <si>
    <t>1)31.05.2000;  2)04.12.2008;  3)06.10.2003</t>
  </si>
  <si>
    <t>1)не установлена;   3)не установлена</t>
  </si>
  <si>
    <t>1)"Об автомобильных дорогах и дорожной деятельности на территории Нижегородской области"Закон Нижегородской области 108-з ст.24,п.4 огт 31.05.2000г.;  2) Об автомобильных дорогах и дорожной деятельности на территории НО "Закон Нижегородской области 157-з ст.9,п4 от 04.12.2008;   3)ФЗ "Об общих принципах организации местного самоуправления в РФ"131ФЗ ст.14 п.1п.п1 от 06.10.2003</t>
  </si>
  <si>
    <t>1)31.05.2000   2)04.12.2008   3)06.10.2003</t>
  </si>
  <si>
    <t>Мероприятия по ремонту дорог общего пользования,тротуаров и дворовых территорий в рамках реализации проекта инициативного бюджетирования "Вам решать"</t>
  </si>
  <si>
    <t>Реализация мероприятий,направленных на уличное освещение</t>
  </si>
  <si>
    <t>1)Закон Нижегородской области *Об охране озелененных территорий Нижегородской области " №110-з ст.7,п.3 от 07.03.2007; 2)Постановление Правительства Нижегородской области "Об утверждении типовых правил санитарного содержания территорий,организации  уборки и обеспаечения чистоты и порядка на территории  НО"№309 п.2 от 12.12.2005;  3)ФЗ "Об особо охраняемых природных территориях"   33-ФЗ ст.2,п.6 от 14.03.1995;    4)ФЗ "Об общих принципах организации  местного  самоуправления в РФ"131-ФЗ ст.14,п.1 п.п.19 от 06.10.2003:    5)Постановление Правительства РФ " ОБ утверждении пожарной безопасности  и лесах" №417 п.1 от 30.06.2007</t>
  </si>
  <si>
    <t xml:space="preserve">1)07.03.2007   2)12.12.2005   3)14.03.1995;  4)30.12.2015; 5)30.06.2007  </t>
  </si>
  <si>
    <t>1)не установлена;   2)не установлена</t>
  </si>
  <si>
    <t>Реализация мероприятий ,направленных на содержание и уборку территорий улиц,тротуаров,площадей</t>
  </si>
  <si>
    <t>Уборка территорий и аналогичная деятельность,озеленение</t>
  </si>
  <si>
    <t>Реализация мероприятий,направленных на озеленение</t>
  </si>
  <si>
    <t>Реализация мероприятий,направленных на прочие расходы по благоустройству</t>
  </si>
  <si>
    <t>Реализация мероприятий ,направленных на благоустройство в рамках реализации пректа инициативного бюджетирования "Вам решать"</t>
  </si>
  <si>
    <t>Мероприятия ,направленные на содержание мест захоронений в рамках реализации проекта "Память поколений"</t>
  </si>
  <si>
    <t>05401S2680</t>
  </si>
  <si>
    <t>Закупка товаров,работ и услуг для обеспечения государственных  (муниципальных) нужд</t>
  </si>
  <si>
    <t>Уплата иных платежей</t>
  </si>
  <si>
    <t>1)Закон Нижегородской области "О пожарной безопасности"16-з ст.6 от 26.10.1995;    2)Постановление Администрации городского округа город Бор Нижегородской области "Об утверждении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г.Бор Нижегородской области" 5930 от 24.11.2015в целом;  3)"Об общих принципах организации местного самоуправления в РФ" Закон  РФ №131-ФЗ ст.14 п.1 п.п.9  от 06.10.2003</t>
  </si>
  <si>
    <t>1)26.10.1995;  2)01.01.2016; 3)30.12.2015</t>
  </si>
  <si>
    <t>1)не установлено   2)31.12.2016   3)не установлено</t>
  </si>
  <si>
    <t>1)Закон Нижегородской области "Об охране озеленненных территорий Нижегородской области" №110-з ст.7,п.3 от 07.03.2007;  2)Постановление Правительства Нижегородской области "Об утверждении типовых правил санитарного содержания территорий,организации уборки и обеспечения чистоты и порядка на трерритории НО " №309 п.2  от 12.12.2005;  3)ФЗ "Об особо  охраняемых природных территориях " 33-ФЗ ст.2,п.6 от 14.03.1995;   4)ФЗ "Об общих принципах  организации местного самоуправления в РФ"131-ФЗ ст.14,п.1 п.п.19 от 06.10.2003;   5)Постановление правительства РФ "Об утверждении пожарной безопасности  в лесах"№417 п.1 от 30.06.2007</t>
  </si>
  <si>
    <t>Проведение мероприятия "День села Кантаурово"</t>
  </si>
  <si>
    <t>Закупка товаров,работ и услуг в сфере информационно-коммуникационных технологий</t>
  </si>
  <si>
    <t>Таблица 1.ПРЕДВАРИТЕЛЬНЫЙ (ПЛАНОВЫЙ)  РЕЕСТР РАСХОДНЫХ ОБЯЗАТЕЛЬСТВ ГОРОДСКОГО ОКРУГА ГОРОД БОР НИЖЕГОРОДСКОЙ ОБЛАСТИ (РЕЕСТР РАСХОДНЫХ ОБЯЗАТЕЛЬСТВ СУБЪЕКТОВ  БЮДЖЕТНОГО ПЛАНИРОВАНИЯ  БЮДЖЕТА ГОРОДСКОГО ОКРУГА ГОРОД БОР) ПО РАСХОДНЫМ ОБЯЗАТЕЛЬСТВАМ, ИСПОЛНЯЕМЫМ ЗА СЧЕТ СОБСТВЕННЫХ ДОХОДОВ И ИСТОЧНИКОВ ФИНАНСИРОВАНИЯ ДЕФИЦИТА БЮДЖЕТА ГОРОДСКОГО ОКРУГА ГОРОД БОР , ЗА ИСКЛЮЧЕНИЕМ ОСТАТКОВ СУБВЕНЦИЙ ПРОШЛЫХ ЛЕТ НА 2023 ГОД И НА ПЛАНОВЫЙ ПЕРИОД 2024 И 2025 ГОДОВ</t>
  </si>
  <si>
    <t xml:space="preserve">Приложение 2  к  Приказу Департамента финансов администрации городского округа г.Бор     №67 н от 26.09.2022г           </t>
  </si>
  <si>
    <t>текущий финансовый год (факт по состоянию на 01.09.2022г)</t>
  </si>
  <si>
    <t>Поощрение муниципальных управленческих команд</t>
  </si>
  <si>
    <t>Реализация мероприятий, направленных на ремонт дорог общего пользования, тротуаров и дворовых территорий</t>
  </si>
  <si>
    <t>Реализация мероприятия по безопасности дорожного движения</t>
  </si>
  <si>
    <t>Постановление администрации городского округа г. Бор №4341 от 30.08.2021</t>
  </si>
  <si>
    <t xml:space="preserve">          Распоряжение администрации городского округа г. Бор № 203 от 10.06.2021                                    Распоряжение администрации городского округа г. Бор № 314 от 01.09.2021                                                                               Распоряжение администрации городского округа г. Бор № 365 от 08.10.2021                      Распоряжение администрации городского округа г. Бор № 470 от 09.12.2021</t>
  </si>
  <si>
    <t>10.06.2021                     08.10.2021                           01.09.2021                 09.12.2021</t>
  </si>
  <si>
    <t>31.12.2021                          31.12.2021             31.12.2021                     31.12.2021</t>
  </si>
  <si>
    <t>2.2.1.19</t>
  </si>
  <si>
    <t xml:space="preserve">едеральный закон от 06.10.2003 № 131-ФЗ "Об общих принципах организации местного самоуправления в Российской Федерации" ст. 14, п. 1, п.п. 22
2) Федеральный закон от 12.01.1996 № 8-ФЗ "О погребении и похоронном деле" 
ст. 26
3) Постановление Правительства Нижегородской области от 21.06.2005 № 146 "О реализации на территории Нижегородской области Федерального закона от 12 января 1996 года № 8-ФЗ "О погребении и похоронном деле"и приведении в соответствие с даннымФедеральным законом некоторых постановлений Администрации и Правительства Нижегородской области" п.4                                                                                                                                                                                                                                                                                                                                                                                                                         
</t>
  </si>
  <si>
    <t>2.3.1.4</t>
  </si>
  <si>
    <t>77702260000</t>
  </si>
  <si>
    <t>МКУ "Редькинский центр обеспечения и содержания территории"</t>
  </si>
  <si>
    <t>19.11.2021 № 436</t>
  </si>
  <si>
    <t>Постановление администрациии г.о.г. Бор от 12.09.2022 № 4618</t>
  </si>
  <si>
    <t>Расхорды на обеспечение деятельности подведомственных учреждений</t>
  </si>
  <si>
    <t>2.3.4.</t>
  </si>
  <si>
    <t>04-2627</t>
  </si>
  <si>
    <t xml:space="preserve">04-2602
</t>
  </si>
  <si>
    <t>На обеспечение деятельности МКУ " Ситниковский центр обеспечения и содержания территории" в рамках МП "Содержание и развитие дорожного хозяйства городского округа город Бор на 2022 г"</t>
  </si>
  <si>
    <t xml:space="preserve">0810124100
</t>
  </si>
  <si>
    <t>Постановление  администрации городского округа г. Бор 24.03.2022 г.   № 1388,№1386 "О реализация на территории городского округа город Бор Нижегородской области проекта по поддержке местных инициатив"</t>
  </si>
  <si>
    <t>Постановление  администрации городского округа г. Бор  26.07.2020 г.   № 3815 "О реализация на территории городского округа город Бор Нижегородской области проекта по поддержке местных инициатив"</t>
  </si>
  <si>
    <t>Постановление  администрации городского округа г. Бор  05.08.2022 г.   № 3992,№3993 "О реализаци на территории городского округа город Бор Нижегородской области проекта память поколений"</t>
  </si>
  <si>
    <t>2.3.12</t>
  </si>
  <si>
    <t>На обеспечение деятельности МБУ " Ситниковский центр обеспечения и содержания  территории"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t>
  </si>
  <si>
    <t>На обеспечение деятельности МБУ " Ситниковский центр обеспечения и содержания территории"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t>
  </si>
  <si>
    <t>На обеспечение деятельности МБУ " Ситниковский центр обеспечения и содержания территории" в рамках МП "Содержание и развитие дорожного хозяйства городского округа город Бор на 2016 г"</t>
  </si>
  <si>
    <t>Содержание объектов дорожного хозяйства</t>
  </si>
  <si>
    <t xml:space="preserve">На обеспечение деятельности МБУ " Ситниковский центр обеспечения и содержания территории" в рамках МП "Развитие сферы жилищно-коммунального хозяйства городского округа г.Бор на 2016 г" </t>
  </si>
  <si>
    <t>4.1.1.5.</t>
  </si>
  <si>
    <t>На обеспечение деятельности МБУ " Ситниковский  центр обеспечения и содержания  территории" в рамках МП "Развитие сферы жилищно-коммунального хозяйства городского округа г.Бор на 2016 г"</t>
  </si>
  <si>
    <t xml:space="preserve">    2) 06.10.2003;  </t>
  </si>
  <si>
    <t xml:space="preserve">1) не установлена                   </t>
  </si>
  <si>
    <t>4.1.1.6.</t>
  </si>
  <si>
    <t>На обеспечение деятельности МБУ " Ситниковский центр обеспечения и содержания  территории" в рамках МП "Развитие сферы жилищно-коммунального хозяйства городского округа г.Бор на 2016 г" Реализация мероприятий направленных на прочие расходы по благоустройству</t>
  </si>
  <si>
    <t>4.1.1.7.</t>
  </si>
  <si>
    <t>На обеспечение деятельности МБУ " Ситниковский центр обеспечения и содержания территории" в рамках МП "Развитие сферы жилищно-коммунального хозяйства городского округа г.Бор на 2016 г" Расходы на обеспечение деятельности подведомственных учреждений</t>
  </si>
  <si>
    <t xml:space="preserve">Уборка территории и аналогичная деятельность </t>
  </si>
  <si>
    <t xml:space="preserve">Прочие выплаты по обязательствам городского округа </t>
  </si>
  <si>
    <t>Постановление администрации городского округа г. Бор №3698 " О награждении победителей смотра-конкурса "Самый благоустроенный населенный пункт, образцовая улица и лучший индивидуальный дом в индивидуальном жилом секторе городского округа г. Бор" в 2016 году</t>
  </si>
  <si>
    <t>Постановление Правительства Нижегородской области №410</t>
  </si>
  <si>
    <t>Решение Совета депутатов №50 "О внесении изменений в бюджет городского округа г. Бор на 2016г"</t>
  </si>
  <si>
    <t xml:space="preserve">Решение Совета депутатов №68 "О внесении изменений в бюджет городского округа г. бор на 2016 год" </t>
  </si>
  <si>
    <t>Распоряжение правительства Нижегородской области №440-р</t>
  </si>
  <si>
    <t>Уборка несанкционированных свалок</t>
  </si>
  <si>
    <t>0540325040</t>
  </si>
  <si>
    <t>реализация проекта инициативного бюджетирования "Вам решать!"</t>
  </si>
  <si>
    <t>Реализация мероприятий по ремонту дорог на территории городского округа г.Бор, основанных на инициативах граждан</t>
  </si>
  <si>
    <t>1) 31.05.2000;  2) 04.12.2008;  3) 06.10.2003;</t>
  </si>
  <si>
    <t xml:space="preserve">1) не установлена         2) не установлена </t>
  </si>
  <si>
    <t xml:space="preserve">Расходы на реализацию мероприятий, направленных на формирование доступной для инвалидов среды </t>
  </si>
  <si>
    <t xml:space="preserve">1) Федеральный закон от 06.10.2003 № 131-ФЗ "Об общих принципах организации местного самоуправления в Российской Федерации"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4) Постановление администрации городского округа г.Бор  "Об изменении типа и наименования МБУ "Большепикинский ЦО и СТ" 5591 от 25.11.16            </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</si>
  <si>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5)постановление от 09.11.2016 № 5242 «Об утверждении муниципальной программы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г.Бор» 6)ПОСТАНОВЛЕНИЕ от 30.06.2017 № 3608 О внесении изменений в муниципальную программу «Защита населения и территорий от чрезвычайных ситуаций, обеспечение ожарной безопасности и безопасности людей на водных объектах городского округа город Бор»,  утвержденную постановлением администрации городского округа г. Бор  от 09.11.2016  № 5242 7)постановление от 14.09.2016 № 4368 «Об обеспечении пожарной безопасности объектов и населенных пунктов городского округа г.Бор в осенне-зимний период 2016-2017 годов» </t>
  </si>
  <si>
    <t>1) Федеральный закон от 06.10.2003 № 131-ФЗ "Об общих принципах организации местного самоуправления в Российской Федерации" ст. 14, п. 1, п.п. 5 2)Постановление Правительства Российской Федерации от 03.12.2002 № 858 "О федеральной целевой программе "Социальное развитие села до 2013 года" п. 4 3) Закон Нижегородской области от 04.12.2008 № 157-З "Об автомобильных дорогах и дорожной деятельности на территории Нижегородской области" ст. 9, п. 4</t>
  </si>
  <si>
    <t xml:space="preserve">1) Федеральный закон от 06.10.2003 № 131-ФЗ "Об общих принципах организации местного самоуправления в РФ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4) Постановление администрации городского округа г.Бор  "Об изменении типа и наименования МБУ "Большепикинский ЦО и СТ" 5591 от 25.11.16    </t>
  </si>
  <si>
    <t xml:space="preserve">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Решение Совета депутатов городского округа г. Бор от 30.09.2010 № 39 "Об утверждении Положения о муниципальной службе в городском округе город Бор"       </t>
  </si>
  <si>
    <t>Расходы за счет иных межбюджетных трансфертов федерального бюджета на поощрение муниципальных управленческих команд в 2021 году</t>
  </si>
  <si>
    <t>Постановление парвительства Нижегородской области №1066 от 29.11.2021 "О поощрении в 2021 году региональных и муниципал ных управленчечких команд Нижегородской области"</t>
  </si>
  <si>
    <t>Расходы за счет средств субсидии областного бюджета на реконструкция муниципального сегмента региональной автоматизированной системы</t>
  </si>
  <si>
    <t>1) Решение Совета депутатов городского округа город Бор Нижегородской области Совет депутатов городского округа город Бор Нижегородской области от 26.01.2021 №1 , 'О внесении изменений в Решение Совета депутатов от 17.12.2020 №53 "О бюджете городского округа город Бор на 2021 год и плановый период 2022 и 2023 годов"'; 2) Письмо Минфина от 01.12.2021 г. №ВР-6445365</t>
  </si>
  <si>
    <t>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а депутатов городского округа г. Бор от 30.09.2010 № 39 "Об утверждении Положения о муниципальной службе в городском округе город Бор"                         6) Постановление Првительства Нижегородской обл от 29.11.2021 № 1066 "О поощрении в 2021 году региональных и муниципальных управленческих команд Нижегородской облласти"</t>
  </si>
  <si>
    <t xml:space="preserve">1)01.01.2006,                         
2)02.03.2007, 3)03.08.2007.
4)10.10.2003
5)01.01.2011   6)29.11.2021        </t>
  </si>
  <si>
    <t xml:space="preserve">1)Федеральный закон от 06.10.2003г.№131(ред. От 14.07.2022г.»Об общих принципах организации местного самоуправления в РФ»ст.17 п.1пп.3
2)Закон Нижегородской области от 03.08.2007г. «99-3 «О муниципальной службе в Нижегородской области»(ред. от 18.04.2022г.)
ст.38 абз.1                                            3) Решение от 16.07.2010г. №11 "Об утверждении положения о Совете депутатов городского округа город Бор Нижегородской области"
</t>
  </si>
  <si>
    <t>04-2602          04-2601</t>
  </si>
  <si>
    <t>Расходы на поощрение муниципальных управленческих команд в 2021 году</t>
  </si>
  <si>
    <t>Распоряжение администрации городского округа город Бор Нижегородской области № 683-р</t>
  </si>
  <si>
    <t>14.12.2021г.</t>
  </si>
  <si>
    <t>1.1.3</t>
  </si>
  <si>
    <t>Расходы, связанные с мотивацией участников проектной деятельности в рамках реализации на территории г.о.г. Бор проекта "Эффективный муниципалитет"</t>
  </si>
  <si>
    <t>2410725030</t>
  </si>
  <si>
    <t>Закупка товаров, работ, услуг</t>
  </si>
  <si>
    <t>0950425130</t>
  </si>
  <si>
    <t>0910174090</t>
  </si>
  <si>
    <t>09101S2650</t>
  </si>
  <si>
    <t>09401S2190</t>
  </si>
  <si>
    <t xml:space="preserve">  04-2525</t>
  </si>
  <si>
    <t>09201S2190</t>
  </si>
  <si>
    <t>0920174090</t>
  </si>
  <si>
    <t>0920325220</t>
  </si>
  <si>
    <t>0</t>
  </si>
  <si>
    <t>09201S2650</t>
  </si>
  <si>
    <t>09301S2650</t>
  </si>
  <si>
    <t>04-2532</t>
  </si>
  <si>
    <t>0930174090</t>
  </si>
  <si>
    <t>09301S2190</t>
  </si>
  <si>
    <t>Расходы на поддержку отрасли культуры (на реализацию мероприятий по модернизации библиотек в части комплектования книжных фондов библиотек муниципальных образований)</t>
  </si>
  <si>
    <t>09102L519F</t>
  </si>
  <si>
    <t>Расходы на поддержку отрасли культуры (мероприятия, направленные на создание модельных муниципальных библиотек)</t>
  </si>
  <si>
    <t>091A15454F</t>
  </si>
  <si>
    <t>Реализация мероприятий, направленных на развитие торговли в городском округе г.Бор</t>
  </si>
  <si>
    <t>04-2529</t>
  </si>
  <si>
    <t>1810129120</t>
  </si>
  <si>
    <t>Мероприятия по реализации проектов комплексного развития сельсских территорий (сельских агломераций)</t>
  </si>
  <si>
    <t>092А255190</t>
  </si>
  <si>
    <t xml:space="preserve">1620100190 7770100190    7770455490   2410725030         </t>
  </si>
  <si>
    <t>1610226000  16102S2030</t>
  </si>
  <si>
    <t>Мероприятия по переселению граждан из жилищного фонда, принаного аварийным после 01.01.2012 (оценка выкупаемых аварийных помещений у граждан)</t>
  </si>
  <si>
    <t>043F367484 043F367483 043F36748S 04302S2620</t>
  </si>
  <si>
    <t>12 12 12</t>
  </si>
  <si>
    <t>01 02 04</t>
  </si>
  <si>
    <t>1610505050 1610502040 16105S2050  1610502060</t>
  </si>
  <si>
    <t>Исполнение судебных решений</t>
  </si>
  <si>
    <t xml:space="preserve">1610126000 1610226000 </t>
  </si>
  <si>
    <t>1.Федеральный закон от 6.10.2003 №131-ФЗ «Об общихпринципахорганизацииместного самоуправления в Российской Федерации» 
Ст.16 п.1 пп.3
2. Устав муниципального образования городского округа город Бор Нижегородской области(принят реш.Совета депутатов от 25.01.2011 №1)ст.10,п.2,
пп.3</t>
  </si>
  <si>
    <t>04-3136</t>
  </si>
  <si>
    <t>04203R0820</t>
  </si>
  <si>
    <t>04-2554</t>
  </si>
  <si>
    <t>04-2535, 04-2534</t>
  </si>
  <si>
    <t>0170124920</t>
  </si>
  <si>
    <t>03301S2110</t>
  </si>
  <si>
    <t>03501L5140</t>
  </si>
  <si>
    <t>0350105140</t>
  </si>
  <si>
    <t>12102S2440</t>
  </si>
  <si>
    <t>04-2626, 
04-2627</t>
  </si>
  <si>
    <t>04-2626, 
04-2534</t>
  </si>
  <si>
    <t>Федеральный закон от 06.10.2003 №131-ФЗ "Об общих принципах организации местного самоуправления в Российской Федерации",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Решение Совета Депутатов г.о.г.Бор от 30.09.2010 "Омуниципальной службе городского округаг. Бор"</t>
  </si>
  <si>
    <t>1)08.10.2003 2)01.01.2006      3)30.09.2010</t>
  </si>
  <si>
    <t>Федеральный закон от 06.10.2003 №131-ФЗ "Об общих принципах организации местного самоуправления в Российской Федерации",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  Решение Совета Депутатов г.о.г.Бор от 30,09.2010 №39 "О муниципальной службе городского округа г. Бор"</t>
  </si>
  <si>
    <t>1.2.4</t>
  </si>
  <si>
    <t>1320200130</t>
  </si>
  <si>
    <t>Реализация мероприятий , направленных на развитие  сельского хозяйства городскогог округа город Бор  (проведение  выездного мероприяти "День поля")</t>
  </si>
  <si>
    <t>Закон Нижегородской области от 11.11.2005 № 176-З"О наделении органов местного самоупрапвления Нижегородской области отдельными государственными полномочиями по поддержке сельскохозяйственного производства", Постановление администрации г.о.г. Бор от 18.11.2014№8166№"Развитие агропромышленного комплекса в г.о.г. Бор"</t>
  </si>
  <si>
    <t>1)01.01.2006 2)18.11.2014</t>
  </si>
  <si>
    <t>Реализация мероприятий , направленных на развитие  сельского хозяйства городскогог округа город Бор  (проведение  профессионального праздника "День работников сельского хозяйства и перерабатывающей промышленности")</t>
  </si>
  <si>
    <t>Реализация мероприятий , направленных на развитие  сельского хозяйства городскогог округа город Бор  (выездное мероприятие "Объезд животноводческих ферм")</t>
  </si>
  <si>
    <t>Реализация мероприятий, направленных на развитие производства продукции растениеводства (субсидия на возмещение части затрат сельхозтоваропроизводителей на приобретение минеральных удобрений)</t>
  </si>
  <si>
    <t>Постановление администрации г.о.г.Бор от 13.05.2022 № 2426 "Об утверждении Положения о порядке предоставления субсидий на возмещение части затрат сельскохозяйственных товаропроизводителей  на приобретение минеральных удобрений за счет средств бюджета городского округа г. Бор"</t>
  </si>
  <si>
    <t>Федеральный закон от 06.10.2003 №131-ФЗ "Об общих принципах организации местного самоуправления в Российской Федерации",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производства",Распоряжение Правительства Нижегородской области от 15.12.2020 № 1477-р"О реализации отдельных положений  Закона НО от 11.11.05 № 176-З"</t>
  </si>
  <si>
    <t>Федеральный закон от 06.10.2003 №131-ФЗ "Об общих принципах организации местного самоуправления в Российской Федерации",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производства",Распоряжение Правительства Нижегородской области от 28.10.2021№ 959-р"О реализации отдельных положений Закона НО от 11.11.05г. №176-з"</t>
  </si>
  <si>
    <t>1)08.10.2003; 2)01.01.2006; 3)01.01.2022</t>
  </si>
  <si>
    <t>1)01.01.2006 2)15.12.2015</t>
  </si>
  <si>
    <t>Обеспечение прироста сельскохозяйственной продукции собственного производства в рамках приоритетных подотраслей АПК за счет средств областного бюджета</t>
  </si>
  <si>
    <t>Возмещение части затрат на приобретение элитных семян за счет средств федерального и областного бюджетов</t>
  </si>
  <si>
    <t>Возмещение производителям, осуществляющим разведение и (или) содержание молочного крупного скота, части затрат на приобретение кормов для молочного крупного скота</t>
  </si>
  <si>
    <t>13102R6690</t>
  </si>
  <si>
    <t>1)01.01.2006  2)08.12.2021</t>
  </si>
  <si>
    <t>Стимулирование увеличения производства картофеля и овощей за счет средств областного и федерального бюджетов</t>
  </si>
  <si>
    <t>13101R0140</t>
  </si>
  <si>
    <t>1)01.01.2006  2)01.01.2023</t>
  </si>
  <si>
    <t>д</t>
  </si>
  <si>
    <t xml:space="preserve">7770100190          7770455490         </t>
  </si>
  <si>
    <t>0810124100    0820124100</t>
  </si>
  <si>
    <t>4,0</t>
  </si>
  <si>
    <t>3,9</t>
  </si>
  <si>
    <t>4,4</t>
  </si>
  <si>
    <t xml:space="preserve">1. Постановление №1191 от 14.03.2022г. Администрации городского округа город Бор Нижегородской области  </t>
  </si>
  <si>
    <t>1. 14.03.2022г.</t>
  </si>
  <si>
    <t>1. Постановление №877 от 09 ноября 2021г. Правительства Российской Федерации "О Реализации на территории Нижегородской области проекта инициативного бюджетирования "ВАМ РЕШАТЬ!"</t>
  </si>
  <si>
    <t>1. 08.11.2021г.</t>
  </si>
  <si>
    <t xml:space="preserve">1. Распоряжение № 58 от 18.02.2022г. Администрации г.о.г. Бор Нижегородской области ; 2. Распоряжение № 22 от 26.01.2022г. Администрации г.о.г. Бор Нижегородской области </t>
  </si>
  <si>
    <t>1.18.02.2022                           2. 26.01.2022</t>
  </si>
  <si>
    <t xml:space="preserve">1) Федеральный Закон 131-ФЗ "Об общих принципах организации местного самоуправления в Российской Федерации" ст.14   2) Постановление правительства РФ от 05.12.2006 № 748 "Об утверждении типового концессионного соглашения в отношении систем коммунальной инфраструктуры и иных объектов коммунального хозяйства, в том числе объектов водо-, тепло-, газо- и энергосбережения, водоотведения, очистки сточных вод, переработки и утилизации (захоронения) бытовых отходов, объектов, предназначенных для освещения территорий городских и сельских поселений, объектов, предназначенных для благоустройства территорий, а также объектов социально-бытового назначения"          3) Закон Нижегородской области от 02.08.2007 № 88-З "О государственном надзоре в сфере благоустройства на территории Нижегородской области"                        4) Закон Нижегородской области от 10.09.2010г. № 144-З "О чистоте и порядке на территории Нижегородской области"                                                      5) Постановление Правительства Нижегородской области от 11.12.2009г. № 919 "Об утверждении типовых Правил санитарного содержания территорий, организации уборки и обеспечения чистоты и порядка на территории       </t>
  </si>
  <si>
    <t>Расходы, связанные с мотивацией участников проектной деятельности в рамках реализации на территории г.о.г.Бор проекта "Эффективный муниципалитет"</t>
  </si>
  <si>
    <t>2420100590 7770455490</t>
  </si>
  <si>
    <t>2030100590    2030200590  7770455490</t>
  </si>
  <si>
    <t>0220100590 7770455490</t>
  </si>
  <si>
    <t>Расходы на поощрение муниципальных управленческих команд в 2021 году; расходы, связанные с мотивацией участников проектной деятельности в рамках реализации на территории г.о.г.Бор проекта "Эффективный муниципалитет" (2022г.)</t>
  </si>
  <si>
    <t>1510100590 7770455490 2410725030</t>
  </si>
  <si>
    <t xml:space="preserve">На материально - техническое обеспечение </t>
  </si>
  <si>
    <t>1510200590 15102S2040</t>
  </si>
  <si>
    <t>Мероприятия по стимулированию программ жилищного строительства в рамках федерального проекта "Жилье"</t>
  </si>
  <si>
    <t>021F150210</t>
  </si>
  <si>
    <t>05   06</t>
  </si>
  <si>
    <t>02  02</t>
  </si>
  <si>
    <t xml:space="preserve"> 021G6S2450</t>
  </si>
  <si>
    <t>021F150210 021F1S2450</t>
  </si>
  <si>
    <t>0210300010 02103L5760 021F367483 021F367484 021F36748S 02103S2620</t>
  </si>
  <si>
    <t xml:space="preserve"> 021P252320 021P25232F</t>
  </si>
  <si>
    <t xml:space="preserve">Строительство зданий общеобразовательных организаций в рамках реализации федерального проекта "Современная школа" </t>
  </si>
  <si>
    <t>1) Федеральный закон от 06.10.2003 № 131-ФЗ "Об общих принципах организации местного самоуправления в РФ" ст. 14 п. 1 п.п. 12;                                            2) Основы закон-ва РФ "О культуре" от 09.10.1992 № 3612-1 ст. 40 абз. 1; 3) Пост. Адм-ции НО от 31.12.1996 №333 "Об утв. положения об основах хоз. деят-ти и финан-сирования орг-ций культуры и искусства НО" п. 2</t>
  </si>
  <si>
    <t>6.1.8.</t>
  </si>
  <si>
    <t>Расходы на строительство, реконструкцию, проектно - изыскательские работы по отрасли "Физическая культура и спорт"</t>
  </si>
  <si>
    <t>0210600010</t>
  </si>
  <si>
    <t xml:space="preserve">ФЗ от 06.10.2003 № 131-ФЗ "Об общих принципах орг-ции мест. самоуправления в РФ" ст. 14 п. 1 п.п. 12       </t>
  </si>
  <si>
    <t xml:space="preserve">1) Федеральный закон от 06.10.2003 № 131-ФЗ "Об общих принципах организации местного самоуправления в РФ" ст. 16.1;                                            2) Пост. Администрации город. округа г.Бор от 02.02.2015 № 441 (с изм. от 08.04.2015 № 1661) "Об утв. порядка предоставления мер соц. поддержки населения и обществ. орг-ций город. округа г. Бор" р. 1 п. 1.1.       </t>
  </si>
  <si>
    <t>4) Пост. Администрации НО от 27.02.1998 № 47 "О льгот. жил. кредитовании граждан" полож. о порядке и условиях предост. льгот. цел. кредита гр-нам на стр-во или приобр. жилья на основе ипотеки;                                                5)  Закон НО от 16.11.2005 № 179-З "О порядке ведения органами мест.самоупр.город. окр. и поселений НО учета гр-н в кач-ве нуждающихся в жил. помещениях, предостав. по договорам соц.займа" ст.3;                                               6) Пост. адм. город.о округа г. Бор от 15.08.2013 № 5004 (с изм.от 15.02.2016 № 1074) "Предост. жил. помещения по дог.соц. найма гр-нам, сост. на учёте в кач-ве нуждающихся в жилых помещениях, в город. округе г.Бор НО» прил.</t>
  </si>
  <si>
    <t>2.11.</t>
  </si>
  <si>
    <t>Софинансирование муниципальных программ поддержки малого и среднего предпринимательства</t>
  </si>
  <si>
    <t>15104S2040</t>
  </si>
  <si>
    <t>МП «Развитие малого и среднего предпринимательства городского округа г. Бор», в т.ч.:</t>
  </si>
  <si>
    <t>7770100190            7770455490</t>
  </si>
  <si>
    <t>06.10.2003    14.03.1995     24.06.10</t>
  </si>
  <si>
    <t>08202S2210</t>
  </si>
  <si>
    <t>Д.С.Егоров</t>
  </si>
  <si>
    <t>11.11.2022</t>
  </si>
  <si>
    <t>Реализация мероприятий, направленных на обеспечение общественного порядка и противодействия преступности в городском округе</t>
  </si>
  <si>
    <t>Расходы на выплату заработной платы (с начислениями на неё) работникам муниципальных учреждений и органов местного самоуправления</t>
  </si>
  <si>
    <t>0110174090</t>
  </si>
  <si>
    <t>0120174090</t>
  </si>
  <si>
    <t>4.2.1.8</t>
  </si>
  <si>
    <t>4.2.1.9</t>
  </si>
  <si>
    <t>0130174090</t>
  </si>
  <si>
    <t>4.2.1.10</t>
  </si>
  <si>
    <t>4.2.1.11</t>
  </si>
  <si>
    <t xml:space="preserve">Мероприятия по реализации проектов комплексного развития сельских территорий (сельских агломераций) </t>
  </si>
  <si>
    <t>01601L5760</t>
  </si>
  <si>
    <t>Резервный фонд администрации городского округа город Бор</t>
  </si>
  <si>
    <t>770455490</t>
  </si>
  <si>
    <t>Расходы на на дополнительное финансовое обеспечение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Нижегородской области</t>
  </si>
  <si>
    <t>Внедрение инновационных образовательных программ в муниципальные общеобразовательные организации, прошедшим процедуру конкурсного отбора бщеобразовательных организаций Нижегородской области, за счет средств областного бюджета, полученных в виде грантов Губернатора Нижегородской области</t>
  </si>
  <si>
    <t>0120474300</t>
  </si>
  <si>
    <t>Расходы на реализацию мероприятий по имсполнению требований по антитерростической защищенности объектов образования</t>
  </si>
  <si>
    <t>01201S2250</t>
  </si>
  <si>
    <t>Расходы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</si>
  <si>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</si>
  <si>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Мероприятия по реализации проектов комплексного развития сельских территорий (сельских агломераций) местн.бюджет</t>
  </si>
  <si>
    <t>Расходы на обеспечение деятельности муниципальных организаций отдыха и оздоровления детей</t>
  </si>
  <si>
    <t>Расходы на обеспечение оснащения муниципальных образовательных организаций, в том числе структурных подразделений указанных организаций, государственными символами Российской Федерации</t>
  </si>
  <si>
    <t>012EB57860</t>
  </si>
  <si>
    <t>4.2.2.40</t>
  </si>
  <si>
    <t>4.2.2.41</t>
  </si>
  <si>
    <t>4.2.2.42</t>
  </si>
  <si>
    <t>Расходы на осуществление полномочий по организации и осуществлению деятельности по опеке и попечительству в отношении несовершеннолетних граждан за счет средств субвенции из областного бюджета</t>
  </si>
  <si>
    <t>7770173020</t>
  </si>
  <si>
    <t>1.1.4</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</si>
  <si>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</si>
  <si>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7770173950</t>
  </si>
  <si>
    <t>1.2.5</t>
  </si>
  <si>
    <t>Присмотр и уход за детьми -инвалидами ,детьми сиротами,оставшимися без попечения родителей,а также за детьми с туберкулезной интоксикацией ,обучающимися в  муниципальных образовательных организациях,реализующих образовательные программы дошкольного образования</t>
  </si>
  <si>
    <t>0120253030</t>
  </si>
  <si>
    <t>Прочие выплаты по обязательствам городского округа (корректировка и актулизация действующего Генерального плана городского округа и правил землепользования и застройки)</t>
  </si>
  <si>
    <t>Мероприятия в области социальной политики (единовременная выплата на рождение ребенка женщинам, работающим в муниципальных учреждениях образования,  культуры и спорта)</t>
  </si>
  <si>
    <t>МКУ Борстройзаказчик (оплата по исполнительному листу)</t>
  </si>
  <si>
    <t>1.1.1.</t>
  </si>
  <si>
    <t>финансирование расходов на содержание органов местного самоуправления городских округов</t>
  </si>
  <si>
    <t xml:space="preserve"> 0550100190</t>
  </si>
  <si>
    <t xml:space="preserve">1) с изм. и доп., вступ. в силу с 28.08.2020 ;             2) с изменениями на 3 декабря 2019 года          3) с изменениями от 29.11.2018 </t>
  </si>
  <si>
    <t>0550100590</t>
  </si>
  <si>
    <t>0550100190</t>
  </si>
  <si>
    <t>1.2.1.</t>
  </si>
  <si>
    <t>утверждение правил благоустройства территории муниципильного округа, городского округа, осуществление контроля за их соблюдением</t>
  </si>
  <si>
    <t>1.3.1.</t>
  </si>
  <si>
    <t>1) ст.17 п.1 ФЗ от 06.10.2003 № 131-ФЗ "Об общих принципах организации местного самоуправления в РФ";             2) Закон Нижегородской обл. от 03.08.2007 "99-3 "О муниципальной службе в Нижегородской области" ст.38                3)3)Решение Совета депутатов городского округа г. Бор Нижегородской области от 10.12.2010 N 82 "Об учреждении управления жилищно-коммунального хозяйства и благоустройства администрации городского округа город Бор Нижегородской области и утверждении положения о нем"</t>
  </si>
  <si>
    <t>1) с изм. и доп., вступ. в силу с 28.08.2020;             2) с изменениями на 3 декабря 2019 года       3) с изменениями от 29.11.2018</t>
  </si>
  <si>
    <t xml:space="preserve">обеспечение проживающих в муниципильном округе, городском округе и нуждающихся в жилых помещениях малоимущих граждан жилыми помещениями, организация </t>
  </si>
  <si>
    <t xml:space="preserve"> 0510100360</t>
  </si>
  <si>
    <t>0510103360</t>
  </si>
  <si>
    <t>05102S2120</t>
  </si>
  <si>
    <t>организация в границах муниципильного округа,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</si>
  <si>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04-2505</t>
  </si>
  <si>
    <t xml:space="preserve"> 0530100370</t>
  </si>
  <si>
    <t>0550225070</t>
  </si>
  <si>
    <t>обеспечение проживающих в муниципильном округе,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</si>
  <si>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0510200135</t>
  </si>
  <si>
    <t>расходы на реализацию иных общегородских вопросов (общегородские мероприятия)</t>
  </si>
  <si>
    <t>04-2628</t>
  </si>
  <si>
    <t xml:space="preserve">оказание поддержки социально ориентированным некоммерческим
организациям, благотворительной деятельности и добровольчеству
(волонтерству)
</t>
  </si>
  <si>
    <t>1) ст.16 п.23,25 ФЗ от 06.10.2003 № 131-ФЗ "Об общих принципах организации местного самоуправленияв РФ";                         2) ФЗ  от 08.11.2007 № 257-ФЗ "Об автомобильных дорогах и о дорожной деятельности в РФ и о внесении изменений в отдельные акты РФ" ст.13 п.1, ст.18 п.1;                                3) Постановление Прватильства Нижегородской области от 30.11.2011 № 978 " Об утверждении порядка формирования и использования бюджетных ассигнований дорожного фонда    Нижегор. области" п.3;                               4)  З-Н Нижегородской области от 28.11.2013 № 159-З,     ст.167 от 29.12.04 Жилищный кодекс РФ                              5) З-н Нижегородской области от 10.09.2010 №144-З "Об обеспечении чистоты и порядка на территории Нижегородской области                                     6) Решение Совета депутатов от 13.12.13г. № 98 "Об утверждении Правил благоустройства, обеспечения чистоты и порядка на территории г.о. г.Бор Нижег.обл.</t>
  </si>
  <si>
    <t xml:space="preserve">1) с изм. и доп., вступ. в силу с 28.08.2020;        2) с изменениями от 15 октября 2020 г;                                  3) с изм., внесенными постановлением Правительства Нижегородской области
от 14.10.2015 N 658) ;                                  4) с изменениями на 3 марта 2020 года         5)  с изменениями на 2 октября 2019 года         6)  с изменниями от 24.09.2019
</t>
  </si>
  <si>
    <t>дорожная деятельность в отношении автомобильных дорог местного значения в границах муниципильного округа,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муниципильного округа,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</si>
  <si>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Организация капитального ремонта, ремонта и содержания закрепленных автомобильных дорог общего пользования и искусственных дорожных сооружений в их составе</t>
  </si>
  <si>
    <t xml:space="preserve"> 0810124110</t>
  </si>
  <si>
    <t>0840100590</t>
  </si>
  <si>
    <t>0840200590</t>
  </si>
  <si>
    <t>организация благоустройства территории муниципильного округа,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</si>
  <si>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</si>
  <si>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Уборка территорий и аналогичная деятельность</t>
  </si>
  <si>
    <t>04-2539</t>
  </si>
  <si>
    <t>05401S2870</t>
  </si>
  <si>
    <t>05401S2290</t>
  </si>
  <si>
    <t>05401S2670</t>
  </si>
  <si>
    <t>054G252690</t>
  </si>
  <si>
    <t>Организация благоустройства и озеленения</t>
  </si>
  <si>
    <t xml:space="preserve"> 0540125060</t>
  </si>
  <si>
    <t>0540125080</t>
  </si>
  <si>
    <t>2610225140</t>
  </si>
  <si>
    <t>26201S2820</t>
  </si>
  <si>
    <t>2610274650</t>
  </si>
  <si>
    <t>0610125011</t>
  </si>
  <si>
    <t>4.1.1.6</t>
  </si>
  <si>
    <t>Обеспечение деятельности подведомственного учреждения</t>
  </si>
  <si>
    <t xml:space="preserve"> 0540100590</t>
  </si>
  <si>
    <t>4.1.1.7</t>
  </si>
  <si>
    <t>4.1.1.8</t>
  </si>
  <si>
    <t>организация ритуальных услуг и содержание мест захоронения</t>
  </si>
  <si>
    <t xml:space="preserve"> 0540125050</t>
  </si>
  <si>
    <t xml:space="preserve"> организация проведения оплачиваемых общественных работ и временного трудоустройства несовершеннолетних в возрасте от 14 до 18 лет в свободное от учебы время</t>
  </si>
  <si>
    <t>Мероприятия по обеспечению несовершеннолетних временной трудовой занятостью</t>
  </si>
  <si>
    <t xml:space="preserve">1) ст.16 п.23,25 ФЗ от 06.10.2003 № 131-ФЗ "Об общих принципах организации местного самоуправленияв РФ";                         2) ФЗ  от 08.11.2007           № 257-ФЗ "Об автомобильных дорогах и о дорожной деятельности в РФ и о внесении изменений в отдельные акты РФ" ст.13 п.1, ст.18 п.1;                                3) Постановление Прватильства Нижегородской области от 30.11.2011 № 978 " Об утверждении порядка формирования и использования бюджетных ассигнований дорожного фонда    Нижегор. области" п.3;                               4)  З-Н Нижегородской области от 28.11.2013 № 159-З,     ст.167 от 29.12.04 Жилищный кодекс РФ                            5) З-н Нижегородской области от 10.09.2010 №144-З "Об обеспечении чистоты и порядка на территории Нижегородской области                                             6) Решение Совета депутатов от 13.12.13г. № 98 "Об утверждении Правил благоустройства, обеспечения чистоты и порядка на территори    </t>
  </si>
  <si>
    <t>1) с изм. и доп., вступ. в силу с 28.08.2020;        2) с изменениями от 15 октября 2020 г;                                  3) с изм., внесенными постановлением Правительства Нижегородской области
от 14.10.2015 N 658) ;                                  4) с изменениями на 3 марта 2020 года         5)  с изменениями на 2 октября 2019 года      6)  с изменниями от 24.09.2019</t>
  </si>
  <si>
    <t>4.1.2.2</t>
  </si>
  <si>
    <t>0820124110</t>
  </si>
  <si>
    <t>08203S2210</t>
  </si>
  <si>
    <t>0820525110</t>
  </si>
  <si>
    <t>4.1.2.3</t>
  </si>
  <si>
    <t>0540174700</t>
  </si>
  <si>
    <t xml:space="preserve"> 0540125010</t>
  </si>
  <si>
    <t xml:space="preserve"> 0540125030</t>
  </si>
  <si>
    <t>261F255550</t>
  </si>
  <si>
    <t>26103S2980</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</si>
  <si>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</si>
  <si>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Постановление Правительства Нижегородской области от 07.02.2011 N 57  "Об утверждении Порядка использования бюджетных ассигнований фонда на поддержку территорий"</t>
  </si>
  <si>
    <t>с изменениями от 28.03.2019</t>
  </si>
  <si>
    <t>Постановление администрации городского округа город Бор № 9714 от 30.12.2014</t>
  </si>
  <si>
    <t>с изменениями от 04.06.2015</t>
  </si>
  <si>
    <t>обеспечение проживающих в муниципильном округе,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законодательствомтвом</t>
  </si>
  <si>
    <t>0510101360</t>
  </si>
  <si>
    <t>0510102360</t>
  </si>
  <si>
    <t>0520101220</t>
  </si>
  <si>
    <t>0520103220</t>
  </si>
  <si>
    <t>0510109501</t>
  </si>
  <si>
    <t>0520104220</t>
  </si>
  <si>
    <t>0520100220</t>
  </si>
  <si>
    <t>0520111220</t>
  </si>
  <si>
    <t>0520105220</t>
  </si>
  <si>
    <t>0520106220</t>
  </si>
  <si>
    <t>0530101370</t>
  </si>
  <si>
    <t>0530101390</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</si>
  <si>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</si>
  <si>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04-3239</t>
  </si>
  <si>
    <t>с изменениями на 2 июля 2019 года</t>
  </si>
  <si>
    <t>1. Предоставление субсидий бюджетным и автономным учреждениям, включая субсидии на финансовое обеспечение выполнения ими муниципального задания (за исключением субсидий на осуществление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</si>
  <si>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1.1. Предоставление субсидий бюджетным учреждениям</t>
  </si>
  <si>
    <t>1.1.2.</t>
  </si>
  <si>
    <t>Предоставление субсидий бюджетным учреждениям</t>
  </si>
  <si>
    <t>1.1.2.1</t>
  </si>
  <si>
    <t>регулирование численности безнадзорных животных на территории города</t>
  </si>
  <si>
    <t>04-3254</t>
  </si>
  <si>
    <t>0540173310</t>
  </si>
  <si>
    <t xml:space="preserve">Закон Нижегородской области от 03.10.2013 N 129-З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по организации мероприятий при осуществлении деятельности по обращению с животными без владельцев, а также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</si>
  <si>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 (принят постановлением ЗС НО от 26.09.2013 N 1059-V) с изменениями от 03.12.2019г.
</t>
  </si>
  <si>
    <t>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</si>
  <si>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0510173120</t>
  </si>
  <si>
    <t>1) с изменениями на 25 декабря 2019 года                  2)с изменениями на 25 декабря 2019 года</t>
  </si>
  <si>
    <t xml:space="preserve">1) Закон НО от 10 декабря 2004 года № 147-З "О мерах социальной поддержки детей-сирот и детей, оставшихся без попечения родителей"
2) Закон НО от 30 сентября 2008 года № 116-З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в области
жилищных отношений
</t>
  </si>
  <si>
    <t>Закон НО от 04.08.2011 № 91-З "Об административных комиссиях в Нижегородской области и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в области законодательства об административных правонарушениях"</t>
  </si>
  <si>
    <t xml:space="preserve"> 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пункт 4²)                                                                                                                                                                     </t>
  </si>
  <si>
    <t>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</si>
  <si>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Обеспечение двухразовым бесплатным  питанием обучающихся с ограниченными возможностями здоровья,не проживающих в муниципальных организациях,осущесталяющих образовательную деятельность по адаптированным общеобразовательным программам</t>
  </si>
  <si>
    <r>
      <t xml:space="preserve">1) Федеральный закон от 06.10.2003 №131-ФЗ «Об общих принципах организации местного самоуправления в Российской Федерации» ст.34 п.9          2) Федеральный закон от 02.03.2007 № 25-ФЗ «О муниципальной службе в Российской Федерации» ст.22 п.2                                                                           3) Закон Нижегородской области от 03.08.2007 № 99-З «О муниципальной службе в Нижегородской области»                                      4) Постановление №2306 от 18.05.2015г. "Об оплате труда работников муниципальных учреждений городского округа г. Бор Нижегородской области" (с изменениями)   
</t>
    </r>
    <r>
      <rPr>
        <b/>
        <sz val="13"/>
        <color theme="1"/>
        <rFont val="Times New Roman"/>
        <family val="1"/>
        <charset val="204"/>
      </rPr>
      <t>5)Распоряжение Администрации "210 от 02.06.2022г. (выделение денежных средств из резервного фонда на ремонт кровли и фасада здания администрации в п.ППКоммуны)</t>
    </r>
  </si>
  <si>
    <r>
      <rPr>
        <b/>
        <sz val="13"/>
        <color theme="1"/>
        <rFont val="Times New Roman"/>
        <family val="1"/>
        <charset val="204"/>
      </rPr>
      <t xml:space="preserve">1) </t>
    </r>
    <r>
      <rPr>
        <sz val="13"/>
        <color theme="1"/>
        <rFont val="Times New Roman"/>
        <family val="1"/>
        <charset val="204"/>
      </rPr>
      <t xml:space="preserve">ст.17 п.1 ФЗ от 06.10.2003 № 131-ФЗ "Об общих принципах организации местного самоуправления в РФ";            </t>
    </r>
    <r>
      <rPr>
        <b/>
        <sz val="13"/>
        <color theme="1"/>
        <rFont val="Times New Roman"/>
        <family val="1"/>
        <charset val="204"/>
      </rPr>
      <t xml:space="preserve"> 2) </t>
    </r>
    <r>
      <rPr>
        <sz val="13"/>
        <color theme="1"/>
        <rFont val="Times New Roman"/>
        <family val="1"/>
        <charset val="204"/>
      </rPr>
      <t>Закон Нижегородской обл. от 03.08.2007 "99-3 "О муниципальной службе в Нижегородской области" ст.38                                                 3)Решение Совета депутатов городского округа г. Бор Нижегородской области от 10.12.2010 N 82 "Об учреждении управления жилищно-коммунального хозяйства и благоустройства администрации городского округа город Бор Нижегородской области и утверждении положения о нем"</t>
    </r>
  </si>
  <si>
    <r>
      <t xml:space="preserve">средства резервного фонда администрации городского округа г.Бор ( </t>
    </r>
    <r>
      <rPr>
        <b/>
        <u/>
        <sz val="13"/>
        <color theme="1"/>
        <rFont val="Times New Roman"/>
        <family val="1"/>
        <charset val="204"/>
      </rPr>
      <t>2021г.</t>
    </r>
    <r>
      <rPr>
        <u/>
        <sz val="13"/>
        <color theme="1"/>
        <rFont val="Times New Roman"/>
        <family val="1"/>
        <charset val="204"/>
      </rPr>
      <t xml:space="preserve"> </t>
    </r>
    <r>
      <rPr>
        <sz val="13"/>
        <color theme="1"/>
        <rFont val="Times New Roman"/>
        <family val="1"/>
        <charset val="204"/>
      </rPr>
      <t xml:space="preserve">: на изгот. 3-х карт по гражд. обороне 22,1 т.р.; на провед. командно-штаб.учений с органами упр-я и силами единой гос. системы предупрежд. и ликвидации ЧС по отработке вопросов, связанных с обеспеч. безопасного пропуска весен. половодья и паводков и защитой насел. пунктов, объектов экон. и соц.инфраструктуры от природ.пожаров 6,3 т.р.; на провед. регуляр. обследования гидротехн. сооружения оградительной дамбы с состав. акта 100т.р.и оплату работ по разр. расчета размера вреда, кот. м.б. причинен жизни, здоровью физ. лиц, имуществу физ. и юрид. лиц и плана действий раб-ков эксплуатир. орг-ции в результате аварии гидротехн. сооружений оград. дамбы, расп.по адр.: г.Бор, п.Октябр., ул.Молодежная, соор.1 "Д" 250,0т.р.; </t>
    </r>
    <r>
      <rPr>
        <u/>
        <sz val="13"/>
        <color theme="1"/>
        <rFont val="Times New Roman"/>
        <family val="1"/>
        <charset val="204"/>
      </rPr>
      <t>2022г.</t>
    </r>
    <r>
      <rPr>
        <sz val="13"/>
        <color theme="1"/>
        <rFont val="Times New Roman"/>
        <family val="1"/>
        <charset val="204"/>
      </rPr>
      <t xml:space="preserve"> пополнение резерва мат.ресурсов д/ликв.ЧС 106,3т.р., изгот.табл. и баннеров 15,6т.р., орг-ция питания участников ком.-штаб. учений 57,0т.р., разраб. и согласование проекта Паспорта безопасности г.о.г.Бор 95,0т.р.)</t>
    </r>
  </si>
  <si>
    <r>
      <rPr>
        <b/>
        <sz val="13"/>
        <color theme="1"/>
        <rFont val="Times New Roman"/>
        <family val="1"/>
        <charset val="204"/>
      </rPr>
      <t>Непрограммное направление деятельности</t>
    </r>
    <r>
      <rPr>
        <sz val="13"/>
        <color theme="1"/>
        <rFont val="Times New Roman"/>
        <family val="1"/>
        <charset val="204"/>
      </rPr>
      <t>, в т.ч. прочие выплаты по обязательствам городского округа (оплата услуг за предоставление статистической информации; общегородские мероприятия)</t>
    </r>
  </si>
  <si>
    <r>
      <rPr>
        <b/>
        <sz val="13"/>
        <color theme="1"/>
        <rFont val="Times New Roman"/>
        <family val="1"/>
        <charset val="204"/>
      </rPr>
      <t>МП "Комплексные меры противодействия злоупотреблению наркотиками и их незаконному обороту в город. округе г.Бор"</t>
    </r>
    <r>
      <rPr>
        <sz val="13"/>
        <color theme="1"/>
        <rFont val="Times New Roman"/>
        <family val="1"/>
        <charset val="204"/>
      </rPr>
      <t>, в т. ч.  реализация мероприятий антинаркотической направленности</t>
    </r>
  </si>
  <si>
    <r>
      <rPr>
        <b/>
        <sz val="13"/>
        <color theme="1"/>
        <rFont val="Times New Roman"/>
        <family val="1"/>
        <charset val="204"/>
      </rPr>
      <t>МП "Патриотическое и духовно - нравственное воспитание в город. округе г. Бор"</t>
    </r>
    <r>
      <rPr>
        <sz val="13"/>
        <color theme="1"/>
        <rFont val="Times New Roman"/>
        <family val="1"/>
        <charset val="204"/>
      </rPr>
      <t>, в т. ч. расходы на реализацию мероприятий, направленных на духовно - нравственное воспитание в город. округе г. Бор</t>
    </r>
  </si>
  <si>
    <r>
      <rPr>
        <b/>
        <sz val="13"/>
        <color theme="1"/>
        <rFont val="Times New Roman"/>
        <family val="1"/>
        <charset val="204"/>
      </rPr>
      <t>П/пр. "Борская семья"</t>
    </r>
    <r>
      <rPr>
        <sz val="13"/>
        <color theme="1"/>
        <rFont val="Times New Roman"/>
        <family val="1"/>
        <charset val="204"/>
      </rPr>
      <t>, в т. ч. мероприятия в области социальной политики (приобретение призов для награждения победителей конкурсов)</t>
    </r>
  </si>
  <si>
    <r>
      <rPr>
        <b/>
        <sz val="13"/>
        <color theme="1"/>
        <rFont val="Times New Roman"/>
        <family val="1"/>
        <charset val="204"/>
      </rPr>
      <t>П/пр. "Безбарьерная среда жизнидеятельности для инвалидов и др. маломобильных граждан город. округа г.Бор"</t>
    </r>
    <r>
      <rPr>
        <sz val="13"/>
        <color theme="1"/>
        <rFont val="Times New Roman"/>
        <family val="1"/>
        <charset val="204"/>
      </rPr>
      <t>, в т.ч. расходы на реализацию мероприятий, направленных на формирование доступной для инвалидов среды жизнидеятельности (приобретение канцтоваров)</t>
    </r>
  </si>
  <si>
    <r>
      <rPr>
        <b/>
        <sz val="13"/>
        <color theme="1"/>
        <rFont val="Times New Roman"/>
        <family val="1"/>
        <charset val="204"/>
      </rPr>
      <t>П/пр. "Профилактика социально значимых заболеваний и развитие безвозмездного донорства в город. окруне г.Бор"</t>
    </r>
    <r>
      <rPr>
        <sz val="13"/>
        <color theme="1"/>
        <rFont val="Times New Roman"/>
        <family val="1"/>
        <charset val="204"/>
      </rPr>
      <t xml:space="preserve">, в т.ч. мероприятия в области здравоохранения (приобретение продуктовых наборов для вручения донорам, буклетов "Обследование на ВИЧ" и брошюр) </t>
    </r>
  </si>
  <si>
    <r>
      <t xml:space="preserve">П/пр. "Доп.меры адресной поддержки населения и общественных организаций городского округа г.Бор", </t>
    </r>
    <r>
      <rPr>
        <sz val="13"/>
        <color theme="1"/>
        <rFont val="Times New Roman"/>
        <family val="1"/>
        <charset val="204"/>
      </rPr>
      <t>в т. ч. поздравления отд.категорий граждан с памятной датой</t>
    </r>
  </si>
  <si>
    <r>
      <t xml:space="preserve">Субсидии МБУ "Борское охотничье-рыболовное хозяйство" на иные цели, в т.ч.:                                                   </t>
    </r>
    <r>
      <rPr>
        <u/>
        <sz val="13"/>
        <color theme="1"/>
        <rFont val="Times New Roman"/>
        <family val="1"/>
        <charset val="204"/>
      </rPr>
      <t>2021г.</t>
    </r>
    <r>
      <rPr>
        <sz val="13"/>
        <color theme="1"/>
        <rFont val="Times New Roman"/>
        <family val="1"/>
        <charset val="204"/>
      </rPr>
      <t>: для заключения охотхозяйствен. соглашения с Комитетом по охране, использованию и воспроизводству животного мира НО 274400=, на проведение текущего ремонта недвижимого имущества. находящегося на балансе 999606=; на оплату расходов по разработке "Акта регулярного обследования гидротехнических сооружений" 100000= (резервный фонд).</t>
    </r>
  </si>
  <si>
    <r>
      <rPr>
        <b/>
        <sz val="13"/>
        <color theme="1"/>
        <rFont val="Times New Roman"/>
        <family val="1"/>
        <charset val="204"/>
      </rPr>
      <t>Средства фонда поддержки территории НО</t>
    </r>
    <r>
      <rPr>
        <sz val="13"/>
        <color theme="1"/>
        <rFont val="Times New Roman"/>
        <family val="1"/>
        <charset val="204"/>
      </rPr>
      <t xml:space="preserve"> на проведение межрайонного выездного бизнес - форума для предпринимателей НО "Время молодых предпринимателей"</t>
    </r>
  </si>
  <si>
    <r>
      <t>Автономная некоммерческая спортивная организация "Красный рамень"</t>
    </r>
    <r>
      <rPr>
        <sz val="13"/>
        <color theme="1"/>
        <rFont val="Times New Roman"/>
        <family val="1"/>
        <charset val="204"/>
      </rPr>
      <t>, в т.ч. мероприятия в рамках п/пр. "Доп. меры адресной поддержки населения и общественных орг-ций город. округа г.Бор"</t>
    </r>
  </si>
  <si>
    <r>
      <rPr>
        <b/>
        <sz val="13"/>
        <color theme="1"/>
        <rFont val="Times New Roman"/>
        <family val="1"/>
        <charset val="204"/>
      </rPr>
      <t>ОО "Ветераны правоохранительных органов городского округа г.Бор НО"</t>
    </r>
    <r>
      <rPr>
        <sz val="13"/>
        <color theme="1"/>
        <rFont val="Times New Roman"/>
        <family val="1"/>
        <charset val="204"/>
      </rPr>
      <t>, в т.ч.:</t>
    </r>
  </si>
  <si>
    <r>
      <rPr>
        <b/>
        <sz val="13"/>
        <color theme="1"/>
        <rFont val="Times New Roman"/>
        <family val="1"/>
        <charset val="204"/>
      </rPr>
      <t>Борская городская организация НОО ООО "ВОИ"</t>
    </r>
    <r>
      <rPr>
        <sz val="13"/>
        <color theme="1"/>
        <rFont val="Times New Roman"/>
        <family val="1"/>
        <charset val="204"/>
      </rPr>
      <t>, в т.ч.:</t>
    </r>
  </si>
  <si>
    <r>
      <rPr>
        <b/>
        <sz val="13"/>
        <color theme="1"/>
        <rFont val="Times New Roman"/>
        <family val="1"/>
        <charset val="204"/>
      </rPr>
      <t>ОО "Ветераны и Инвалиды Боевых Действий городского округа г.Бор НО"</t>
    </r>
    <r>
      <rPr>
        <sz val="13"/>
        <color theme="1"/>
        <rFont val="Times New Roman"/>
        <family val="1"/>
        <charset val="204"/>
      </rPr>
      <t>, в т.ч.: мероприятия в рамках п/пр. "Доп. меры адресной поддержки населения и общественных орг-ций город. округа г.Бор"</t>
    </r>
  </si>
  <si>
    <r>
      <rPr>
        <b/>
        <sz val="13"/>
        <color theme="1"/>
        <rFont val="Times New Roman"/>
        <family val="1"/>
        <charset val="204"/>
      </rPr>
      <t>Борское городское отделение Нижегородского обл. отделения Общероссийской ОО "Всероссийское общество охраны природы"</t>
    </r>
    <r>
      <rPr>
        <sz val="13"/>
        <color theme="1"/>
        <rFont val="Times New Roman"/>
        <family val="1"/>
        <charset val="204"/>
      </rPr>
      <t>, в т.ч.: мероприятия в рамках п/пр. "Доп. меры адресной поддержки населения и общественных орг-ций город. округа г.Бор"</t>
    </r>
  </si>
  <si>
    <r>
      <rPr>
        <b/>
        <sz val="13"/>
        <color theme="1"/>
        <rFont val="Times New Roman"/>
        <family val="1"/>
        <charset val="204"/>
      </rPr>
      <t>Общественный Благотворительный детский фонд городского округа г.Бор НО "Виктория"</t>
    </r>
    <r>
      <rPr>
        <sz val="13"/>
        <color theme="1"/>
        <rFont val="Times New Roman"/>
        <family val="1"/>
        <charset val="204"/>
      </rPr>
      <t xml:space="preserve">, в т.ч.: </t>
    </r>
  </si>
  <si>
    <r>
      <rPr>
        <b/>
        <sz val="13"/>
        <color theme="1"/>
        <rFont val="Times New Roman"/>
        <family val="1"/>
        <charset val="204"/>
      </rPr>
      <t>ОО "Ветеранов /пенсионеров/ войны, труда Вооружен-ных сил и правоохранительных органов"</t>
    </r>
    <r>
      <rPr>
        <sz val="13"/>
        <color theme="1"/>
        <rFont val="Times New Roman"/>
        <family val="1"/>
        <charset val="204"/>
      </rPr>
      <t xml:space="preserve">, в т.ч.: </t>
    </r>
  </si>
  <si>
    <r>
      <t xml:space="preserve">Автономная некоммерческая организация центр социальной адаптации и поддержки детей и взрослых с аутизмом и другими нарушениями развития "Планета" </t>
    </r>
    <r>
      <rPr>
        <sz val="13"/>
        <color theme="1"/>
        <rFont val="Times New Roman"/>
        <family val="1"/>
        <charset val="204"/>
      </rPr>
      <t>мероприятия в рамках п/пр. "Доп. меры адресной поддержки населения и общественных орг-ций город. округа г.Бор"</t>
    </r>
  </si>
  <si>
    <r>
      <t xml:space="preserve">Обеспечение проживающих в город. округе и нуждающихся в жилых помещениях малоимущих граждан жилыми помещениями, орг-ция стр-ва и содержания муниц. жилищного фонда, создание условий для жилищного стр-ва, осуществление муниципального жилищного контроля, в т. ч. </t>
    </r>
    <r>
      <rPr>
        <b/>
        <sz val="13"/>
        <color theme="1"/>
        <rFont val="Times New Roman"/>
        <family val="1"/>
        <charset val="204"/>
      </rPr>
      <t>расходы на строительство, реконструкцию, проектно - изыскательские работы по отрасли "Жилищно - коммунальное хозяйство"; расходы из резервного фонда на выполнение работ, необходимых для завершения и сдачи многокв. дома д/детей - сирот согласно требованиям госуд. строительного надзора</t>
    </r>
  </si>
  <si>
    <r>
      <t>Утверждение правил благоустройства территории городского округа, в т. ч.</t>
    </r>
    <r>
      <rPr>
        <b/>
        <sz val="13"/>
        <color theme="1"/>
        <rFont val="Times New Roman"/>
        <family val="1"/>
        <charset val="204"/>
      </rPr>
      <t xml:space="preserve"> расходы на строительство, реконструкцию, проектно - изыскательские работы по отрасли "Жилищно - коммунальное хозяйство" </t>
    </r>
  </si>
  <si>
    <r>
      <t xml:space="preserve">Публичные нормативные социальные выплаты гражданам </t>
    </r>
    <r>
      <rPr>
        <sz val="13"/>
        <color theme="1"/>
        <rFont val="Times New Roman"/>
        <family val="1"/>
        <charset val="204"/>
      </rPr>
      <t>в рамках п/пр. "Доп.меры адресной поддержки населения и общественных организаций городского округа г.Бор", в т.ч.:</t>
    </r>
  </si>
  <si>
    <r>
      <rPr>
        <b/>
        <sz val="13"/>
        <color theme="1"/>
        <rFont val="Times New Roman"/>
        <family val="1"/>
        <charset val="204"/>
      </rPr>
      <t>П/пр. "Доп.меры адресной поддержки населения и общественных организаций городского округа г.Бор"</t>
    </r>
    <r>
      <rPr>
        <sz val="13"/>
        <color theme="1"/>
        <rFont val="Times New Roman"/>
        <family val="1"/>
        <charset val="204"/>
      </rPr>
      <t>, в т. ч. ежемесячная доплата к пенсиям лицам, замещавшим муниципальные должности и лицам, замещавшим должности муниципальной службы городского округа г. Бор</t>
    </r>
  </si>
  <si>
    <r>
      <rPr>
        <b/>
        <sz val="13"/>
        <color theme="1"/>
        <rFont val="Times New Roman"/>
        <family val="1"/>
        <charset val="204"/>
      </rPr>
      <t xml:space="preserve">П/пр. "Доп.меры адресной поддержки населения и общественных организаций городского округа г.Бор", в т.ч.: </t>
    </r>
    <r>
      <rPr>
        <sz val="13"/>
        <color theme="1"/>
        <rFont val="Times New Roman"/>
        <family val="1"/>
        <charset val="204"/>
      </rPr>
      <t>Предоставление социальных выплат на возмещение части процентной ставки по кредитам, полученным гражданами на газификацию жилья в российских кредитных организациях</t>
    </r>
  </si>
  <si>
    <r>
      <rPr>
        <b/>
        <sz val="13"/>
        <color theme="1"/>
        <rFont val="Times New Roman"/>
        <family val="1"/>
        <charset val="204"/>
      </rPr>
      <t>Непрограммное направление деятельности, в т.ч.</t>
    </r>
    <r>
      <rPr>
        <sz val="13"/>
        <color theme="1"/>
        <rFont val="Times New Roman"/>
        <family val="1"/>
        <charset val="204"/>
      </rPr>
      <t xml:space="preserve"> Средства фонда поддержки территорий Нижегородской области (материальная помощь)</t>
    </r>
  </si>
  <si>
    <r>
      <rPr>
        <b/>
        <sz val="13"/>
        <color theme="1"/>
        <rFont val="Times New Roman"/>
        <family val="1"/>
        <charset val="204"/>
      </rPr>
      <t>Резервный фонд администрации городского округа г. Бор</t>
    </r>
    <r>
      <rPr>
        <sz val="13"/>
        <color theme="1"/>
        <rFont val="Times New Roman"/>
        <family val="1"/>
        <charset val="204"/>
      </rPr>
      <t>:  (</t>
    </r>
    <r>
      <rPr>
        <b/>
        <u/>
        <sz val="13"/>
        <color theme="1"/>
        <rFont val="Times New Roman"/>
        <family val="1"/>
        <charset val="204"/>
      </rPr>
      <t>2022г.</t>
    </r>
    <r>
      <rPr>
        <sz val="13"/>
        <color theme="1"/>
        <rFont val="Times New Roman"/>
        <family val="1"/>
        <charset val="204"/>
      </rPr>
      <t xml:space="preserve">: оказание материальной помощи Соловьеву А.С. на оплату расходов, связанных с похоронами Соловьевой А.И. 50000=; оказание материальной помощи Лёзовой О.А. на оплату расходов, связанных с похоронами Марковой Т.М. 50000=) </t>
    </r>
  </si>
  <si>
    <r>
      <t xml:space="preserve">МКУ по АХО </t>
    </r>
    <r>
      <rPr>
        <sz val="13"/>
        <color theme="1"/>
        <rFont val="Times New Roman"/>
        <family val="1"/>
        <charset val="204"/>
      </rPr>
      <t>пособия, выплачиваемые работодателями, нанимателями бывшим работникам</t>
    </r>
  </si>
  <si>
    <r>
      <rPr>
        <b/>
        <sz val="13"/>
        <color theme="1"/>
        <rFont val="Times New Roman"/>
        <family val="1"/>
        <charset val="204"/>
      </rPr>
      <t>Непрограммное направление деятельности</t>
    </r>
    <r>
      <rPr>
        <sz val="13"/>
        <color theme="1"/>
        <rFont val="Times New Roman"/>
        <family val="1"/>
        <charset val="204"/>
      </rPr>
      <t>, в т.ч. прочие выплаты по обязательствам городского округа (выплата денежной премии победителям смотра - конкурса)</t>
    </r>
  </si>
  <si>
    <r>
      <rPr>
        <b/>
        <sz val="13"/>
        <color theme="1"/>
        <rFont val="Times New Roman"/>
        <family val="1"/>
        <charset val="204"/>
      </rPr>
      <t>Непрограммное направление деятельности</t>
    </r>
    <r>
      <rPr>
        <sz val="13"/>
        <color theme="1"/>
        <rFont val="Times New Roman"/>
        <family val="1"/>
        <charset val="204"/>
      </rPr>
      <t xml:space="preserve">, в т.ч. прочие выплаты по обязательствам городского округа </t>
    </r>
  </si>
  <si>
    <r>
      <rPr>
        <b/>
        <sz val="13"/>
        <color theme="1"/>
        <rFont val="Times New Roman"/>
        <family val="1"/>
        <charset val="204"/>
      </rPr>
      <t>Непрограммное направление деятельности</t>
    </r>
    <r>
      <rPr>
        <sz val="13"/>
        <color theme="1"/>
        <rFont val="Times New Roman"/>
        <family val="1"/>
        <charset val="204"/>
      </rPr>
      <t>, в т. ч. прочие выплаты по обязательствам городского округа (оплата членских взносов, административных штрафов)</t>
    </r>
  </si>
  <si>
    <t>0550175030</t>
  </si>
  <si>
    <t xml:space="preserve">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15.12.2015 N 834 "Положение о порядке предоставления субсидий на возмещение части затрат на приобретение оборудования и техники"</t>
  </si>
  <si>
    <t>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21.06.2021 N 513"Об  утверждении порядка предоставления из местного бюджета субсидии на возмещение производителям зерновых культур части затрат на производство и реализацию зерновых культур, источником финансового обеспечения которых являются субвенции местным бюджетам для осуществления переданных гос. полномочий по возмещениюпроизводителям зерновых культур части затрат на производство и реализацию зерновых культур"</t>
  </si>
  <si>
    <t>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18.03.2020 N 218"О  государственной поддержке на стимулирование развития приоритетных ьподотраслей агропромышленного комплекса и развитий малых форм хозяйствования"</t>
  </si>
  <si>
    <t>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13.03.2020 N207 " О государственной поддержке сельскохозяйственного производства по отдельным подотраслям растениеводства и животноводства"</t>
  </si>
  <si>
    <t>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08.12..2021 N1112 " Об утверждении Порядка предоставления из местного бюджета субсидии на 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источником финансового обеспечения которых являются субвенции местным бюджетам для осуществления переданных полномочий по возмещению производителям, осуществляющим разведение и (или) содержание молочного КРС, части затрат на приобретение кормов для молочного КРС"</t>
  </si>
  <si>
    <r>
      <rPr>
        <b/>
        <sz val="13"/>
        <rFont val="Times New Roman"/>
        <family val="1"/>
        <charset val="204"/>
      </rPr>
      <t xml:space="preserve">Непрограммное напрвление деятельности, в т.ч. </t>
    </r>
    <r>
      <rPr>
        <sz val="13"/>
        <rFont val="Times New Roman"/>
        <family val="1"/>
        <charset val="204"/>
      </rPr>
      <t>составление (изменение, дополнение) списков кандидатов в присяжные заседатели федеральных судов общей юрисдикции в Российской Федерации</t>
    </r>
  </si>
  <si>
    <r>
      <rPr>
        <b/>
        <sz val="13"/>
        <rFont val="Times New Roman"/>
        <family val="1"/>
        <charset val="204"/>
      </rPr>
      <t>П/пр. "Обеспечение жильем отдельных категорий граждан городского округа г.Бор"</t>
    </r>
    <r>
      <rPr>
        <sz val="13"/>
        <rFont val="Times New Roman"/>
        <family val="1"/>
        <charset val="204"/>
      </rPr>
      <t>, в т. ч.</t>
    </r>
    <r>
      <rPr>
        <b/>
        <sz val="13"/>
        <rFont val="Times New Roman"/>
        <family val="1"/>
        <charset val="204"/>
      </rPr>
      <t xml:space="preserve">  </t>
    </r>
    <r>
      <rPr>
        <sz val="13"/>
        <rFont val="Times New Roman"/>
        <family val="1"/>
        <charset val="204"/>
      </rPr>
      <t xml:space="preserve">субвенции на обеспечение жильем отдельных категорий граждан, установленных федеральными законами от 12 января 1995 года №5-ФЗ «О ветеранах» и от 24 ноября 1995 года №181-ФЗ «О социальной защите инвалидов в Российской Федерации» </t>
    </r>
  </si>
  <si>
    <r>
      <rPr>
        <b/>
        <sz val="13"/>
        <rFont val="Times New Roman"/>
        <family val="1"/>
        <charset val="204"/>
      </rPr>
      <t xml:space="preserve">П/пр. "Обеспечение жильем отдельных категорий граждан городского округа г.Бор" </t>
    </r>
    <r>
      <rPr>
        <sz val="13"/>
        <rFont val="Times New Roman"/>
        <family val="1"/>
        <charset val="204"/>
      </rPr>
      <t>в т.ч.: субвенция на обеспечение жильем отдельных категорий граждан, установленных ФХ от 24.11.1995 № 181-ФЗ "О социальной защите инвалидов в РФ"</t>
    </r>
  </si>
</sst>
</file>

<file path=xl/styles.xml><?xml version="1.0" encoding="utf-8"?>
<styleSheet xmlns="http://schemas.openxmlformats.org/spreadsheetml/2006/main">
  <numFmts count="8">
    <numFmt numFmtId="164" formatCode="_-* #,##0.00_-;\-* #,##0.00_-;_-* &quot;-&quot;??_-;_-@_-"/>
    <numFmt numFmtId="165" formatCode="00"/>
    <numFmt numFmtId="166" formatCode="000"/>
    <numFmt numFmtId="167" formatCode="#,##0.0"/>
    <numFmt numFmtId="168" formatCode="dd/mm/yy;@"/>
    <numFmt numFmtId="169" formatCode="?"/>
    <numFmt numFmtId="170" formatCode="000000"/>
    <numFmt numFmtId="171" formatCode="0.0"/>
  </numFmts>
  <fonts count="29">
    <font>
      <sz val="10"/>
      <name val="Arial CYR"/>
    </font>
    <font>
      <sz val="10"/>
      <name val="Arial CYR"/>
    </font>
    <font>
      <sz val="10"/>
      <name val="Helv"/>
    </font>
    <font>
      <sz val="8"/>
      <name val="Arial Cyr"/>
    </font>
    <font>
      <sz val="10"/>
      <name val="Arial"/>
      <family val="2"/>
      <charset val="204"/>
    </font>
    <font>
      <sz val="10"/>
      <name val="Arial Cyr"/>
      <charset val="204"/>
    </font>
    <font>
      <sz val="13"/>
      <color theme="1"/>
      <name val="Times New Roman"/>
      <family val="1"/>
      <charset val="204"/>
    </font>
    <font>
      <b/>
      <sz val="13"/>
      <color theme="1"/>
      <name val="Times New Roman"/>
      <family val="1"/>
      <charset val="204"/>
    </font>
    <font>
      <b/>
      <sz val="13"/>
      <color rgb="FFFF0000"/>
      <name val="Times New Roman"/>
      <family val="1"/>
      <charset val="204"/>
    </font>
    <font>
      <b/>
      <sz val="13"/>
      <color theme="1"/>
      <name val="Tahoma"/>
      <family val="2"/>
      <charset val="204"/>
    </font>
    <font>
      <sz val="13"/>
      <color theme="1"/>
      <name val="Arial CYR"/>
    </font>
    <font>
      <sz val="13"/>
      <color theme="1"/>
      <name val="Tahoma"/>
      <family val="2"/>
      <charset val="204"/>
    </font>
    <font>
      <b/>
      <sz val="13"/>
      <color theme="1"/>
      <name val="Arial CYR"/>
      <charset val="204"/>
    </font>
    <font>
      <sz val="13"/>
      <color theme="1"/>
      <name val="Arial Cyr"/>
      <charset val="204"/>
    </font>
    <font>
      <b/>
      <i/>
      <sz val="13"/>
      <color theme="1"/>
      <name val="Times New Roman"/>
      <family val="1"/>
      <charset val="204"/>
    </font>
    <font>
      <i/>
      <sz val="13"/>
      <color theme="1"/>
      <name val="Times New Roman"/>
      <family val="1"/>
      <charset val="204"/>
    </font>
    <font>
      <sz val="13"/>
      <color theme="1"/>
      <name val="TimesDL"/>
    </font>
    <font>
      <b/>
      <u/>
      <sz val="13"/>
      <color theme="1"/>
      <name val="Times New Roman"/>
      <family val="1"/>
      <charset val="204"/>
    </font>
    <font>
      <u/>
      <sz val="13"/>
      <color theme="1"/>
      <name val="Times New Roman"/>
      <family val="1"/>
      <charset val="204"/>
    </font>
    <font>
      <sz val="13"/>
      <name val="Times New Roman"/>
      <family val="1"/>
      <charset val="204"/>
    </font>
    <font>
      <b/>
      <sz val="13"/>
      <name val="Times New Roman"/>
      <family val="1"/>
      <charset val="204"/>
    </font>
    <font>
      <b/>
      <sz val="13"/>
      <name val="Tahoma"/>
      <family val="2"/>
      <charset val="204"/>
    </font>
    <font>
      <sz val="13"/>
      <name val="Tahoma"/>
      <family val="2"/>
      <charset val="204"/>
    </font>
    <font>
      <b/>
      <sz val="13"/>
      <color indexed="8"/>
      <name val="Times New Roman"/>
      <family val="1"/>
      <charset val="204"/>
    </font>
    <font>
      <sz val="13"/>
      <color indexed="8"/>
      <name val="Times New Roman"/>
      <family val="1"/>
      <charset val="204"/>
    </font>
    <font>
      <sz val="13"/>
      <color indexed="23"/>
      <name val="Times New Roman"/>
      <family val="1"/>
      <charset val="204"/>
    </font>
    <font>
      <sz val="13"/>
      <color rgb="FF000000"/>
      <name val="Times New Roman"/>
      <family val="1"/>
      <charset val="204"/>
    </font>
    <font>
      <b/>
      <sz val="13"/>
      <color indexed="23"/>
      <name val="Times New Roman"/>
      <family val="1"/>
      <charset val="204"/>
    </font>
    <font>
      <sz val="13"/>
      <color indexed="9"/>
      <name val="Times New Roman"/>
      <family val="1"/>
      <charset val="204"/>
    </font>
  </fonts>
  <fills count="11">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0"/>
        <bgColor indexed="26"/>
      </patternFill>
    </fill>
    <fill>
      <patternFill patternType="solid">
        <fgColor theme="0"/>
        <bgColor indexed="22"/>
      </patternFill>
    </fill>
    <fill>
      <patternFill patternType="solid">
        <fgColor theme="0"/>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4" fillId="0" borderId="0"/>
    <xf numFmtId="0" fontId="2" fillId="0" borderId="0"/>
    <xf numFmtId="164" fontId="1" fillId="0" borderId="0" applyFont="0" applyFill="0" applyBorder="0" applyAlignment="0" applyProtection="0"/>
    <xf numFmtId="0" fontId="1" fillId="0" borderId="0" applyFont="0" applyFill="0" applyBorder="0" applyAlignment="0" applyProtection="0"/>
    <xf numFmtId="0" fontId="5" fillId="0" borderId="0"/>
    <xf numFmtId="0" fontId="4" fillId="0" borderId="0"/>
  </cellStyleXfs>
  <cellXfs count="536">
    <xf numFmtId="0" fontId="0" fillId="0" borderId="0" xfId="0"/>
    <xf numFmtId="49" fontId="6" fillId="0" borderId="0" xfId="0" applyNumberFormat="1" applyFont="1" applyAlignment="1">
      <alignment horizontal="left" vertical="center"/>
    </xf>
    <xf numFmtId="0" fontId="6" fillId="0" borderId="0" xfId="0" applyNumberFormat="1" applyFont="1" applyAlignment="1">
      <alignment horizontal="left" vertical="top" wrapText="1"/>
    </xf>
    <xf numFmtId="0" fontId="6" fillId="0" borderId="0" xfId="0" applyNumberFormat="1" applyFont="1" applyAlignment="1">
      <alignment horizontal="left" vertical="top"/>
    </xf>
    <xf numFmtId="14" fontId="6" fillId="0" borderId="0" xfId="0" applyNumberFormat="1" applyFont="1" applyAlignment="1">
      <alignment horizontal="center" vertical="top" wrapText="1"/>
    </xf>
    <xf numFmtId="0" fontId="6" fillId="0" borderId="0" xfId="0" applyNumberFormat="1" applyFont="1" applyAlignment="1">
      <alignment horizontal="center" vertical="top" wrapText="1"/>
    </xf>
    <xf numFmtId="0" fontId="6" fillId="0" borderId="0" xfId="0" applyFont="1" applyAlignment="1">
      <alignment horizontal="left" vertical="top"/>
    </xf>
    <xf numFmtId="14" fontId="6" fillId="0" borderId="0" xfId="0" applyNumberFormat="1" applyFont="1" applyAlignment="1">
      <alignment vertical="top"/>
    </xf>
    <xf numFmtId="167" fontId="6" fillId="0" borderId="0" xfId="3" applyNumberFormat="1" applyFont="1" applyAlignment="1">
      <alignment horizontal="right" vertical="top"/>
    </xf>
    <xf numFmtId="0" fontId="6" fillId="0" borderId="0" xfId="0" applyFont="1"/>
    <xf numFmtId="167" fontId="6" fillId="0" borderId="0" xfId="0" applyNumberFormat="1" applyFont="1" applyAlignment="1">
      <alignment horizontal="left" vertical="center"/>
    </xf>
    <xf numFmtId="167" fontId="6" fillId="0" borderId="0" xfId="0" applyNumberFormat="1" applyFont="1" applyAlignment="1">
      <alignment horizontal="left" vertical="top"/>
    </xf>
    <xf numFmtId="167" fontId="6" fillId="0" borderId="0" xfId="0" applyNumberFormat="1" applyFont="1" applyAlignment="1">
      <alignment horizontal="center" vertical="top" wrapText="1"/>
    </xf>
    <xf numFmtId="167" fontId="6" fillId="0" borderId="0" xfId="0" applyNumberFormat="1" applyFont="1" applyAlignment="1">
      <alignment horizontal="center" vertical="top"/>
    </xf>
    <xf numFmtId="167" fontId="6" fillId="0" borderId="0" xfId="0" applyNumberFormat="1" applyFont="1" applyAlignment="1">
      <alignment vertical="top"/>
    </xf>
    <xf numFmtId="167" fontId="6" fillId="0" borderId="0" xfId="0" applyNumberFormat="1" applyFont="1"/>
    <xf numFmtId="167" fontId="8" fillId="0" borderId="0" xfId="0" applyNumberFormat="1" applyFont="1" applyAlignment="1">
      <alignment horizontal="left" vertical="center"/>
    </xf>
    <xf numFmtId="167" fontId="8" fillId="0" borderId="0" xfId="0" applyNumberFormat="1" applyFont="1" applyAlignment="1">
      <alignment horizontal="left" vertical="top"/>
    </xf>
    <xf numFmtId="0" fontId="8" fillId="0" borderId="0" xfId="0" applyNumberFormat="1" applyFont="1" applyAlignment="1">
      <alignment horizontal="left" vertical="top"/>
    </xf>
    <xf numFmtId="167" fontId="8" fillId="0" borderId="0" xfId="0" applyNumberFormat="1" applyFont="1" applyAlignment="1">
      <alignment horizontal="center" vertical="top" wrapText="1"/>
    </xf>
    <xf numFmtId="167" fontId="8" fillId="0" borderId="0" xfId="0" applyNumberFormat="1" applyFont="1" applyAlignment="1">
      <alignment horizontal="center" vertical="top"/>
    </xf>
    <xf numFmtId="167" fontId="8" fillId="0" borderId="0" xfId="0" applyNumberFormat="1" applyFont="1" applyAlignment="1">
      <alignment vertical="top"/>
    </xf>
    <xf numFmtId="167" fontId="8" fillId="0" borderId="0" xfId="3" applyNumberFormat="1" applyFont="1" applyAlignment="1">
      <alignment horizontal="right" vertical="top"/>
    </xf>
    <xf numFmtId="167" fontId="8" fillId="0" borderId="0" xfId="0" applyNumberFormat="1" applyFont="1"/>
    <xf numFmtId="0" fontId="6" fillId="0" borderId="0" xfId="0" applyFont="1" applyAlignment="1">
      <alignment horizontal="center" vertical="center"/>
    </xf>
    <xf numFmtId="167" fontId="6" fillId="0"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top"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top" wrapText="1"/>
    </xf>
    <xf numFmtId="49" fontId="7" fillId="3" borderId="1" xfId="0" applyNumberFormat="1" applyFont="1" applyFill="1" applyBorder="1" applyAlignment="1">
      <alignment horizontal="left" vertical="center" wrapText="1"/>
    </xf>
    <xf numFmtId="0" fontId="7" fillId="3" borderId="1" xfId="0" applyNumberFormat="1" applyFont="1" applyFill="1" applyBorder="1" applyAlignment="1">
      <alignment horizontal="left" vertical="top" wrapText="1"/>
    </xf>
    <xf numFmtId="0" fontId="7" fillId="3" borderId="1" xfId="0" applyNumberFormat="1" applyFont="1" applyFill="1" applyBorder="1" applyAlignment="1">
      <alignment horizontal="left" vertical="center" wrapText="1"/>
    </xf>
    <xf numFmtId="49" fontId="7" fillId="3" borderId="1" xfId="0" applyNumberFormat="1" applyFont="1" applyFill="1" applyBorder="1" applyAlignment="1">
      <alignment horizontal="center" vertical="top" wrapText="1"/>
    </xf>
    <xf numFmtId="49" fontId="7" fillId="3" borderId="1" xfId="0" applyNumberFormat="1" applyFont="1" applyFill="1" applyBorder="1" applyAlignment="1">
      <alignment vertical="top" wrapText="1"/>
    </xf>
    <xf numFmtId="49" fontId="7" fillId="3" borderId="1" xfId="0" applyNumberFormat="1" applyFont="1" applyFill="1" applyBorder="1" applyAlignment="1">
      <alignment horizontal="center" vertical="center" wrapText="1"/>
    </xf>
    <xf numFmtId="167" fontId="7" fillId="3" borderId="1" xfId="3" applyNumberFormat="1" applyFont="1" applyFill="1" applyBorder="1" applyAlignment="1">
      <alignment horizontal="right" vertical="top" wrapText="1"/>
    </xf>
    <xf numFmtId="0" fontId="7" fillId="0" borderId="0" xfId="0" applyFont="1" applyAlignment="1">
      <alignment vertical="center"/>
    </xf>
    <xf numFmtId="0" fontId="7" fillId="0" borderId="1" xfId="0" applyFont="1" applyBorder="1" applyAlignment="1">
      <alignment horizontal="left" vertical="center"/>
    </xf>
    <xf numFmtId="49" fontId="7"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vertical="top"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right" vertical="top" wrapText="1"/>
    </xf>
    <xf numFmtId="0" fontId="9" fillId="0" borderId="0" xfId="0" applyFont="1" applyAlignment="1">
      <alignment vertical="center"/>
    </xf>
    <xf numFmtId="49" fontId="7" fillId="7" borderId="1" xfId="0" applyNumberFormat="1" applyFont="1" applyFill="1" applyBorder="1" applyAlignment="1">
      <alignment vertical="center"/>
    </xf>
    <xf numFmtId="167" fontId="7" fillId="7" borderId="1" xfId="3" applyNumberFormat="1" applyFont="1" applyFill="1" applyBorder="1" applyAlignment="1">
      <alignment horizontal="right" vertical="top"/>
    </xf>
    <xf numFmtId="0" fontId="7" fillId="0" borderId="1" xfId="0" applyNumberFormat="1" applyFont="1" applyFill="1" applyBorder="1" applyAlignment="1">
      <alignment horizontal="left" vertical="top"/>
    </xf>
    <xf numFmtId="0" fontId="6" fillId="0" borderId="1" xfId="0" applyNumberFormat="1" applyFont="1" applyFill="1" applyBorder="1" applyAlignment="1">
      <alignment horizontal="left" vertical="top" wrapText="1"/>
    </xf>
    <xf numFmtId="14" fontId="6" fillId="0" borderId="1" xfId="0" applyNumberFormat="1" applyFont="1" applyFill="1" applyBorder="1" applyAlignment="1">
      <alignment horizontal="left" vertical="top"/>
    </xf>
    <xf numFmtId="14" fontId="6" fillId="0" borderId="1" xfId="0" applyNumberFormat="1" applyFont="1" applyFill="1" applyBorder="1" applyAlignment="1">
      <alignment horizontal="center" vertical="top" wrapText="1"/>
    </xf>
    <xf numFmtId="0" fontId="6" fillId="0" borderId="1" xfId="0" applyFont="1" applyFill="1" applyBorder="1" applyAlignment="1">
      <alignment horizontal="left" vertical="top"/>
    </xf>
    <xf numFmtId="14" fontId="6" fillId="0" borderId="1" xfId="0" applyNumberFormat="1" applyFont="1" applyFill="1" applyBorder="1" applyAlignment="1">
      <alignment vertical="top"/>
    </xf>
    <xf numFmtId="167" fontId="7" fillId="0" borderId="1" xfId="3" applyNumberFormat="1" applyFont="1" applyFill="1" applyBorder="1" applyAlignment="1">
      <alignment horizontal="right" vertical="top"/>
    </xf>
    <xf numFmtId="49" fontId="6" fillId="0" borderId="1" xfId="0" applyNumberFormat="1" applyFont="1" applyFill="1" applyBorder="1" applyAlignment="1">
      <alignment horizontal="left" vertical="top"/>
    </xf>
    <xf numFmtId="14" fontId="6" fillId="0" borderId="1" xfId="0" applyNumberFormat="1" applyFont="1" applyFill="1" applyBorder="1" applyAlignment="1">
      <alignment horizontal="left" vertical="top" wrapText="1"/>
    </xf>
    <xf numFmtId="167" fontId="6" fillId="0" borderId="1" xfId="3" applyNumberFormat="1" applyFont="1" applyFill="1" applyBorder="1" applyAlignment="1">
      <alignment horizontal="right" vertical="top"/>
    </xf>
    <xf numFmtId="0" fontId="6" fillId="0" borderId="1" xfId="0" applyFont="1" applyFill="1" applyBorder="1" applyAlignment="1">
      <alignment horizontal="center" vertical="top" wrapText="1"/>
    </xf>
    <xf numFmtId="14" fontId="6" fillId="0" borderId="1" xfId="0" applyNumberFormat="1" applyFont="1" applyFill="1" applyBorder="1" applyAlignment="1">
      <alignment vertical="top" wrapText="1"/>
    </xf>
    <xf numFmtId="0" fontId="6" fillId="0" borderId="1" xfId="0" applyFont="1" applyFill="1" applyBorder="1" applyAlignment="1">
      <alignment vertical="top"/>
    </xf>
    <xf numFmtId="167" fontId="7" fillId="0" borderId="1" xfId="0" applyNumberFormat="1" applyFont="1" applyFill="1" applyBorder="1" applyAlignment="1">
      <alignment horizontal="right" vertical="top" wrapText="1"/>
    </xf>
    <xf numFmtId="167" fontId="9" fillId="0" borderId="0" xfId="0" applyNumberFormat="1" applyFont="1" applyAlignment="1">
      <alignment vertical="center"/>
    </xf>
    <xf numFmtId="49" fontId="6" fillId="0" borderId="1" xfId="0" applyNumberFormat="1" applyFont="1" applyBorder="1" applyAlignment="1" applyProtection="1">
      <alignment horizontal="left" vertical="top" wrapText="1"/>
    </xf>
    <xf numFmtId="49" fontId="7" fillId="7" borderId="1" xfId="0" applyNumberFormat="1" applyFont="1" applyFill="1" applyBorder="1" applyAlignment="1">
      <alignment horizontal="left" vertical="center"/>
    </xf>
    <xf numFmtId="0" fontId="7" fillId="7" borderId="1" xfId="0" applyNumberFormat="1" applyFont="1" applyFill="1" applyBorder="1" applyAlignment="1">
      <alignment horizontal="left" vertical="top"/>
    </xf>
    <xf numFmtId="14" fontId="7" fillId="7" borderId="1" xfId="0" applyNumberFormat="1" applyFont="1" applyFill="1" applyBorder="1" applyAlignment="1">
      <alignment horizontal="left" vertical="center"/>
    </xf>
    <xf numFmtId="14" fontId="7" fillId="7" borderId="1" xfId="0" applyNumberFormat="1" applyFont="1" applyFill="1" applyBorder="1" applyAlignment="1">
      <alignment horizontal="center" vertical="top" wrapText="1"/>
    </xf>
    <xf numFmtId="0" fontId="7" fillId="7" borderId="1" xfId="0" applyNumberFormat="1" applyFont="1" applyFill="1" applyBorder="1" applyAlignment="1">
      <alignment horizontal="center" vertical="top"/>
    </xf>
    <xf numFmtId="0" fontId="7" fillId="7" borderId="1" xfId="0" applyFont="1" applyFill="1" applyBorder="1" applyAlignment="1">
      <alignment horizontal="left" vertical="center"/>
    </xf>
    <xf numFmtId="14" fontId="7" fillId="7" borderId="1" xfId="0" applyNumberFormat="1" applyFont="1" applyFill="1" applyBorder="1" applyAlignment="1">
      <alignment vertical="top"/>
    </xf>
    <xf numFmtId="14" fontId="7" fillId="7"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top" wrapText="1"/>
    </xf>
    <xf numFmtId="14" fontId="7" fillId="0" borderId="1" xfId="0" applyNumberFormat="1" applyFont="1" applyFill="1" applyBorder="1" applyAlignment="1">
      <alignment horizontal="left" vertical="top"/>
    </xf>
    <xf numFmtId="14" fontId="7" fillId="0" borderId="1" xfId="0" applyNumberFormat="1" applyFont="1" applyFill="1" applyBorder="1" applyAlignment="1">
      <alignment horizontal="center" vertical="top" wrapText="1"/>
    </xf>
    <xf numFmtId="0" fontId="7" fillId="0" borderId="1" xfId="0" applyNumberFormat="1" applyFont="1" applyFill="1" applyBorder="1" applyAlignment="1">
      <alignment horizontal="center" vertical="top" wrapText="1"/>
    </xf>
    <xf numFmtId="0" fontId="7" fillId="0" borderId="1" xfId="0" applyFont="1" applyFill="1" applyBorder="1" applyAlignment="1">
      <alignment horizontal="left" vertical="top"/>
    </xf>
    <xf numFmtId="14" fontId="7" fillId="0" borderId="1" xfId="0" applyNumberFormat="1" applyFont="1" applyFill="1" applyBorder="1" applyAlignment="1">
      <alignment vertical="top"/>
    </xf>
    <xf numFmtId="0" fontId="9" fillId="0" borderId="0" xfId="0" applyFont="1" applyFill="1" applyAlignment="1">
      <alignment vertical="center"/>
    </xf>
    <xf numFmtId="0" fontId="9" fillId="3" borderId="0" xfId="0" applyFont="1" applyFill="1" applyAlignment="1">
      <alignment vertical="center"/>
    </xf>
    <xf numFmtId="0"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6" fillId="0" borderId="1" xfId="0" applyFont="1" applyFill="1" applyBorder="1" applyAlignment="1">
      <alignment horizontal="left" vertical="top" wrapText="1"/>
    </xf>
    <xf numFmtId="167" fontId="7" fillId="7" borderId="1" xfId="0" applyNumberFormat="1" applyFont="1" applyFill="1" applyBorder="1" applyAlignment="1">
      <alignment horizontal="right" vertical="top" wrapText="1"/>
    </xf>
    <xf numFmtId="0" fontId="6" fillId="0" borderId="0" xfId="0" applyFont="1" applyBorder="1" applyAlignment="1">
      <alignment vertical="center"/>
    </xf>
    <xf numFmtId="0" fontId="6" fillId="0" borderId="1" xfId="0" applyFont="1" applyFill="1" applyBorder="1" applyAlignment="1">
      <alignment horizontal="left" wrapText="1"/>
    </xf>
    <xf numFmtId="14" fontId="6" fillId="0" borderId="1" xfId="0" applyNumberFormat="1" applyFont="1" applyFill="1" applyBorder="1" applyAlignment="1">
      <alignment horizontal="center" vertical="top"/>
    </xf>
    <xf numFmtId="49" fontId="6" fillId="0" borderId="1" xfId="0" applyNumberFormat="1" applyFont="1" applyBorder="1" applyAlignment="1" applyProtection="1">
      <alignment horizontal="left" vertical="center" wrapText="1"/>
    </xf>
    <xf numFmtId="49" fontId="6" fillId="0" borderId="1" xfId="0" applyNumberFormat="1" applyFont="1" applyFill="1" applyBorder="1" applyAlignment="1">
      <alignment horizontal="center" vertical="top"/>
    </xf>
    <xf numFmtId="0" fontId="6" fillId="0" borderId="1" xfId="0" applyFont="1" applyBorder="1" applyAlignment="1">
      <alignment horizontal="left" wrapText="1"/>
    </xf>
    <xf numFmtId="14" fontId="11" fillId="0" borderId="1" xfId="0" applyNumberFormat="1" applyFont="1" applyBorder="1" applyAlignment="1">
      <alignment vertical="top"/>
    </xf>
    <xf numFmtId="0" fontId="7" fillId="5" borderId="1" xfId="0" applyNumberFormat="1" applyFont="1" applyFill="1" applyBorder="1" applyAlignment="1">
      <alignment horizontal="left" vertical="center" wrapText="1"/>
    </xf>
    <xf numFmtId="167" fontId="7" fillId="5" borderId="1" xfId="0" applyNumberFormat="1" applyFont="1" applyFill="1" applyBorder="1" applyAlignment="1">
      <alignment horizontal="right" vertical="top" wrapText="1"/>
    </xf>
    <xf numFmtId="167" fontId="6" fillId="5" borderId="1" xfId="0" applyNumberFormat="1" applyFont="1" applyFill="1" applyBorder="1" applyAlignment="1">
      <alignment horizontal="right" vertical="top" wrapText="1"/>
    </xf>
    <xf numFmtId="14" fontId="11" fillId="0" borderId="1" xfId="0" applyNumberFormat="1" applyFont="1" applyFill="1" applyBorder="1" applyAlignment="1">
      <alignment vertical="top"/>
    </xf>
    <xf numFmtId="0" fontId="11" fillId="0" borderId="0" xfId="0" applyFont="1"/>
    <xf numFmtId="167" fontId="6" fillId="5" borderId="1" xfId="3" applyNumberFormat="1" applyFont="1" applyFill="1" applyBorder="1" applyAlignment="1">
      <alignment horizontal="right" vertical="top"/>
    </xf>
    <xf numFmtId="0" fontId="11" fillId="0" borderId="0" xfId="0" applyFont="1" applyFill="1"/>
    <xf numFmtId="0" fontId="9" fillId="0" borderId="0" xfId="0" applyFont="1" applyFill="1"/>
    <xf numFmtId="0" fontId="10" fillId="0" borderId="1" xfId="0" applyFont="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horizontal="center" vertical="top" wrapText="1"/>
    </xf>
    <xf numFmtId="0" fontId="11" fillId="0" borderId="0" xfId="0" applyFont="1" applyFill="1" applyBorder="1" applyAlignment="1">
      <alignment horizontal="center"/>
    </xf>
    <xf numFmtId="0" fontId="11" fillId="0" borderId="0" xfId="0" applyFont="1" applyFill="1" applyAlignment="1">
      <alignment horizontal="center"/>
    </xf>
    <xf numFmtId="0" fontId="6" fillId="0" borderId="1" xfId="0" applyFont="1" applyFill="1" applyBorder="1" applyAlignment="1">
      <alignment vertical="top" wrapText="1"/>
    </xf>
    <xf numFmtId="0" fontId="6" fillId="5" borderId="1" xfId="0" applyNumberFormat="1" applyFont="1" applyFill="1" applyBorder="1" applyAlignment="1">
      <alignment horizontal="center" vertical="top" wrapText="1"/>
    </xf>
    <xf numFmtId="49" fontId="7" fillId="4" borderId="1" xfId="0" applyNumberFormat="1" applyFont="1" applyFill="1" applyBorder="1" applyAlignment="1">
      <alignment horizontal="left" vertical="center" wrapText="1"/>
    </xf>
    <xf numFmtId="0" fontId="7" fillId="4" borderId="1" xfId="0" applyNumberFormat="1" applyFont="1" applyFill="1" applyBorder="1" applyAlignment="1">
      <alignment horizontal="left" vertical="top" wrapText="1"/>
    </xf>
    <xf numFmtId="49" fontId="7" fillId="4" borderId="1" xfId="0" applyNumberFormat="1" applyFont="1" applyFill="1" applyBorder="1" applyAlignment="1">
      <alignment horizontal="center" vertical="top" wrapText="1"/>
    </xf>
    <xf numFmtId="49" fontId="7" fillId="4" borderId="1" xfId="0" applyNumberFormat="1" applyFont="1" applyFill="1" applyBorder="1" applyAlignment="1">
      <alignment vertical="top" wrapText="1"/>
    </xf>
    <xf numFmtId="49" fontId="7" fillId="4" borderId="1" xfId="0" applyNumberFormat="1" applyFont="1" applyFill="1" applyBorder="1" applyAlignment="1">
      <alignment horizontal="center" vertical="center" wrapText="1"/>
    </xf>
    <xf numFmtId="167" fontId="7" fillId="4" borderId="1" xfId="3" applyNumberFormat="1" applyFont="1" applyFill="1" applyBorder="1" applyAlignment="1">
      <alignment horizontal="right" vertical="top" wrapText="1"/>
    </xf>
    <xf numFmtId="4" fontId="7" fillId="0" borderId="1" xfId="3" applyNumberFormat="1" applyFont="1" applyFill="1" applyBorder="1" applyAlignment="1">
      <alignment horizontal="right" vertical="top"/>
    </xf>
    <xf numFmtId="0" fontId="11" fillId="0" borderId="1" xfId="0" applyNumberFormat="1" applyFont="1" applyBorder="1" applyAlignment="1">
      <alignment horizontal="center" vertical="top" wrapText="1"/>
    </xf>
    <xf numFmtId="49" fontId="6" fillId="0" borderId="1" xfId="0" applyNumberFormat="1" applyFont="1" applyFill="1" applyBorder="1" applyAlignment="1">
      <alignment vertical="top" wrapText="1"/>
    </xf>
    <xf numFmtId="167" fontId="11" fillId="0" borderId="1" xfId="3" applyNumberFormat="1" applyFont="1" applyBorder="1" applyAlignment="1">
      <alignment horizontal="right" vertical="top"/>
    </xf>
    <xf numFmtId="0" fontId="7" fillId="0" borderId="1" xfId="0" applyFont="1" applyFill="1" applyBorder="1" applyAlignment="1">
      <alignment horizontal="center" vertical="top" wrapText="1"/>
    </xf>
    <xf numFmtId="0" fontId="6" fillId="0" borderId="1" xfId="0" applyNumberFormat="1" applyFont="1" applyFill="1" applyBorder="1" applyAlignment="1">
      <alignment vertical="top" wrapText="1"/>
    </xf>
    <xf numFmtId="167" fontId="6" fillId="0" borderId="1" xfId="0" applyNumberFormat="1" applyFont="1" applyFill="1" applyBorder="1" applyAlignment="1">
      <alignment horizontal="right" vertical="top" wrapText="1"/>
    </xf>
    <xf numFmtId="0" fontId="6" fillId="0" borderId="1" xfId="0" applyFont="1" applyFill="1" applyBorder="1" applyAlignment="1">
      <alignment horizontal="left" vertical="center" wrapText="1"/>
    </xf>
    <xf numFmtId="167" fontId="7" fillId="5" borderId="1" xfId="3" applyNumberFormat="1" applyFont="1" applyFill="1" applyBorder="1" applyAlignment="1">
      <alignment horizontal="right" vertical="top"/>
    </xf>
    <xf numFmtId="0" fontId="7" fillId="0" borderId="1" xfId="0" applyFont="1" applyFill="1" applyBorder="1" applyAlignment="1">
      <alignment horizontal="left" vertical="top" wrapText="1"/>
    </xf>
    <xf numFmtId="169" fontId="6" fillId="0" borderId="1" xfId="0" applyNumberFormat="1" applyFont="1" applyFill="1" applyBorder="1" applyAlignment="1" applyProtection="1">
      <alignment horizontal="left" vertical="top" wrapText="1"/>
      <protection locked="0"/>
    </xf>
    <xf numFmtId="169" fontId="6" fillId="0" borderId="1" xfId="0" applyNumberFormat="1" applyFont="1" applyFill="1" applyBorder="1" applyAlignment="1" applyProtection="1">
      <alignment vertical="top" wrapText="1"/>
      <protection locked="0"/>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pplyProtection="1">
      <alignment horizontal="left" vertical="top" wrapText="1" shrinkToFit="1"/>
      <protection locked="0"/>
    </xf>
    <xf numFmtId="0" fontId="6" fillId="0" borderId="1" xfId="0" applyNumberFormat="1" applyFont="1" applyFill="1" applyBorder="1" applyAlignment="1" applyProtection="1">
      <alignment vertical="top" wrapText="1" shrinkToFit="1"/>
      <protection locked="0"/>
    </xf>
    <xf numFmtId="49" fontId="6" fillId="0" borderId="1" xfId="0" applyNumberFormat="1" applyFont="1" applyFill="1" applyBorder="1" applyAlignment="1">
      <alignment horizontal="left" vertical="center" wrapText="1"/>
    </xf>
    <xf numFmtId="49" fontId="6" fillId="5" borderId="1" xfId="3" applyNumberFormat="1" applyFont="1" applyFill="1" applyBorder="1" applyAlignment="1">
      <alignment horizontal="right" vertical="top"/>
    </xf>
    <xf numFmtId="49" fontId="6" fillId="5" borderId="1" xfId="0" applyNumberFormat="1" applyFont="1" applyFill="1" applyBorder="1" applyAlignment="1">
      <alignment horizontal="left" vertical="top"/>
    </xf>
    <xf numFmtId="0" fontId="12" fillId="0" borderId="1" xfId="0" applyFont="1" applyFill="1" applyBorder="1" applyAlignment="1">
      <alignment horizontal="left" vertical="top" wrapText="1"/>
    </xf>
    <xf numFmtId="0" fontId="10" fillId="0" borderId="1" xfId="0" applyFont="1" applyFill="1" applyBorder="1" applyAlignment="1">
      <alignment vertical="top" wrapText="1"/>
    </xf>
    <xf numFmtId="0" fontId="10" fillId="0" borderId="1" xfId="0" applyFont="1" applyFill="1" applyBorder="1" applyAlignment="1">
      <alignment horizontal="left" vertical="top" wrapText="1"/>
    </xf>
    <xf numFmtId="0" fontId="13" fillId="0" borderId="1" xfId="0" applyFont="1" applyFill="1" applyBorder="1" applyAlignment="1">
      <alignment horizontal="left" vertical="top" wrapText="1"/>
    </xf>
    <xf numFmtId="49" fontId="6" fillId="0" borderId="1" xfId="0" applyNumberFormat="1" applyFont="1" applyFill="1" applyBorder="1" applyAlignment="1">
      <alignment vertical="top"/>
    </xf>
    <xf numFmtId="3" fontId="7" fillId="7" borderId="1" xfId="3" applyNumberFormat="1" applyFont="1" applyFill="1" applyBorder="1" applyAlignment="1">
      <alignment horizontal="right" vertical="top"/>
    </xf>
    <xf numFmtId="4" fontId="7" fillId="7" borderId="1" xfId="3" applyNumberFormat="1" applyFont="1" applyFill="1" applyBorder="1" applyAlignment="1">
      <alignment horizontal="right" vertical="top"/>
    </xf>
    <xf numFmtId="0" fontId="7" fillId="0" borderId="1" xfId="0" applyNumberFormat="1" applyFont="1" applyFill="1" applyBorder="1" applyAlignment="1">
      <alignment vertical="top" wrapText="1"/>
    </xf>
    <xf numFmtId="17" fontId="6" fillId="0" borderId="1" xfId="0" applyNumberFormat="1" applyFont="1" applyFill="1" applyBorder="1" applyAlignment="1">
      <alignment horizontal="center" vertical="top" wrapText="1"/>
    </xf>
    <xf numFmtId="167" fontId="6" fillId="0" borderId="1" xfId="0" applyNumberFormat="1" applyFont="1" applyFill="1" applyBorder="1" applyAlignment="1" applyProtection="1">
      <alignment horizontal="right" vertical="top" wrapText="1"/>
      <protection locked="0"/>
    </xf>
    <xf numFmtId="0" fontId="6" fillId="5" borderId="1" xfId="0" applyFont="1" applyFill="1" applyBorder="1" applyAlignment="1">
      <alignment horizontal="left" vertical="top" wrapText="1"/>
    </xf>
    <xf numFmtId="49" fontId="6" fillId="0" borderId="1" xfId="0" applyNumberFormat="1" applyFont="1" applyFill="1" applyBorder="1" applyAlignment="1">
      <alignment horizontal="left" vertical="center"/>
    </xf>
    <xf numFmtId="167" fontId="14" fillId="0" borderId="1" xfId="3" applyNumberFormat="1" applyFont="1" applyFill="1" applyBorder="1" applyAlignment="1">
      <alignment horizontal="right" vertical="top"/>
    </xf>
    <xf numFmtId="4" fontId="14" fillId="0" borderId="1" xfId="3" applyNumberFormat="1" applyFont="1" applyFill="1" applyBorder="1" applyAlignment="1">
      <alignment horizontal="right" vertical="top"/>
    </xf>
    <xf numFmtId="49" fontId="6" fillId="2" borderId="1" xfId="0" applyNumberFormat="1" applyFont="1" applyFill="1" applyBorder="1" applyAlignment="1">
      <alignment horizontal="center" vertical="top" wrapText="1"/>
    </xf>
    <xf numFmtId="167" fontId="6" fillId="0" borderId="1" xfId="0" applyNumberFormat="1" applyFont="1" applyFill="1" applyBorder="1" applyAlignment="1">
      <alignment horizontal="center" vertical="top" wrapText="1"/>
    </xf>
    <xf numFmtId="167" fontId="15" fillId="0" borderId="1" xfId="3" applyNumberFormat="1" applyFont="1" applyFill="1" applyBorder="1" applyAlignment="1">
      <alignment horizontal="right" vertical="top"/>
    </xf>
    <xf numFmtId="4" fontId="15" fillId="0" borderId="1" xfId="3" applyNumberFormat="1" applyFont="1" applyFill="1" applyBorder="1" applyAlignment="1">
      <alignment horizontal="right" vertical="top"/>
    </xf>
    <xf numFmtId="4" fontId="6" fillId="0" borderId="1" xfId="3" applyNumberFormat="1" applyFont="1" applyFill="1" applyBorder="1" applyAlignment="1">
      <alignment horizontal="right" vertical="top"/>
    </xf>
    <xf numFmtId="49" fontId="14" fillId="0" borderId="1" xfId="0" applyNumberFormat="1" applyFont="1" applyFill="1" applyBorder="1" applyAlignment="1">
      <alignment horizontal="center" vertical="top"/>
    </xf>
    <xf numFmtId="0" fontId="14" fillId="0" borderId="1" xfId="0" applyNumberFormat="1" applyFont="1" applyFill="1" applyBorder="1" applyAlignment="1">
      <alignment horizontal="center" vertical="top" wrapText="1"/>
    </xf>
    <xf numFmtId="0" fontId="14" fillId="0" borderId="1" xfId="0" applyFont="1" applyFill="1" applyBorder="1" applyAlignment="1">
      <alignment horizontal="left" vertical="top"/>
    </xf>
    <xf numFmtId="14" fontId="14" fillId="0" borderId="1" xfId="0" applyNumberFormat="1" applyFont="1" applyFill="1" applyBorder="1" applyAlignment="1">
      <alignment vertical="top" wrapText="1"/>
    </xf>
    <xf numFmtId="14" fontId="14" fillId="0" borderId="1" xfId="0" applyNumberFormat="1" applyFont="1" applyFill="1" applyBorder="1" applyAlignment="1">
      <alignment horizontal="center" vertical="top" wrapText="1"/>
    </xf>
    <xf numFmtId="49" fontId="6" fillId="0" borderId="1" xfId="0" applyNumberFormat="1" applyFont="1" applyFill="1" applyBorder="1" applyAlignment="1">
      <alignment horizontal="center" vertical="center"/>
    </xf>
    <xf numFmtId="14" fontId="6" fillId="2" borderId="1" xfId="0" applyNumberFormat="1" applyFont="1" applyFill="1" applyBorder="1" applyAlignment="1">
      <alignment horizontal="left" vertical="center" wrapText="1"/>
    </xf>
    <xf numFmtId="0" fontId="14" fillId="0" borderId="1" xfId="0" applyFont="1" applyFill="1" applyBorder="1" applyAlignment="1">
      <alignment vertical="top"/>
    </xf>
    <xf numFmtId="0" fontId="14" fillId="0" borderId="1" xfId="0" applyFont="1" applyFill="1" applyBorder="1" applyAlignment="1">
      <alignment horizontal="center" vertical="top" wrapText="1"/>
    </xf>
    <xf numFmtId="14" fontId="6" fillId="2" borderId="1" xfId="0" applyNumberFormat="1" applyFont="1" applyFill="1" applyBorder="1" applyAlignment="1">
      <alignment horizontal="left" vertical="top" wrapText="1"/>
    </xf>
    <xf numFmtId="49" fontId="7" fillId="0" borderId="1" xfId="0" applyNumberFormat="1" applyFont="1" applyFill="1" applyBorder="1" applyAlignment="1">
      <alignment horizontal="center" vertical="top"/>
    </xf>
    <xf numFmtId="14" fontId="6" fillId="5" borderId="1" xfId="0" applyNumberFormat="1" applyFont="1" applyFill="1" applyBorder="1" applyAlignment="1">
      <alignment horizontal="left" vertical="top" wrapText="1"/>
    </xf>
    <xf numFmtId="167" fontId="6" fillId="2" borderId="1" xfId="3" applyNumberFormat="1" applyFont="1" applyFill="1" applyBorder="1" applyAlignment="1">
      <alignment horizontal="right" vertical="top"/>
    </xf>
    <xf numFmtId="49" fontId="7" fillId="0" borderId="1" xfId="0" applyNumberFormat="1" applyFont="1" applyFill="1" applyBorder="1" applyAlignment="1">
      <alignment horizontal="left" vertical="center"/>
    </xf>
    <xf numFmtId="0" fontId="7"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center" vertical="top" wrapText="1"/>
    </xf>
    <xf numFmtId="0" fontId="7" fillId="2" borderId="1" xfId="0" applyNumberFormat="1" applyFont="1" applyFill="1" applyBorder="1" applyAlignment="1">
      <alignment vertical="top" wrapText="1"/>
    </xf>
    <xf numFmtId="49" fontId="7" fillId="2" borderId="1" xfId="0" applyNumberFormat="1" applyFont="1" applyFill="1" applyBorder="1" applyAlignment="1">
      <alignment horizontal="center" vertical="top" wrapText="1"/>
    </xf>
    <xf numFmtId="167" fontId="7" fillId="2" borderId="1" xfId="3" applyNumberFormat="1" applyFont="1" applyFill="1" applyBorder="1" applyAlignment="1">
      <alignment horizontal="right" vertical="top"/>
    </xf>
    <xf numFmtId="49" fontId="7" fillId="0" borderId="1" xfId="0" applyNumberFormat="1" applyFont="1" applyFill="1" applyBorder="1" applyAlignment="1">
      <alignment horizontal="left" vertical="top"/>
    </xf>
    <xf numFmtId="0" fontId="6" fillId="0" borderId="1" xfId="0" applyFont="1" applyBorder="1" applyAlignment="1">
      <alignment horizontal="left" vertical="top" wrapText="1"/>
    </xf>
    <xf numFmtId="49" fontId="6" fillId="0" borderId="1" xfId="0" applyNumberFormat="1" applyFont="1" applyBorder="1" applyAlignment="1">
      <alignment horizontal="center" vertical="top" wrapText="1"/>
    </xf>
    <xf numFmtId="49" fontId="7" fillId="5" borderId="1" xfId="0" applyNumberFormat="1" applyFont="1" applyFill="1" applyBorder="1" applyAlignment="1">
      <alignment horizontal="center" vertical="top" wrapText="1"/>
    </xf>
    <xf numFmtId="49" fontId="7" fillId="0" borderId="1" xfId="3" applyNumberFormat="1" applyFont="1" applyFill="1" applyBorder="1" applyAlignment="1">
      <alignment horizontal="center" vertical="top"/>
    </xf>
    <xf numFmtId="49" fontId="6" fillId="0" borderId="1" xfId="0" applyNumberFormat="1" applyFont="1" applyBorder="1" applyAlignment="1">
      <alignment horizontal="left" vertical="top"/>
    </xf>
    <xf numFmtId="3" fontId="6" fillId="0" borderId="1" xfId="0" applyNumberFormat="1" applyFont="1" applyFill="1" applyBorder="1" applyAlignment="1">
      <alignment horizontal="center" vertical="top" wrapText="1"/>
    </xf>
    <xf numFmtId="0" fontId="6" fillId="0" borderId="1" xfId="0" applyNumberFormat="1" applyFont="1" applyBorder="1" applyAlignment="1">
      <alignment horizontal="left" vertical="top" wrapText="1"/>
    </xf>
    <xf numFmtId="0" fontId="6" fillId="2" borderId="1" xfId="0" applyNumberFormat="1" applyFont="1" applyFill="1" applyBorder="1" applyAlignment="1">
      <alignment horizontal="center" vertical="top" wrapText="1"/>
    </xf>
    <xf numFmtId="167" fontId="7" fillId="2" borderId="1" xfId="0" applyNumberFormat="1" applyFont="1" applyFill="1" applyBorder="1" applyAlignment="1">
      <alignment horizontal="right" vertical="top" wrapText="1"/>
    </xf>
    <xf numFmtId="0" fontId="6" fillId="0" borderId="1" xfId="0" applyFont="1" applyBorder="1" applyAlignment="1">
      <alignment horizontal="left" vertical="center" wrapText="1"/>
    </xf>
    <xf numFmtId="167" fontId="6" fillId="0" borderId="1" xfId="0" applyNumberFormat="1" applyFont="1" applyFill="1" applyBorder="1" applyAlignment="1">
      <alignment horizontal="right" vertical="top"/>
    </xf>
    <xf numFmtId="0" fontId="6" fillId="0" borderId="1" xfId="0" applyFont="1" applyBorder="1" applyAlignment="1">
      <alignment horizontal="left" vertical="top"/>
    </xf>
    <xf numFmtId="0" fontId="6" fillId="0" borderId="1" xfId="0" applyFont="1" applyBorder="1" applyAlignment="1">
      <alignment vertical="top" wrapText="1"/>
    </xf>
    <xf numFmtId="167" fontId="6" fillId="7" borderId="1" xfId="3" applyNumberFormat="1" applyFont="1" applyFill="1" applyBorder="1" applyAlignment="1">
      <alignment horizontal="right" vertical="top"/>
    </xf>
    <xf numFmtId="0" fontId="6" fillId="0" borderId="1" xfId="0" applyFont="1" applyBorder="1" applyAlignment="1">
      <alignment horizontal="left"/>
    </xf>
    <xf numFmtId="0" fontId="6" fillId="0" borderId="1" xfId="0" applyFont="1" applyBorder="1" applyAlignment="1">
      <alignment vertical="top"/>
    </xf>
    <xf numFmtId="167" fontId="14" fillId="5" borderId="1" xfId="3" applyNumberFormat="1" applyFont="1" applyFill="1" applyBorder="1" applyAlignment="1">
      <alignment horizontal="right" vertical="top"/>
    </xf>
    <xf numFmtId="0" fontId="11" fillId="0" borderId="1" xfId="0" applyFont="1" applyFill="1" applyBorder="1" applyAlignment="1">
      <alignment horizontal="center" vertical="top"/>
    </xf>
    <xf numFmtId="0" fontId="14" fillId="0" borderId="1" xfId="0" applyFont="1" applyFill="1" applyBorder="1" applyAlignment="1">
      <alignment horizontal="left" vertical="top" wrapText="1"/>
    </xf>
    <xf numFmtId="0" fontId="6" fillId="0" borderId="1" xfId="0" applyNumberFormat="1" applyFont="1" applyFill="1" applyBorder="1" applyAlignment="1">
      <alignment horizontal="center" vertical="top"/>
    </xf>
    <xf numFmtId="0" fontId="14" fillId="0" borderId="1" xfId="0" applyNumberFormat="1" applyFont="1" applyFill="1" applyBorder="1" applyAlignment="1">
      <alignment horizontal="left" vertical="top" wrapText="1"/>
    </xf>
    <xf numFmtId="16" fontId="6" fillId="0" borderId="1" xfId="0" applyNumberFormat="1" applyFont="1" applyFill="1" applyBorder="1" applyAlignment="1">
      <alignment horizontal="left" vertical="top"/>
    </xf>
    <xf numFmtId="0" fontId="7" fillId="3" borderId="1" xfId="0" applyFont="1" applyFill="1" applyBorder="1" applyAlignment="1">
      <alignment horizontal="left" vertical="top" wrapText="1"/>
    </xf>
    <xf numFmtId="0" fontId="7" fillId="0" borderId="1" xfId="0" applyFont="1" applyBorder="1" applyAlignment="1">
      <alignment horizontal="left" vertical="top"/>
    </xf>
    <xf numFmtId="14" fontId="6" fillId="0" borderId="1" xfId="0" applyNumberFormat="1" applyFont="1" applyBorder="1" applyAlignment="1">
      <alignment horizontal="left" vertical="top"/>
    </xf>
    <xf numFmtId="14" fontId="6"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14" fontId="6" fillId="0" borderId="1" xfId="0" applyNumberFormat="1" applyFont="1" applyBorder="1" applyAlignment="1">
      <alignment vertical="top"/>
    </xf>
    <xf numFmtId="49" fontId="6" fillId="0" borderId="1" xfId="0" applyNumberFormat="1" applyFont="1" applyBorder="1" applyAlignment="1">
      <alignment horizontal="left" vertical="top" wrapText="1"/>
    </xf>
    <xf numFmtId="49" fontId="6" fillId="0" borderId="1" xfId="0" applyNumberFormat="1" applyFont="1" applyBorder="1" applyAlignment="1">
      <alignment vertical="top"/>
    </xf>
    <xf numFmtId="167" fontId="7" fillId="0" borderId="1" xfId="0" applyNumberFormat="1" applyFont="1" applyBorder="1" applyAlignment="1">
      <alignment horizontal="right" vertical="top" wrapText="1"/>
    </xf>
    <xf numFmtId="14" fontId="6" fillId="0" borderId="1" xfId="0" applyNumberFormat="1" applyFont="1" applyBorder="1" applyAlignment="1">
      <alignment horizontal="left" vertical="top" wrapText="1"/>
    </xf>
    <xf numFmtId="0" fontId="6" fillId="0" borderId="1" xfId="0" applyFont="1" applyBorder="1" applyAlignment="1">
      <alignment horizontal="center" vertical="center"/>
    </xf>
    <xf numFmtId="14" fontId="6" fillId="0" borderId="1" xfId="0" applyNumberFormat="1" applyFont="1" applyBorder="1" applyAlignment="1">
      <alignment vertical="top" wrapText="1"/>
    </xf>
    <xf numFmtId="0" fontId="6" fillId="0" borderId="1" xfId="0" applyFont="1" applyFill="1" applyBorder="1" applyAlignment="1">
      <alignment horizontal="left" vertical="center"/>
    </xf>
    <xf numFmtId="14" fontId="6" fillId="0" borderId="1" xfId="0" applyNumberFormat="1" applyFont="1" applyFill="1" applyBorder="1" applyAlignment="1">
      <alignment horizontal="center" vertical="center" wrapText="1"/>
    </xf>
    <xf numFmtId="2"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67" fontId="6" fillId="0" borderId="1" xfId="3" applyNumberFormat="1" applyFont="1" applyFill="1" applyBorder="1" applyAlignment="1" applyProtection="1">
      <alignment horizontal="right" vertical="top"/>
    </xf>
    <xf numFmtId="49" fontId="6" fillId="8" borderId="1" xfId="0" applyNumberFormat="1" applyFont="1" applyFill="1" applyBorder="1" applyAlignment="1">
      <alignment vertical="top"/>
    </xf>
    <xf numFmtId="167" fontId="6" fillId="0" borderId="1" xfId="0" applyNumberFormat="1" applyFont="1" applyFill="1" applyBorder="1" applyAlignment="1" applyProtection="1">
      <alignment horizontal="right" vertical="top" wrapText="1"/>
    </xf>
    <xf numFmtId="0" fontId="6" fillId="0" borderId="1" xfId="0" applyFont="1" applyFill="1" applyBorder="1" applyAlignment="1">
      <alignment horizontal="right" vertical="top"/>
    </xf>
    <xf numFmtId="0" fontId="11" fillId="0" borderId="1" xfId="0" applyFont="1" applyFill="1" applyBorder="1" applyAlignment="1">
      <alignment horizontal="right" vertical="top"/>
    </xf>
    <xf numFmtId="0" fontId="6" fillId="8" borderId="1" xfId="0" applyNumberFormat="1" applyFont="1" applyFill="1" applyBorder="1" applyAlignment="1">
      <alignment horizontal="left" vertical="top"/>
    </xf>
    <xf numFmtId="167" fontId="6" fillId="5" borderId="1" xfId="3" applyNumberFormat="1" applyFont="1" applyFill="1" applyBorder="1" applyAlignment="1" applyProtection="1">
      <alignment horizontal="right" vertical="top"/>
    </xf>
    <xf numFmtId="49" fontId="7" fillId="0" borderId="1" xfId="0" applyNumberFormat="1" applyFont="1" applyFill="1" applyBorder="1" applyAlignment="1" applyProtection="1">
      <alignment horizontal="left" vertical="top" wrapText="1"/>
    </xf>
    <xf numFmtId="49" fontId="6" fillId="0" borderId="1" xfId="0" applyNumberFormat="1" applyFont="1" applyFill="1" applyBorder="1" applyAlignment="1" applyProtection="1">
      <alignment horizontal="center" vertical="top" wrapText="1"/>
    </xf>
    <xf numFmtId="49" fontId="6" fillId="0" borderId="1" xfId="0" applyNumberFormat="1" applyFont="1" applyFill="1" applyBorder="1" applyAlignment="1" applyProtection="1">
      <alignment horizontal="left" vertical="top" wrapText="1"/>
    </xf>
    <xf numFmtId="0" fontId="7" fillId="0" borderId="1" xfId="0" applyFont="1" applyFill="1" applyBorder="1" applyAlignment="1">
      <alignment horizontal="left" vertical="center"/>
    </xf>
    <xf numFmtId="14" fontId="7" fillId="0" borderId="1" xfId="0" applyNumberFormat="1" applyFont="1" applyFill="1" applyBorder="1" applyAlignment="1">
      <alignment horizontal="center" vertical="center" wrapText="1"/>
    </xf>
    <xf numFmtId="0" fontId="6" fillId="5" borderId="1" xfId="0" applyNumberFormat="1" applyFont="1" applyFill="1" applyBorder="1" applyAlignment="1">
      <alignment horizontal="left" vertical="top" wrapText="1"/>
    </xf>
    <xf numFmtId="49" fontId="6" fillId="5" borderId="1" xfId="0" applyNumberFormat="1" applyFont="1" applyFill="1" applyBorder="1" applyAlignment="1">
      <alignment horizontal="center" vertical="top" wrapText="1"/>
    </xf>
    <xf numFmtId="167" fontId="6" fillId="9" borderId="1" xfId="3" applyNumberFormat="1" applyFont="1" applyFill="1" applyBorder="1" applyAlignment="1" applyProtection="1">
      <alignment horizontal="right" vertical="top"/>
    </xf>
    <xf numFmtId="49" fontId="6" fillId="5" borderId="1" xfId="0" applyNumberFormat="1" applyFont="1" applyFill="1" applyBorder="1" applyAlignment="1">
      <alignment horizontal="left" vertical="top" wrapText="1"/>
    </xf>
    <xf numFmtId="170" fontId="6" fillId="0" borderId="1" xfId="0" applyNumberFormat="1" applyFont="1" applyFill="1" applyBorder="1" applyAlignment="1">
      <alignment horizontal="left" vertical="center" wrapText="1"/>
    </xf>
    <xf numFmtId="14" fontId="6" fillId="0" borderId="1" xfId="0" applyNumberFormat="1" applyFont="1" applyFill="1" applyBorder="1" applyAlignment="1">
      <alignment horizontal="center" vertical="center"/>
    </xf>
    <xf numFmtId="165" fontId="6" fillId="0" borderId="1" xfId="0" applyNumberFormat="1" applyFont="1" applyFill="1" applyBorder="1" applyAlignment="1">
      <alignment horizontal="center" vertical="top" wrapText="1"/>
    </xf>
    <xf numFmtId="0" fontId="6" fillId="5" borderId="1" xfId="0" applyNumberFormat="1" applyFont="1" applyFill="1" applyBorder="1" applyAlignment="1">
      <alignment horizontal="left" vertical="center" wrapText="1"/>
    </xf>
    <xf numFmtId="0" fontId="11" fillId="0" borderId="1" xfId="0" applyFont="1" applyBorder="1" applyAlignment="1">
      <alignment horizontal="center" vertical="top"/>
    </xf>
    <xf numFmtId="0" fontId="6" fillId="0" borderId="1" xfId="0" applyFont="1" applyBorder="1" applyAlignment="1">
      <alignment horizontal="center" vertical="top"/>
    </xf>
    <xf numFmtId="0" fontId="11" fillId="0" borderId="1" xfId="0" applyFont="1" applyBorder="1" applyAlignment="1">
      <alignment horizontal="left" vertical="top"/>
    </xf>
    <xf numFmtId="16" fontId="6" fillId="0" borderId="1" xfId="0" applyNumberFormat="1" applyFont="1" applyFill="1" applyBorder="1" applyAlignment="1">
      <alignment vertical="top"/>
    </xf>
    <xf numFmtId="0" fontId="9" fillId="0" borderId="1" xfId="0" applyFont="1" applyFill="1" applyBorder="1" applyAlignment="1">
      <alignment horizontal="left" vertical="top" wrapText="1"/>
    </xf>
    <xf numFmtId="49" fontId="6" fillId="0" borderId="0" xfId="0" applyNumberFormat="1" applyFont="1" applyFill="1" applyBorder="1" applyAlignment="1">
      <alignment horizontal="left" vertical="center"/>
    </xf>
    <xf numFmtId="49" fontId="6" fillId="0" borderId="0" xfId="0" applyNumberFormat="1" applyFont="1" applyFill="1" applyBorder="1" applyAlignment="1">
      <alignment horizontal="left" vertical="top" wrapText="1"/>
    </xf>
    <xf numFmtId="0" fontId="6" fillId="0" borderId="0" xfId="0" applyNumberFormat="1" applyFont="1" applyFill="1" applyBorder="1" applyAlignment="1">
      <alignment horizontal="left" vertical="top"/>
    </xf>
    <xf numFmtId="49" fontId="6" fillId="0" borderId="0" xfId="0" applyNumberFormat="1" applyFont="1" applyFill="1" applyBorder="1" applyAlignment="1">
      <alignment horizontal="center" vertical="top" wrapText="1"/>
    </xf>
    <xf numFmtId="49" fontId="6" fillId="5" borderId="0" xfId="0" applyNumberFormat="1" applyFont="1" applyFill="1" applyBorder="1" applyAlignment="1">
      <alignment horizontal="center" vertical="top" wrapText="1"/>
    </xf>
    <xf numFmtId="49" fontId="6" fillId="0" borderId="0" xfId="0" applyNumberFormat="1" applyFont="1" applyFill="1" applyBorder="1" applyAlignment="1">
      <alignment vertical="top"/>
    </xf>
    <xf numFmtId="167" fontId="6" fillId="0" borderId="0" xfId="3" applyNumberFormat="1" applyFont="1" applyFill="1" applyBorder="1" applyAlignment="1">
      <alignment horizontal="right" vertical="top"/>
    </xf>
    <xf numFmtId="0" fontId="6" fillId="0" borderId="0" xfId="1" applyFont="1" applyFill="1" applyAlignment="1">
      <alignment horizontal="left" vertical="top"/>
    </xf>
    <xf numFmtId="0" fontId="6" fillId="2" borderId="3" xfId="1" applyNumberFormat="1" applyFont="1" applyFill="1" applyBorder="1" applyAlignment="1">
      <alignment horizontal="left" vertical="center"/>
    </xf>
    <xf numFmtId="0" fontId="6" fillId="0" borderId="3" xfId="1" applyFont="1" applyFill="1" applyBorder="1" applyAlignment="1">
      <alignment horizontal="center" vertical="top"/>
    </xf>
    <xf numFmtId="0" fontId="6" fillId="0" borderId="0" xfId="1" applyFont="1" applyFill="1" applyAlignment="1">
      <alignment horizontal="center" vertical="top"/>
    </xf>
    <xf numFmtId="0" fontId="6" fillId="0" borderId="0" xfId="1" applyFont="1" applyFill="1" applyAlignment="1">
      <alignment horizontal="left" vertical="center"/>
    </xf>
    <xf numFmtId="0" fontId="6" fillId="0" borderId="0" xfId="1" applyNumberFormat="1" applyFont="1" applyFill="1" applyAlignment="1">
      <alignment horizontal="left" vertical="center"/>
    </xf>
    <xf numFmtId="168" fontId="6" fillId="0" borderId="0" xfId="1" applyNumberFormat="1" applyFont="1" applyFill="1" applyAlignment="1">
      <alignment horizontal="center" vertical="top"/>
    </xf>
    <xf numFmtId="49" fontId="6" fillId="0" borderId="0" xfId="1" applyNumberFormat="1" applyFont="1" applyFill="1" applyAlignment="1">
      <alignment horizontal="center" vertical="top"/>
    </xf>
    <xf numFmtId="49" fontId="19" fillId="0" borderId="0" xfId="0" applyNumberFormat="1" applyFont="1" applyAlignment="1">
      <alignment horizontal="left" vertical="center"/>
    </xf>
    <xf numFmtId="0" fontId="19" fillId="0" borderId="0" xfId="0" applyNumberFormat="1" applyFont="1" applyAlignment="1">
      <alignment horizontal="left" vertical="top" wrapText="1"/>
    </xf>
    <xf numFmtId="14" fontId="19" fillId="0" borderId="0" xfId="0" applyNumberFormat="1" applyFont="1" applyAlignment="1">
      <alignment horizontal="left" vertical="top"/>
    </xf>
    <xf numFmtId="0"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67" fontId="19" fillId="0" borderId="0" xfId="3" applyNumberFormat="1" applyFont="1" applyAlignment="1">
      <alignment horizontal="right" vertical="top"/>
    </xf>
    <xf numFmtId="0" fontId="19" fillId="0" borderId="0" xfId="0" applyFont="1"/>
    <xf numFmtId="167" fontId="19" fillId="0" borderId="0" xfId="0" applyNumberFormat="1" applyFont="1" applyAlignment="1">
      <alignment horizontal="left" vertical="center"/>
    </xf>
    <xf numFmtId="167" fontId="19" fillId="0" borderId="0" xfId="0" applyNumberFormat="1" applyFont="1" applyAlignment="1">
      <alignment horizontal="left" vertical="top"/>
    </xf>
    <xf numFmtId="0" fontId="19" fillId="0" borderId="0" xfId="0" applyNumberFormat="1" applyFont="1" applyAlignment="1">
      <alignment horizontal="left" vertical="top"/>
    </xf>
    <xf numFmtId="167" fontId="19" fillId="0" borderId="0" xfId="0" applyNumberFormat="1" applyFont="1" applyAlignment="1">
      <alignment horizontal="center" vertical="top"/>
    </xf>
    <xf numFmtId="167" fontId="19" fillId="0" borderId="0" xfId="0" applyNumberFormat="1" applyFont="1" applyAlignment="1">
      <alignment horizontal="center" vertical="top" wrapText="1"/>
    </xf>
    <xf numFmtId="167" fontId="19" fillId="0" borderId="0" xfId="0" applyNumberFormat="1" applyFont="1"/>
    <xf numFmtId="167" fontId="7" fillId="0" borderId="0" xfId="0" applyNumberFormat="1" applyFont="1" applyAlignment="1">
      <alignment horizontal="center" vertical="top" wrapText="1"/>
    </xf>
    <xf numFmtId="167" fontId="19" fillId="0" borderId="1" xfId="3" applyNumberFormat="1" applyFont="1" applyFill="1" applyBorder="1" applyAlignment="1">
      <alignment horizontal="center" vertical="center" wrapText="1"/>
    </xf>
    <xf numFmtId="0" fontId="19" fillId="0" borderId="0" xfId="0" applyFont="1" applyAlignment="1">
      <alignment vertical="center"/>
    </xf>
    <xf numFmtId="49" fontId="19"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top" wrapText="1"/>
    </xf>
    <xf numFmtId="49" fontId="19" fillId="0" borderId="1" xfId="0" applyNumberFormat="1" applyFont="1" applyFill="1" applyBorder="1" applyAlignment="1">
      <alignment horizontal="left" vertical="top" wrapText="1"/>
    </xf>
    <xf numFmtId="49" fontId="19" fillId="0" borderId="1" xfId="0" applyNumberFormat="1" applyFont="1" applyFill="1" applyBorder="1" applyAlignment="1">
      <alignment horizontal="center" vertical="top" wrapText="1"/>
    </xf>
    <xf numFmtId="0" fontId="19" fillId="0" borderId="0" xfId="0" applyFont="1" applyAlignment="1">
      <alignment horizontal="center" vertical="center"/>
    </xf>
    <xf numFmtId="49" fontId="19" fillId="3" borderId="1" xfId="0" applyNumberFormat="1" applyFont="1" applyFill="1" applyBorder="1" applyAlignment="1">
      <alignment horizontal="left" vertical="center" wrapText="1"/>
    </xf>
    <xf numFmtId="0" fontId="20" fillId="3" borderId="1" xfId="0" applyNumberFormat="1" applyFont="1" applyFill="1" applyBorder="1" applyAlignment="1">
      <alignment horizontal="left" vertical="top" wrapText="1"/>
    </xf>
    <xf numFmtId="49" fontId="19" fillId="3" borderId="1" xfId="0" applyNumberFormat="1" applyFont="1" applyFill="1" applyBorder="1" applyAlignment="1">
      <alignment horizontal="left" vertical="top" wrapText="1"/>
    </xf>
    <xf numFmtId="49" fontId="6" fillId="3" borderId="1" xfId="0" applyNumberFormat="1" applyFont="1" applyFill="1" applyBorder="1" applyAlignment="1">
      <alignment horizontal="center" vertical="top" wrapText="1"/>
    </xf>
    <xf numFmtId="49" fontId="19" fillId="3" borderId="1" xfId="0" applyNumberFormat="1" applyFont="1" applyFill="1" applyBorder="1" applyAlignment="1">
      <alignment horizontal="center" vertical="top" wrapText="1"/>
    </xf>
    <xf numFmtId="49" fontId="6" fillId="3" borderId="1" xfId="0" applyNumberFormat="1" applyFont="1" applyFill="1" applyBorder="1" applyAlignment="1">
      <alignment horizontal="left" vertical="top" wrapText="1"/>
    </xf>
    <xf numFmtId="49" fontId="19" fillId="3" borderId="1" xfId="0" applyNumberFormat="1" applyFont="1" applyFill="1" applyBorder="1" applyAlignment="1">
      <alignment horizontal="center" vertical="center" wrapText="1"/>
    </xf>
    <xf numFmtId="167" fontId="20" fillId="3" borderId="1" xfId="3" applyNumberFormat="1" applyFont="1" applyFill="1" applyBorder="1" applyAlignment="1">
      <alignment vertical="center" wrapText="1"/>
    </xf>
    <xf numFmtId="0" fontId="20" fillId="3" borderId="0" xfId="0" applyFont="1" applyFill="1" applyAlignment="1">
      <alignment vertical="center"/>
    </xf>
    <xf numFmtId="49" fontId="19" fillId="0" borderId="1" xfId="0" applyNumberFormat="1" applyFont="1" applyFill="1" applyBorder="1" applyAlignment="1">
      <alignment horizontal="left" vertical="center" wrapText="1"/>
    </xf>
    <xf numFmtId="0" fontId="20" fillId="0" borderId="1" xfId="0" applyNumberFormat="1" applyFont="1" applyFill="1" applyBorder="1" applyAlignment="1">
      <alignment horizontal="left" vertical="top" wrapText="1"/>
    </xf>
    <xf numFmtId="167" fontId="20" fillId="0" borderId="1" xfId="3" applyNumberFormat="1" applyFont="1" applyFill="1" applyBorder="1" applyAlignment="1">
      <alignment vertical="center" wrapText="1"/>
    </xf>
    <xf numFmtId="0" fontId="20" fillId="6" borderId="0" xfId="0" applyFont="1" applyFill="1" applyAlignment="1">
      <alignment vertical="center"/>
    </xf>
    <xf numFmtId="49" fontId="7" fillId="4" borderId="2" xfId="0" applyNumberFormat="1" applyFont="1" applyFill="1" applyBorder="1" applyAlignment="1">
      <alignment horizontal="left" vertical="center" wrapText="1"/>
    </xf>
    <xf numFmtId="49" fontId="7" fillId="4" borderId="1" xfId="0" applyNumberFormat="1" applyFont="1" applyFill="1" applyBorder="1" applyAlignment="1">
      <alignment horizontal="left" vertical="top" wrapText="1"/>
    </xf>
    <xf numFmtId="167" fontId="7" fillId="4" borderId="1" xfId="3" applyNumberFormat="1" applyFont="1" applyFill="1" applyBorder="1" applyAlignment="1">
      <alignment horizontal="right" vertical="center" wrapText="1"/>
    </xf>
    <xf numFmtId="0" fontId="21" fillId="0" borderId="0" xfId="0" applyFont="1" applyAlignment="1">
      <alignment vertical="center"/>
    </xf>
    <xf numFmtId="0" fontId="7" fillId="7" borderId="1" xfId="0" applyNumberFormat="1" applyFont="1" applyFill="1" applyBorder="1" applyAlignment="1">
      <alignment horizontal="left" vertical="top" wrapText="1"/>
    </xf>
    <xf numFmtId="0" fontId="7" fillId="7" borderId="1" xfId="0" applyNumberFormat="1" applyFont="1" applyFill="1" applyBorder="1" applyAlignment="1">
      <alignment horizontal="center" vertical="top" wrapText="1"/>
    </xf>
    <xf numFmtId="0" fontId="7" fillId="7" borderId="1" xfId="0" applyNumberFormat="1" applyFont="1" applyFill="1" applyBorder="1" applyAlignment="1">
      <alignment horizontal="left" vertical="center" wrapText="1"/>
    </xf>
    <xf numFmtId="167" fontId="7" fillId="7" borderId="1" xfId="3" applyNumberFormat="1" applyFont="1" applyFill="1" applyBorder="1" applyAlignment="1">
      <alignment horizontal="right" vertical="center"/>
    </xf>
    <xf numFmtId="0" fontId="7" fillId="2" borderId="1" xfId="0" applyNumberFormat="1" applyFont="1" applyFill="1" applyBorder="1" applyAlignment="1">
      <alignment horizontal="left" vertical="top" wrapText="1"/>
    </xf>
    <xf numFmtId="167" fontId="7" fillId="2" borderId="1" xfId="3" applyNumberFormat="1" applyFont="1" applyFill="1" applyBorder="1" applyAlignment="1">
      <alignment horizontal="right" vertical="center"/>
    </xf>
    <xf numFmtId="0" fontId="22" fillId="0" borderId="0" xfId="0" applyFont="1" applyFill="1"/>
    <xf numFmtId="0" fontId="6" fillId="2" borderId="1" xfId="0" applyNumberFormat="1" applyFont="1" applyFill="1" applyBorder="1" applyAlignment="1">
      <alignment horizontal="left" vertical="top" wrapText="1"/>
    </xf>
    <xf numFmtId="0" fontId="6" fillId="2" borderId="1" xfId="0" applyNumberFormat="1" applyFont="1" applyFill="1" applyBorder="1" applyAlignment="1">
      <alignment horizontal="left" vertical="center" wrapText="1"/>
    </xf>
    <xf numFmtId="167" fontId="6" fillId="2" borderId="1" xfId="3" applyNumberFormat="1" applyFont="1" applyFill="1" applyBorder="1" applyAlignment="1">
      <alignment horizontal="right" vertical="center"/>
    </xf>
    <xf numFmtId="14" fontId="7" fillId="7" borderId="1" xfId="0" applyNumberFormat="1" applyFont="1" applyFill="1" applyBorder="1" applyAlignment="1">
      <alignment horizontal="left" vertical="top"/>
    </xf>
    <xf numFmtId="0" fontId="7" fillId="7" borderId="1" xfId="0" applyFont="1" applyFill="1" applyBorder="1" applyAlignment="1">
      <alignment horizontal="left" vertical="top"/>
    </xf>
    <xf numFmtId="49" fontId="20" fillId="3" borderId="1" xfId="0" applyNumberFormat="1" applyFont="1" applyFill="1" applyBorder="1" applyAlignment="1">
      <alignment horizontal="left" vertical="center" wrapText="1"/>
    </xf>
    <xf numFmtId="49" fontId="20" fillId="3" borderId="1" xfId="0" applyNumberFormat="1" applyFont="1" applyFill="1" applyBorder="1" applyAlignment="1">
      <alignment horizontal="left" vertical="top" wrapText="1"/>
    </xf>
    <xf numFmtId="49" fontId="20" fillId="3" borderId="1" xfId="0" applyNumberFormat="1" applyFont="1" applyFill="1" applyBorder="1" applyAlignment="1">
      <alignment horizontal="center" vertical="top" wrapText="1"/>
    </xf>
    <xf numFmtId="49" fontId="20" fillId="3" borderId="1" xfId="0" applyNumberFormat="1" applyFont="1" applyFill="1" applyBorder="1" applyAlignment="1">
      <alignment horizontal="center" vertical="center" wrapText="1"/>
    </xf>
    <xf numFmtId="167" fontId="20" fillId="3" borderId="1" xfId="3" applyNumberFormat="1" applyFont="1" applyFill="1" applyBorder="1" applyAlignment="1">
      <alignment horizontal="right" vertical="center" wrapText="1"/>
    </xf>
    <xf numFmtId="49" fontId="20" fillId="7" borderId="1" xfId="0" applyNumberFormat="1" applyFont="1" applyFill="1" applyBorder="1" applyAlignment="1">
      <alignment horizontal="left" vertical="center"/>
    </xf>
    <xf numFmtId="167" fontId="20" fillId="7" borderId="1" xfId="3" applyNumberFormat="1" applyFont="1" applyFill="1" applyBorder="1" applyAlignment="1">
      <alignment horizontal="right" vertical="center"/>
    </xf>
    <xf numFmtId="167" fontId="20" fillId="0" borderId="1" xfId="0" applyNumberFormat="1" applyFont="1" applyFill="1" applyBorder="1" applyAlignment="1">
      <alignment horizontal="right" vertical="top" wrapText="1"/>
    </xf>
    <xf numFmtId="16" fontId="24" fillId="0" borderId="1" xfId="0" applyNumberFormat="1" applyFont="1" applyFill="1" applyBorder="1" applyAlignment="1">
      <alignment horizontal="left" vertical="top"/>
    </xf>
    <xf numFmtId="14" fontId="25" fillId="0" borderId="1" xfId="0" applyNumberFormat="1" applyFont="1" applyFill="1" applyBorder="1" applyAlignment="1">
      <alignment horizontal="left" vertical="top"/>
    </xf>
    <xf numFmtId="0" fontId="19"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67" fontId="19" fillId="0" borderId="1" xfId="3" applyNumberFormat="1" applyFont="1" applyFill="1" applyBorder="1" applyAlignment="1">
      <alignment horizontal="right" vertical="top"/>
    </xf>
    <xf numFmtId="14" fontId="25" fillId="0" borderId="1" xfId="0" applyNumberFormat="1" applyFont="1" applyFill="1" applyBorder="1" applyAlignment="1">
      <alignment horizontal="left" vertical="top" wrapText="1"/>
    </xf>
    <xf numFmtId="167" fontId="20" fillId="3" borderId="1" xfId="3" applyNumberFormat="1" applyFont="1" applyFill="1" applyBorder="1" applyAlignment="1">
      <alignment horizontal="center" vertical="center" wrapText="1"/>
    </xf>
    <xf numFmtId="167" fontId="20" fillId="7" borderId="1" xfId="3" applyNumberFormat="1" applyFont="1" applyFill="1" applyBorder="1" applyAlignment="1">
      <alignment horizontal="center" vertical="center"/>
    </xf>
    <xf numFmtId="0" fontId="23" fillId="0" borderId="1" xfId="0" applyNumberFormat="1" applyFont="1" applyFill="1" applyBorder="1" applyAlignment="1">
      <alignment horizontal="left" vertical="top"/>
    </xf>
    <xf numFmtId="167" fontId="20" fillId="0" borderId="1" xfId="3" applyNumberFormat="1" applyFont="1" applyFill="1" applyBorder="1" applyAlignment="1">
      <alignment horizontal="center" vertical="center"/>
    </xf>
    <xf numFmtId="49" fontId="19" fillId="0" borderId="1" xfId="0" applyNumberFormat="1" applyFont="1" applyFill="1" applyBorder="1" applyAlignment="1">
      <alignment horizontal="left" vertical="top"/>
    </xf>
    <xf numFmtId="14" fontId="19" fillId="0" borderId="1" xfId="0" applyNumberFormat="1" applyFont="1" applyFill="1" applyBorder="1" applyAlignment="1">
      <alignment horizontal="left" vertical="top" wrapText="1"/>
    </xf>
    <xf numFmtId="14" fontId="19" fillId="0" borderId="1" xfId="0" applyNumberFormat="1" applyFont="1" applyFill="1" applyBorder="1" applyAlignment="1">
      <alignment horizontal="center" vertical="top" wrapText="1"/>
    </xf>
    <xf numFmtId="167" fontId="19" fillId="0" borderId="1" xfId="3" applyNumberFormat="1" applyFont="1" applyFill="1" applyBorder="1" applyAlignment="1">
      <alignment horizontal="center" vertical="center"/>
    </xf>
    <xf numFmtId="167" fontId="19" fillId="5" borderId="1" xfId="3" applyNumberFormat="1" applyFont="1" applyFill="1" applyBorder="1" applyAlignment="1">
      <alignment horizontal="center" vertical="center"/>
    </xf>
    <xf numFmtId="49" fontId="19" fillId="5" borderId="1" xfId="0" applyNumberFormat="1" applyFont="1" applyFill="1" applyBorder="1" applyAlignment="1">
      <alignment horizontal="center" vertical="top" wrapText="1"/>
    </xf>
    <xf numFmtId="0" fontId="25" fillId="0" borderId="1" xfId="0" applyFont="1" applyFill="1" applyBorder="1" applyAlignment="1">
      <alignment horizontal="left" vertical="top"/>
    </xf>
    <xf numFmtId="0" fontId="25" fillId="0" borderId="1" xfId="0" applyFont="1" applyFill="1" applyBorder="1" applyAlignment="1">
      <alignment horizontal="center" vertical="top" wrapText="1"/>
    </xf>
    <xf numFmtId="49" fontId="19" fillId="5" borderId="1" xfId="0" applyNumberFormat="1" applyFont="1" applyFill="1" applyBorder="1" applyAlignment="1">
      <alignment horizontal="left" vertical="top"/>
    </xf>
    <xf numFmtId="0" fontId="19" fillId="5" borderId="1" xfId="0" applyNumberFormat="1" applyFont="1" applyFill="1" applyBorder="1" applyAlignment="1">
      <alignment horizontal="left" vertical="top" wrapText="1"/>
    </xf>
    <xf numFmtId="0" fontId="25" fillId="5" borderId="1" xfId="0" applyFont="1" applyFill="1" applyBorder="1" applyAlignment="1">
      <alignment horizontal="left" vertical="top"/>
    </xf>
    <xf numFmtId="0" fontId="19" fillId="5" borderId="1" xfId="0" applyNumberFormat="1" applyFont="1" applyFill="1" applyBorder="1" applyAlignment="1">
      <alignment horizontal="center" vertical="top" wrapText="1"/>
    </xf>
    <xf numFmtId="0" fontId="25" fillId="5" borderId="1" xfId="0" applyFont="1" applyFill="1" applyBorder="1" applyAlignment="1">
      <alignment horizontal="center" vertical="top" wrapText="1"/>
    </xf>
    <xf numFmtId="167" fontId="20"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xf>
    <xf numFmtId="0" fontId="24" fillId="5" borderId="1" xfId="0" applyNumberFormat="1" applyFont="1" applyFill="1" applyBorder="1" applyAlignment="1">
      <alignment horizontal="left" vertical="top" wrapText="1"/>
    </xf>
    <xf numFmtId="14" fontId="24" fillId="5" borderId="1" xfId="0" applyNumberFormat="1" applyFont="1" applyFill="1" applyBorder="1" applyAlignment="1">
      <alignment horizontal="left" vertical="top" wrapText="1"/>
    </xf>
    <xf numFmtId="170" fontId="6" fillId="5" borderId="1" xfId="0" applyNumberFormat="1" applyFont="1" applyFill="1" applyBorder="1" applyAlignment="1">
      <alignment horizontal="left" vertical="top" wrapText="1"/>
    </xf>
    <xf numFmtId="14" fontId="25" fillId="5" borderId="1" xfId="0" applyNumberFormat="1" applyFont="1" applyFill="1" applyBorder="1" applyAlignment="1">
      <alignment horizontal="left" vertical="top"/>
    </xf>
    <xf numFmtId="14" fontId="25" fillId="5" borderId="1" xfId="0" applyNumberFormat="1" applyFont="1" applyFill="1" applyBorder="1" applyAlignment="1">
      <alignment horizontal="center" vertical="top" wrapText="1"/>
    </xf>
    <xf numFmtId="167" fontId="19" fillId="0" borderId="1" xfId="4" applyNumberFormat="1" applyFont="1" applyFill="1" applyBorder="1" applyAlignment="1">
      <alignment horizontal="center" vertical="center"/>
    </xf>
    <xf numFmtId="167" fontId="26" fillId="10" borderId="1" xfId="0" applyNumberFormat="1" applyFont="1" applyFill="1" applyBorder="1" applyAlignment="1">
      <alignment horizontal="center" vertical="center"/>
    </xf>
    <xf numFmtId="167" fontId="19" fillId="5" borderId="1" xfId="4" applyNumberFormat="1" applyFont="1" applyFill="1" applyBorder="1" applyAlignment="1">
      <alignment horizontal="center" vertical="center"/>
    </xf>
    <xf numFmtId="0" fontId="19" fillId="0" borderId="1" xfId="0" applyFont="1" applyFill="1" applyBorder="1" applyAlignment="1">
      <alignment horizontal="left" vertical="top" wrapText="1"/>
    </xf>
    <xf numFmtId="0" fontId="24" fillId="5" borderId="1" xfId="0" applyNumberFormat="1" applyFont="1" applyFill="1" applyBorder="1" applyAlignment="1" applyProtection="1">
      <alignment horizontal="left" vertical="top"/>
      <protection locked="0"/>
    </xf>
    <xf numFmtId="0" fontId="19" fillId="5" borderId="1" xfId="0" applyNumberFormat="1" applyFont="1" applyFill="1" applyBorder="1" applyAlignment="1" applyProtection="1">
      <alignment horizontal="left" vertical="top" wrapText="1"/>
      <protection locked="0"/>
    </xf>
    <xf numFmtId="14" fontId="24" fillId="5" borderId="1" xfId="0" applyNumberFormat="1" applyFont="1" applyFill="1" applyBorder="1" applyAlignment="1" applyProtection="1">
      <alignment horizontal="left" vertical="top" wrapText="1"/>
      <protection locked="0"/>
    </xf>
    <xf numFmtId="49" fontId="19" fillId="5" borderId="1" xfId="0" applyNumberFormat="1" applyFont="1" applyFill="1" applyBorder="1" applyAlignment="1" applyProtection="1">
      <alignment horizontal="center" vertical="top"/>
      <protection locked="0"/>
    </xf>
    <xf numFmtId="49" fontId="19" fillId="5" borderId="1" xfId="0" applyNumberFormat="1" applyFont="1" applyFill="1" applyBorder="1" applyAlignment="1" applyProtection="1">
      <alignment horizontal="center" vertical="top" wrapText="1"/>
      <protection locked="0"/>
    </xf>
    <xf numFmtId="0" fontId="6" fillId="5" borderId="1" xfId="0" applyFont="1" applyFill="1" applyBorder="1" applyAlignment="1" applyProtection="1">
      <alignment horizontal="left" vertical="top" wrapText="1"/>
      <protection locked="0"/>
    </xf>
    <xf numFmtId="14" fontId="25" fillId="5" borderId="1" xfId="0" applyNumberFormat="1" applyFont="1" applyFill="1" applyBorder="1" applyAlignment="1" applyProtection="1">
      <alignment horizontal="left" vertical="top"/>
      <protection locked="0"/>
    </xf>
    <xf numFmtId="14" fontId="25" fillId="5" borderId="1" xfId="0" applyNumberFormat="1" applyFont="1" applyFill="1" applyBorder="1" applyAlignment="1" applyProtection="1">
      <alignment horizontal="center" vertical="top"/>
      <protection locked="0"/>
    </xf>
    <xf numFmtId="171" fontId="19" fillId="0" borderId="1" xfId="4" applyNumberFormat="1" applyFont="1" applyFill="1" applyBorder="1" applyAlignment="1" applyProtection="1">
      <alignment horizontal="center" vertical="center"/>
      <protection locked="0"/>
    </xf>
    <xf numFmtId="171" fontId="19" fillId="0" borderId="1" xfId="0" applyNumberFormat="1" applyFont="1" applyFill="1" applyBorder="1" applyAlignment="1" applyProtection="1">
      <alignment horizontal="center" vertical="center"/>
      <protection locked="0"/>
    </xf>
    <xf numFmtId="167" fontId="19" fillId="5" borderId="1" xfId="4" applyNumberFormat="1" applyFont="1" applyFill="1" applyBorder="1" applyAlignment="1" applyProtection="1">
      <alignment horizontal="center" vertical="center"/>
      <protection locked="0"/>
    </xf>
    <xf numFmtId="0" fontId="24" fillId="0" borderId="1" xfId="0" applyNumberFormat="1" applyFont="1" applyFill="1" applyBorder="1" applyAlignment="1" applyProtection="1">
      <alignment horizontal="left" vertical="top"/>
      <protection locked="0"/>
    </xf>
    <xf numFmtId="14" fontId="24" fillId="0" borderId="1" xfId="0" applyNumberFormat="1" applyFont="1" applyFill="1" applyBorder="1" applyAlignment="1">
      <alignment horizontal="left" vertical="top" wrapText="1"/>
    </xf>
    <xf numFmtId="171" fontId="19" fillId="0" borderId="1" xfId="4" applyNumberFormat="1" applyFont="1" applyFill="1" applyBorder="1" applyAlignment="1">
      <alignment horizontal="center" vertical="center"/>
    </xf>
    <xf numFmtId="171" fontId="19" fillId="0" borderId="1" xfId="0" applyNumberFormat="1" applyFont="1" applyFill="1" applyBorder="1" applyAlignment="1">
      <alignment horizontal="center" vertical="center"/>
    </xf>
    <xf numFmtId="0" fontId="19" fillId="5" borderId="1" xfId="0" applyFont="1" applyFill="1" applyBorder="1" applyAlignment="1">
      <alignment horizontal="left" vertical="top" wrapText="1"/>
    </xf>
    <xf numFmtId="171" fontId="20" fillId="0" borderId="1" xfId="0" applyNumberFormat="1" applyFont="1" applyFill="1" applyBorder="1" applyAlignment="1">
      <alignment horizontal="center" vertical="center" wrapText="1"/>
    </xf>
    <xf numFmtId="16" fontId="24" fillId="5" borderId="1" xfId="0" applyNumberFormat="1" applyFont="1" applyFill="1" applyBorder="1" applyAlignment="1">
      <alignment horizontal="left" vertical="top" wrapText="1"/>
    </xf>
    <xf numFmtId="14" fontId="23" fillId="5" borderId="1" xfId="0" applyNumberFormat="1" applyFont="1" applyFill="1" applyBorder="1" applyAlignment="1">
      <alignment horizontal="left" vertical="top" wrapText="1"/>
    </xf>
    <xf numFmtId="14" fontId="25" fillId="5" borderId="1" xfId="0" applyNumberFormat="1" applyFont="1" applyFill="1" applyBorder="1" applyAlignment="1">
      <alignment horizontal="center" vertical="top"/>
    </xf>
    <xf numFmtId="0" fontId="20" fillId="7" borderId="1" xfId="0" applyNumberFormat="1" applyFont="1" applyFill="1" applyBorder="1" applyAlignment="1">
      <alignment horizontal="left" vertical="top"/>
    </xf>
    <xf numFmtId="14" fontId="20" fillId="7" borderId="1" xfId="0" applyNumberFormat="1" applyFont="1" applyFill="1" applyBorder="1" applyAlignment="1">
      <alignment horizontal="left" vertical="top"/>
    </xf>
    <xf numFmtId="0" fontId="20" fillId="7" borderId="1" xfId="0" applyNumberFormat="1" applyFont="1" applyFill="1" applyBorder="1" applyAlignment="1">
      <alignment horizontal="center" vertical="top"/>
    </xf>
    <xf numFmtId="0" fontId="6" fillId="7" borderId="1" xfId="0" applyFont="1" applyFill="1" applyBorder="1" applyAlignment="1">
      <alignment horizontal="left" vertical="top"/>
    </xf>
    <xf numFmtId="14" fontId="20" fillId="7" borderId="1" xfId="0" applyNumberFormat="1" applyFont="1" applyFill="1" applyBorder="1" applyAlignment="1">
      <alignment horizontal="center" vertical="center" wrapText="1"/>
    </xf>
    <xf numFmtId="171" fontId="20" fillId="7" borderId="1" xfId="3" applyNumberFormat="1" applyFont="1" applyFill="1" applyBorder="1" applyAlignment="1">
      <alignment horizontal="center" vertical="center"/>
    </xf>
    <xf numFmtId="14" fontId="27" fillId="0" borderId="1" xfId="0" applyNumberFormat="1" applyFont="1" applyFill="1" applyBorder="1" applyAlignment="1">
      <alignment horizontal="left" vertical="top"/>
    </xf>
    <xf numFmtId="0" fontId="20" fillId="0" borderId="1" xfId="0" applyNumberFormat="1" applyFont="1" applyFill="1" applyBorder="1" applyAlignment="1">
      <alignment horizontal="center" vertical="top" wrapText="1"/>
    </xf>
    <xf numFmtId="14" fontId="27" fillId="0" borderId="1" xfId="0" applyNumberFormat="1" applyFont="1" applyFill="1" applyBorder="1" applyAlignment="1">
      <alignment horizontal="center" vertical="top" wrapText="1"/>
    </xf>
    <xf numFmtId="171" fontId="20" fillId="0" borderId="1" xfId="3" applyNumberFormat="1" applyFont="1" applyFill="1" applyBorder="1" applyAlignment="1">
      <alignment horizontal="center" vertical="center"/>
    </xf>
    <xf numFmtId="0" fontId="24" fillId="5" borderId="1" xfId="0" applyNumberFormat="1" applyFont="1" applyFill="1" applyBorder="1" applyAlignment="1">
      <alignment horizontal="left" vertical="top"/>
    </xf>
    <xf numFmtId="14" fontId="6" fillId="5" borderId="1" xfId="0" applyNumberFormat="1" applyFont="1" applyFill="1" applyBorder="1" applyAlignment="1">
      <alignment horizontal="center" vertical="top" wrapText="1"/>
    </xf>
    <xf numFmtId="49" fontId="28" fillId="5" borderId="1" xfId="0" applyNumberFormat="1" applyFont="1" applyFill="1" applyBorder="1" applyAlignment="1">
      <alignment horizontal="left" vertical="top" wrapText="1"/>
    </xf>
    <xf numFmtId="0" fontId="19" fillId="8" borderId="1" xfId="0" applyNumberFormat="1" applyFont="1" applyFill="1" applyBorder="1" applyAlignment="1">
      <alignment horizontal="left" vertical="top" wrapText="1"/>
    </xf>
    <xf numFmtId="49" fontId="19" fillId="8" borderId="1" xfId="0" applyNumberFormat="1" applyFont="1" applyFill="1" applyBorder="1" applyAlignment="1">
      <alignment horizontal="center" vertical="top" wrapText="1"/>
    </xf>
    <xf numFmtId="0" fontId="6" fillId="8" borderId="1" xfId="0" applyFont="1" applyFill="1" applyBorder="1" applyAlignment="1">
      <alignment horizontal="left" vertical="top" wrapText="1"/>
    </xf>
    <xf numFmtId="171" fontId="19" fillId="0" borderId="1" xfId="3" applyNumberFormat="1" applyFont="1" applyFill="1" applyBorder="1" applyAlignment="1" applyProtection="1">
      <alignment horizontal="center" vertical="center"/>
    </xf>
    <xf numFmtId="167" fontId="19" fillId="9" borderId="1" xfId="3" applyNumberFormat="1" applyFont="1" applyFill="1" applyBorder="1" applyAlignment="1" applyProtection="1">
      <alignment horizontal="center" vertical="center"/>
    </xf>
    <xf numFmtId="167" fontId="19" fillId="5" borderId="1" xfId="3" applyNumberFormat="1" applyFont="1" applyFill="1" applyBorder="1" applyAlignment="1" applyProtection="1">
      <alignment horizontal="center" vertical="center"/>
    </xf>
    <xf numFmtId="171" fontId="20" fillId="7" borderId="1" xfId="0" applyNumberFormat="1" applyFont="1" applyFill="1" applyBorder="1" applyAlignment="1">
      <alignment horizontal="center" vertical="center" wrapText="1"/>
    </xf>
    <xf numFmtId="167" fontId="20" fillId="7" borderId="1" xfId="0" applyNumberFormat="1" applyFont="1" applyFill="1" applyBorder="1" applyAlignment="1">
      <alignment horizontal="center" vertical="center" wrapText="1"/>
    </xf>
    <xf numFmtId="14" fontId="24" fillId="5" borderId="1" xfId="0" applyNumberFormat="1" applyFont="1" applyFill="1" applyBorder="1" applyAlignment="1">
      <alignment horizontal="left" vertical="top"/>
    </xf>
    <xf numFmtId="49" fontId="6" fillId="5" borderId="1" xfId="0" applyNumberFormat="1" applyFont="1" applyFill="1" applyBorder="1" applyAlignment="1">
      <alignment horizontal="center" vertical="top"/>
    </xf>
    <xf numFmtId="49" fontId="24" fillId="5" borderId="1" xfId="0" applyNumberFormat="1" applyFont="1" applyFill="1" applyBorder="1" applyAlignment="1">
      <alignment horizontal="center" vertical="top" wrapText="1"/>
    </xf>
    <xf numFmtId="0" fontId="24" fillId="5" borderId="1" xfId="0" applyNumberFormat="1" applyFont="1" applyFill="1" applyBorder="1" applyAlignment="1">
      <alignment horizontal="center" vertical="top" wrapText="1"/>
    </xf>
    <xf numFmtId="14" fontId="24" fillId="5" borderId="1" xfId="0" applyNumberFormat="1" applyFont="1" applyFill="1" applyBorder="1" applyAlignment="1">
      <alignment horizontal="center" vertical="top"/>
    </xf>
    <xf numFmtId="167" fontId="20" fillId="0" borderId="1" xfId="3" applyNumberFormat="1" applyFont="1" applyFill="1" applyBorder="1" applyAlignment="1">
      <alignment horizontal="right" vertical="top"/>
    </xf>
    <xf numFmtId="167" fontId="20" fillId="7" borderId="1" xfId="0" applyNumberFormat="1" applyFont="1" applyFill="1" applyBorder="1" applyAlignment="1">
      <alignment horizontal="right" vertical="center" wrapText="1"/>
    </xf>
    <xf numFmtId="49" fontId="24" fillId="5" borderId="1" xfId="0" applyNumberFormat="1" applyFont="1" applyFill="1" applyBorder="1" applyAlignment="1">
      <alignment horizontal="center" vertical="top"/>
    </xf>
    <xf numFmtId="167" fontId="19" fillId="5" borderId="1" xfId="3" applyNumberFormat="1" applyFont="1" applyFill="1" applyBorder="1" applyAlignment="1">
      <alignment horizontal="right" vertical="top"/>
    </xf>
    <xf numFmtId="49" fontId="20" fillId="3" borderId="2" xfId="0" applyNumberFormat="1" applyFont="1" applyFill="1" applyBorder="1" applyAlignment="1">
      <alignment horizontal="left" vertical="center" wrapText="1"/>
    </xf>
    <xf numFmtId="0" fontId="19" fillId="0" borderId="1" xfId="0" applyFont="1" applyBorder="1" applyAlignment="1">
      <alignment horizontal="left" vertical="top" wrapText="1"/>
    </xf>
    <xf numFmtId="14" fontId="19" fillId="0" borderId="1" xfId="0" applyNumberFormat="1" applyFont="1" applyFill="1" applyBorder="1" applyAlignment="1">
      <alignment vertical="top" wrapText="1"/>
    </xf>
    <xf numFmtId="167" fontId="20" fillId="0" borderId="1" xfId="3" applyNumberFormat="1" applyFont="1" applyFill="1" applyBorder="1" applyAlignment="1">
      <alignment horizontal="center" vertical="top"/>
    </xf>
    <xf numFmtId="167" fontId="19" fillId="0" borderId="1" xfId="3" applyNumberFormat="1" applyFont="1" applyFill="1" applyBorder="1" applyAlignment="1">
      <alignment horizontal="center" vertical="top"/>
    </xf>
    <xf numFmtId="14" fontId="20" fillId="7" borderId="1" xfId="0" applyNumberFormat="1" applyFont="1" applyFill="1" applyBorder="1" applyAlignment="1">
      <alignment horizontal="center" vertical="top" wrapText="1"/>
    </xf>
    <xf numFmtId="0" fontId="20" fillId="7" borderId="1" xfId="0" applyFont="1" applyFill="1" applyBorder="1" applyAlignment="1">
      <alignment horizontal="left" vertical="top"/>
    </xf>
    <xf numFmtId="0" fontId="27" fillId="0" borderId="1" xfId="0" applyFont="1" applyFill="1" applyBorder="1" applyAlignment="1">
      <alignment horizontal="left" vertical="top"/>
    </xf>
    <xf numFmtId="0" fontId="24" fillId="0" borderId="0" xfId="0" applyNumberFormat="1" applyFont="1" applyFill="1" applyBorder="1" applyAlignment="1">
      <alignment horizontal="left" vertical="center"/>
    </xf>
    <xf numFmtId="0" fontId="19" fillId="0" borderId="0" xfId="0" applyFont="1" applyFill="1" applyBorder="1" applyAlignment="1">
      <alignment horizontal="left" vertical="top" wrapText="1"/>
    </xf>
    <xf numFmtId="14" fontId="25" fillId="0" borderId="0" xfId="0" applyNumberFormat="1" applyFont="1" applyFill="1" applyBorder="1" applyAlignment="1">
      <alignment horizontal="left" vertical="top"/>
    </xf>
    <xf numFmtId="14" fontId="6" fillId="0" borderId="0" xfId="0" applyNumberFormat="1" applyFont="1" applyFill="1" applyBorder="1" applyAlignment="1">
      <alignment horizontal="center" vertical="top" wrapText="1"/>
    </xf>
    <xf numFmtId="49" fontId="19" fillId="0" borderId="0" xfId="0" applyNumberFormat="1" applyFont="1" applyFill="1" applyBorder="1" applyAlignment="1">
      <alignment horizontal="center" vertical="top" wrapText="1"/>
    </xf>
    <xf numFmtId="0" fontId="6" fillId="0" borderId="0" xfId="0" applyFont="1" applyFill="1" applyBorder="1" applyAlignment="1">
      <alignment horizontal="left" vertical="top" wrapText="1"/>
    </xf>
    <xf numFmtId="49" fontId="19" fillId="0" borderId="0" xfId="0" applyNumberFormat="1" applyFont="1" applyFill="1" applyBorder="1" applyAlignment="1">
      <alignment horizontal="left" vertical="top" wrapText="1"/>
    </xf>
    <xf numFmtId="14" fontId="25" fillId="0" borderId="0" xfId="0" applyNumberFormat="1" applyFont="1" applyFill="1" applyBorder="1" applyAlignment="1">
      <alignment horizontal="center" vertical="top" wrapText="1"/>
    </xf>
    <xf numFmtId="167" fontId="19" fillId="0" borderId="0" xfId="3" applyNumberFormat="1" applyFont="1" applyFill="1" applyBorder="1" applyAlignment="1">
      <alignment horizontal="right" vertical="top"/>
    </xf>
    <xf numFmtId="0" fontId="19" fillId="0" borderId="0" xfId="1" applyFont="1" applyFill="1" applyAlignment="1">
      <alignment horizontal="left" vertical="top"/>
    </xf>
    <xf numFmtId="0" fontId="19" fillId="2" borderId="3" xfId="1" applyNumberFormat="1" applyFont="1" applyFill="1" applyBorder="1" applyAlignment="1">
      <alignment horizontal="left" vertical="top"/>
    </xf>
    <xf numFmtId="0" fontId="19" fillId="0" borderId="0" xfId="1" applyFont="1" applyFill="1" applyAlignment="1">
      <alignment horizontal="center" vertical="top"/>
    </xf>
    <xf numFmtId="0" fontId="19" fillId="0" borderId="0" xfId="1" applyNumberFormat="1" applyFont="1" applyFill="1" applyAlignment="1">
      <alignment horizontal="left" vertical="top"/>
    </xf>
    <xf numFmtId="49" fontId="19" fillId="0" borderId="0" xfId="1" applyNumberFormat="1" applyFont="1" applyFill="1" applyAlignment="1">
      <alignment horizontal="center" vertical="top"/>
    </xf>
    <xf numFmtId="0" fontId="7" fillId="7" borderId="1" xfId="0" applyNumberFormat="1" applyFont="1" applyFill="1" applyBorder="1" applyAlignment="1">
      <alignment horizontal="left" vertical="center" wrapText="1"/>
    </xf>
    <xf numFmtId="49" fontId="6" fillId="0" borderId="1" xfId="0" applyNumberFormat="1" applyFont="1" applyBorder="1" applyAlignment="1">
      <alignment horizontal="left" vertical="top"/>
    </xf>
    <xf numFmtId="0" fontId="6" fillId="0" borderId="1" xfId="0" applyFont="1" applyBorder="1" applyAlignment="1"/>
    <xf numFmtId="0" fontId="6" fillId="0" borderId="1" xfId="0" applyFont="1" applyBorder="1" applyAlignment="1">
      <alignment horizontal="left" vertical="top" wrapText="1"/>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center" vertical="top"/>
    </xf>
    <xf numFmtId="0" fontId="6" fillId="0" borderId="1" xfId="0" applyFont="1" applyBorder="1" applyAlignment="1">
      <alignment horizontal="left"/>
    </xf>
    <xf numFmtId="0" fontId="6" fillId="0" borderId="1" xfId="0" applyFont="1" applyBorder="1" applyAlignment="1">
      <alignment vertical="top"/>
    </xf>
    <xf numFmtId="0" fontId="6" fillId="0" borderId="1" xfId="0" applyFont="1" applyBorder="1" applyAlignment="1">
      <alignment horizontal="left" vertical="top"/>
    </xf>
    <xf numFmtId="0" fontId="6" fillId="0" borderId="1" xfId="0" applyFont="1" applyFill="1" applyBorder="1" applyAlignment="1">
      <alignment horizontal="left" vertical="top" wrapText="1"/>
    </xf>
    <xf numFmtId="0" fontId="10" fillId="0" borderId="1" xfId="0" applyFont="1" applyBorder="1" applyAlignment="1">
      <alignment horizontal="left"/>
    </xf>
    <xf numFmtId="14" fontId="6" fillId="0" borderId="1" xfId="0" applyNumberFormat="1" applyFont="1" applyFill="1" applyBorder="1" applyAlignment="1">
      <alignment vertical="top" wrapText="1"/>
    </xf>
    <xf numFmtId="0" fontId="10" fillId="0" borderId="1" xfId="0" applyFont="1" applyBorder="1" applyAlignment="1">
      <alignment vertical="top" wrapText="1"/>
    </xf>
    <xf numFmtId="14" fontId="6"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center" vertical="top"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7" fillId="0" borderId="1" xfId="0" applyNumberFormat="1" applyFont="1" applyFill="1" applyBorder="1" applyAlignment="1">
      <alignment horizontal="left" vertical="top" wrapText="1"/>
    </xf>
    <xf numFmtId="0" fontId="6" fillId="0" borderId="1" xfId="0" applyFont="1" applyFill="1" applyBorder="1" applyAlignment="1">
      <alignment horizontal="left" vertical="top"/>
    </xf>
    <xf numFmtId="0" fontId="6" fillId="0" borderId="1" xfId="0" applyFont="1" applyFill="1" applyBorder="1" applyAlignment="1">
      <alignment vertical="top"/>
    </xf>
    <xf numFmtId="0" fontId="10" fillId="0" borderId="1" xfId="0" applyFont="1" applyBorder="1" applyAlignment="1">
      <alignment vertical="top"/>
    </xf>
    <xf numFmtId="0" fontId="6" fillId="0" borderId="1" xfId="0" applyFont="1" applyBorder="1" applyAlignment="1">
      <alignment horizontal="center" vertical="top"/>
    </xf>
    <xf numFmtId="0" fontId="11" fillId="0" borderId="1" xfId="0" applyFont="1" applyFill="1" applyBorder="1" applyAlignment="1">
      <alignment horizontal="center" vertical="top"/>
    </xf>
    <xf numFmtId="0" fontId="7" fillId="0" borderId="1" xfId="0" applyNumberFormat="1" applyFont="1" applyFill="1" applyBorder="1" applyAlignment="1">
      <alignment horizontal="center" vertical="top"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vertical="top" wrapText="1"/>
    </xf>
    <xf numFmtId="0" fontId="6" fillId="0" borderId="1" xfId="0" applyNumberFormat="1" applyFont="1" applyFill="1" applyBorder="1" applyAlignment="1">
      <alignment horizontal="left" vertical="top" wrapText="1"/>
    </xf>
    <xf numFmtId="0" fontId="10" fillId="0" borderId="1" xfId="0" applyFont="1" applyBorder="1" applyAlignment="1">
      <alignment horizontal="left" vertical="top"/>
    </xf>
    <xf numFmtId="0" fontId="6" fillId="0" borderId="1" xfId="0" applyFont="1" applyBorder="1" applyAlignment="1">
      <alignment vertical="top" wrapText="1"/>
    </xf>
    <xf numFmtId="49" fontId="6" fillId="0" borderId="1" xfId="0" applyNumberFormat="1" applyFont="1" applyFill="1" applyBorder="1" applyAlignment="1">
      <alignment vertical="top" wrapText="1"/>
    </xf>
    <xf numFmtId="14" fontId="6" fillId="0" borderId="1" xfId="0" applyNumberFormat="1" applyFont="1" applyFill="1" applyBorder="1" applyAlignment="1">
      <alignment horizontal="center" vertical="top" wrapText="1"/>
    </xf>
    <xf numFmtId="14" fontId="6" fillId="0" borderId="1" xfId="0" applyNumberFormat="1" applyFont="1" applyFill="1" applyBorder="1" applyAlignment="1">
      <alignment horizontal="left" vertical="top"/>
    </xf>
    <xf numFmtId="14" fontId="6" fillId="0" borderId="1" xfId="0" applyNumberFormat="1" applyFont="1" applyFill="1" applyBorder="1" applyAlignment="1">
      <alignment horizontal="center" vertical="top"/>
    </xf>
    <xf numFmtId="0" fontId="6" fillId="0" borderId="1" xfId="0" applyNumberFormat="1" applyFont="1" applyFill="1" applyBorder="1" applyAlignment="1">
      <alignment horizontal="left" vertical="top"/>
    </xf>
    <xf numFmtId="0" fontId="6" fillId="0" borderId="1" xfId="0" applyNumberFormat="1" applyFont="1" applyFill="1" applyBorder="1" applyAlignment="1">
      <alignment horizontal="center" vertical="top"/>
    </xf>
    <xf numFmtId="16" fontId="6" fillId="0" borderId="1" xfId="0" applyNumberFormat="1" applyFont="1" applyFill="1" applyBorder="1" applyAlignment="1">
      <alignment horizontal="left" vertical="top"/>
    </xf>
    <xf numFmtId="16" fontId="6" fillId="0" borderId="1" xfId="0" applyNumberFormat="1" applyFont="1" applyFill="1" applyBorder="1" applyAlignment="1">
      <alignment horizontal="center" vertical="top"/>
    </xf>
    <xf numFmtId="14" fontId="6" fillId="0" borderId="1" xfId="0" applyNumberFormat="1" applyFont="1" applyFill="1" applyBorder="1" applyAlignment="1">
      <alignment horizontal="left"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vertical="top" wrapText="1"/>
    </xf>
    <xf numFmtId="14" fontId="6" fillId="0" borderId="1" xfId="0" applyNumberFormat="1" applyFont="1" applyFill="1" applyBorder="1" applyAlignment="1">
      <alignment vertical="top"/>
    </xf>
    <xf numFmtId="14"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top" wrapText="1"/>
    </xf>
    <xf numFmtId="0" fontId="6" fillId="0" borderId="1" xfId="0" applyNumberFormat="1" applyFont="1" applyFill="1" applyBorder="1" applyAlignment="1">
      <alignment horizontal="center" vertical="top" wrapText="1"/>
    </xf>
    <xf numFmtId="165" fontId="6" fillId="0" borderId="1" xfId="0" applyNumberFormat="1" applyFont="1" applyFill="1" applyBorder="1" applyAlignment="1">
      <alignment horizontal="center" vertical="center" wrapText="1"/>
    </xf>
    <xf numFmtId="167" fontId="6" fillId="0"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6" fontId="6" fillId="0" borderId="1" xfId="0" applyNumberFormat="1" applyFont="1" applyFill="1" applyBorder="1" applyAlignment="1">
      <alignment horizontal="center" vertical="center" wrapText="1"/>
    </xf>
    <xf numFmtId="166" fontId="6" fillId="0" borderId="1" xfId="0" applyNumberFormat="1" applyFont="1" applyFill="1" applyBorder="1" applyAlignment="1">
      <alignment horizontal="center" vertical="center"/>
    </xf>
    <xf numFmtId="0" fontId="7" fillId="0" borderId="0" xfId="0" applyNumberFormat="1" applyFont="1" applyAlignment="1">
      <alignment vertical="center" wrapText="1"/>
    </xf>
    <xf numFmtId="0" fontId="7" fillId="0" borderId="0" xfId="0" applyNumberFormat="1" applyFont="1" applyAlignment="1">
      <alignment horizontal="center" vertical="top" wrapText="1"/>
    </xf>
    <xf numFmtId="0" fontId="7" fillId="0" borderId="0" xfId="0" applyNumberFormat="1" applyFont="1" applyAlignment="1">
      <alignment horizontal="center" vertical="center" wrapText="1"/>
    </xf>
    <xf numFmtId="0" fontId="7" fillId="0" borderId="0" xfId="0" applyNumberFormat="1" applyFont="1" applyAlignment="1">
      <alignment horizontal="right" vertical="top" wrapText="1"/>
    </xf>
    <xf numFmtId="167" fontId="7" fillId="0" borderId="1" xfId="3"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0" xfId="0" applyNumberFormat="1" applyFont="1" applyAlignment="1">
      <alignment horizontal="center" vertical="top" wrapText="1"/>
    </xf>
    <xf numFmtId="167" fontId="6" fillId="0" borderId="0" xfId="3" applyNumberFormat="1" applyFont="1" applyAlignment="1">
      <alignment horizontal="right" vertical="top" wrapText="1"/>
    </xf>
    <xf numFmtId="167" fontId="6" fillId="0" borderId="0" xfId="3" applyNumberFormat="1" applyFont="1" applyAlignment="1">
      <alignment horizontal="right" vertical="top"/>
    </xf>
    <xf numFmtId="0" fontId="10" fillId="0" borderId="1" xfId="0" applyFont="1" applyFill="1" applyBorder="1" applyAlignment="1">
      <alignment horizontal="left" vertical="top" wrapText="1"/>
    </xf>
    <xf numFmtId="0" fontId="10" fillId="0" borderId="1" xfId="0" applyFont="1" applyFill="1" applyBorder="1" applyAlignment="1">
      <alignment vertical="top" wrapText="1"/>
    </xf>
    <xf numFmtId="169" fontId="6" fillId="0" borderId="1" xfId="0" applyNumberFormat="1" applyFont="1" applyFill="1" applyBorder="1" applyAlignment="1" applyProtection="1">
      <alignment horizontal="left" vertical="top" wrapText="1"/>
      <protection locked="0"/>
    </xf>
    <xf numFmtId="169" fontId="6" fillId="0" borderId="1" xfId="0" applyNumberFormat="1" applyFont="1" applyFill="1" applyBorder="1" applyAlignment="1" applyProtection="1">
      <alignment vertical="top" wrapText="1"/>
      <protection locked="0"/>
    </xf>
    <xf numFmtId="170" fontId="6"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center" wrapText="1"/>
    </xf>
    <xf numFmtId="0" fontId="6" fillId="0" borderId="1" xfId="0" applyFont="1" applyBorder="1" applyAlignment="1">
      <alignment horizontal="center" vertical="top" wrapText="1"/>
    </xf>
    <xf numFmtId="0" fontId="6" fillId="0" borderId="1" xfId="0" applyNumberFormat="1" applyFont="1" applyFill="1" applyBorder="1" applyAlignment="1" applyProtection="1">
      <alignment horizontal="left" vertical="center" wrapText="1" shrinkToFit="1"/>
      <protection locked="0"/>
    </xf>
    <xf numFmtId="14" fontId="6" fillId="2" borderId="1"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14" fillId="0" borderId="1" xfId="0" applyNumberFormat="1" applyFont="1" applyFill="1" applyBorder="1" applyAlignment="1">
      <alignment horizontal="center" vertical="top" wrapText="1"/>
    </xf>
    <xf numFmtId="14" fontId="6" fillId="2"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wrapText="1"/>
    </xf>
    <xf numFmtId="49" fontId="10" fillId="0" borderId="1" xfId="0" applyNumberFormat="1" applyFont="1" applyBorder="1" applyAlignment="1">
      <alignment horizontal="left" vertical="top"/>
    </xf>
    <xf numFmtId="0" fontId="6" fillId="0" borderId="1" xfId="0" applyFont="1" applyFill="1" applyBorder="1" applyAlignment="1">
      <alignment horizontal="left" vertical="center" wrapText="1"/>
    </xf>
    <xf numFmtId="0" fontId="7" fillId="7" borderId="1" xfId="0" applyFont="1" applyFill="1" applyBorder="1" applyAlignment="1">
      <alignment horizontal="left" vertical="center" wrapText="1"/>
    </xf>
    <xf numFmtId="49" fontId="6" fillId="0" borderId="1" xfId="0" applyNumberFormat="1" applyFont="1" applyBorder="1" applyAlignment="1">
      <alignment horizontal="center" vertical="top"/>
    </xf>
    <xf numFmtId="49" fontId="6" fillId="0" borderId="1" xfId="0" applyNumberFormat="1" applyFont="1" applyBorder="1" applyAlignment="1">
      <alignment vertical="top" wrapText="1"/>
    </xf>
    <xf numFmtId="49" fontId="6" fillId="0" borderId="1" xfId="0" applyNumberFormat="1" applyFont="1" applyBorder="1" applyAlignment="1">
      <alignment horizontal="center" vertical="top" wrapText="1"/>
    </xf>
    <xf numFmtId="49" fontId="6" fillId="0" borderId="1" xfId="0" applyNumberFormat="1" applyFont="1" applyBorder="1" applyAlignment="1">
      <alignment horizontal="left" vertical="top" wrapText="1"/>
    </xf>
    <xf numFmtId="49" fontId="6" fillId="0" borderId="1" xfId="0" applyNumberFormat="1" applyFont="1" applyBorder="1" applyAlignment="1">
      <alignment vertical="top"/>
    </xf>
    <xf numFmtId="0" fontId="7" fillId="0" borderId="1" xfId="0" applyFont="1" applyBorder="1" applyAlignment="1">
      <alignment horizontal="left" vertical="top" wrapText="1"/>
    </xf>
    <xf numFmtId="0" fontId="6" fillId="0" borderId="1" xfId="0" applyFont="1" applyBorder="1" applyAlignment="1">
      <alignment horizontal="center" vertical="center"/>
    </xf>
    <xf numFmtId="0" fontId="16" fillId="0" borderId="1" xfId="0" applyFont="1" applyBorder="1" applyAlignment="1">
      <alignment horizontal="left" vertical="top" wrapText="1"/>
    </xf>
    <xf numFmtId="14" fontId="6" fillId="0" borderId="1" xfId="0" applyNumberFormat="1" applyFont="1" applyBorder="1" applyAlignment="1">
      <alignment horizontal="left" vertical="top" wrapText="1"/>
    </xf>
    <xf numFmtId="14" fontId="6" fillId="0" borderId="1" xfId="0" applyNumberFormat="1" applyFont="1" applyBorder="1" applyAlignment="1">
      <alignment vertical="top" wrapText="1"/>
    </xf>
    <xf numFmtId="14" fontId="6" fillId="0" borderId="1" xfId="0" applyNumberFormat="1" applyFont="1" applyBorder="1" applyAlignment="1">
      <alignment horizontal="center" vertical="top" wrapText="1"/>
    </xf>
    <xf numFmtId="14" fontId="6" fillId="0" borderId="1" xfId="0" applyNumberFormat="1" applyFont="1" applyBorder="1" applyAlignment="1">
      <alignment vertical="top"/>
    </xf>
    <xf numFmtId="49" fontId="19" fillId="0" borderId="1" xfId="0" applyNumberFormat="1" applyFont="1" applyFill="1" applyBorder="1" applyAlignment="1">
      <alignment horizontal="left" vertical="top"/>
    </xf>
    <xf numFmtId="0" fontId="19" fillId="0" borderId="1" xfId="0" applyNumberFormat="1" applyFont="1" applyFill="1" applyBorder="1" applyAlignment="1">
      <alignment horizontal="left" vertical="top" wrapText="1"/>
    </xf>
    <xf numFmtId="0" fontId="20" fillId="0" borderId="1" xfId="0" applyNumberFormat="1" applyFont="1" applyFill="1" applyBorder="1" applyAlignment="1">
      <alignment horizontal="center" vertical="top" wrapText="1"/>
    </xf>
    <xf numFmtId="0" fontId="20" fillId="0" borderId="1" xfId="0" applyNumberFormat="1" applyFont="1" applyFill="1" applyBorder="1" applyAlignment="1">
      <alignment horizontal="left" vertical="top" wrapText="1"/>
    </xf>
    <xf numFmtId="0" fontId="19" fillId="0" borderId="9" xfId="0" applyFont="1" applyFill="1" applyBorder="1" applyAlignment="1">
      <alignment horizontal="left" vertical="top" wrapText="1"/>
    </xf>
    <xf numFmtId="0" fontId="19" fillId="0" borderId="7" xfId="0" applyFont="1" applyFill="1" applyBorder="1" applyAlignment="1">
      <alignment horizontal="left" vertical="top" wrapText="1"/>
    </xf>
    <xf numFmtId="0" fontId="19" fillId="0" borderId="8" xfId="0" applyFont="1" applyFill="1" applyBorder="1" applyAlignment="1">
      <alignment horizontal="left" vertical="top" wrapText="1"/>
    </xf>
    <xf numFmtId="0" fontId="20" fillId="7" borderId="1" xfId="0" applyNumberFormat="1" applyFont="1" applyFill="1" applyBorder="1" applyAlignment="1">
      <alignment horizontal="left" vertical="center" wrapText="1"/>
    </xf>
    <xf numFmtId="0" fontId="19" fillId="0" borderId="1" xfId="0" applyFont="1" applyBorder="1" applyAlignment="1">
      <alignment horizontal="left" vertical="top" wrapText="1"/>
    </xf>
    <xf numFmtId="49" fontId="19" fillId="0" borderId="1" xfId="0" applyNumberFormat="1" applyFont="1" applyFill="1" applyBorder="1" applyAlignment="1">
      <alignment horizontal="left" vertical="top" wrapText="1"/>
    </xf>
    <xf numFmtId="14" fontId="19" fillId="0" borderId="1" xfId="0" applyNumberFormat="1" applyFont="1" applyFill="1" applyBorder="1" applyAlignment="1">
      <alignment horizontal="center" vertical="top" wrapText="1"/>
    </xf>
    <xf numFmtId="0" fontId="23" fillId="0" borderId="1" xfId="0" applyNumberFormat="1" applyFont="1" applyFill="1" applyBorder="1" applyAlignment="1">
      <alignment horizontal="left" vertical="top" wrapText="1"/>
    </xf>
    <xf numFmtId="167" fontId="19" fillId="0" borderId="0" xfId="3" applyNumberFormat="1" applyFont="1" applyAlignment="1">
      <alignment horizontal="center" vertical="center" wrapText="1"/>
    </xf>
    <xf numFmtId="167" fontId="19" fillId="0" borderId="0" xfId="3" applyNumberFormat="1" applyFont="1" applyAlignment="1">
      <alignment horizontal="center" vertical="center"/>
    </xf>
    <xf numFmtId="0" fontId="20" fillId="0" borderId="0" xfId="0" applyNumberFormat="1" applyFont="1" applyAlignment="1">
      <alignment vertical="top" wrapText="1"/>
    </xf>
    <xf numFmtId="0" fontId="20" fillId="0" borderId="0" xfId="0" applyNumberFormat="1" applyFont="1" applyAlignment="1">
      <alignment horizontal="center" vertical="top" wrapText="1"/>
    </xf>
    <xf numFmtId="165" fontId="6" fillId="0" borderId="9" xfId="0" applyNumberFormat="1" applyFont="1" applyFill="1" applyBorder="1" applyAlignment="1">
      <alignment horizontal="center" vertical="top" wrapText="1"/>
    </xf>
    <xf numFmtId="165" fontId="6" fillId="0" borderId="7" xfId="0" applyNumberFormat="1" applyFont="1" applyFill="1" applyBorder="1" applyAlignment="1">
      <alignment horizontal="center" vertical="top" wrapText="1"/>
    </xf>
    <xf numFmtId="165" fontId="6" fillId="0" borderId="8" xfId="0" applyNumberFormat="1" applyFont="1" applyFill="1" applyBorder="1" applyAlignment="1">
      <alignment horizontal="center" vertical="top" wrapText="1"/>
    </xf>
    <xf numFmtId="165" fontId="19" fillId="0" borderId="9" xfId="0" applyNumberFormat="1" applyFont="1" applyFill="1" applyBorder="1" applyAlignment="1">
      <alignment horizontal="center" vertical="top" wrapText="1"/>
    </xf>
    <xf numFmtId="165" fontId="19" fillId="0" borderId="7" xfId="0" applyNumberFormat="1" applyFont="1" applyFill="1" applyBorder="1" applyAlignment="1">
      <alignment horizontal="center" vertical="top" wrapText="1"/>
    </xf>
    <xf numFmtId="165" fontId="19" fillId="0" borderId="8" xfId="0" applyNumberFormat="1" applyFont="1" applyFill="1" applyBorder="1" applyAlignment="1">
      <alignment horizontal="center" vertical="top" wrapText="1"/>
    </xf>
    <xf numFmtId="165" fontId="19" fillId="0" borderId="1" xfId="0" applyNumberFormat="1" applyFont="1" applyFill="1" applyBorder="1" applyAlignment="1">
      <alignment horizontal="center" vertical="center" wrapText="1"/>
    </xf>
    <xf numFmtId="167" fontId="20" fillId="0" borderId="1" xfId="3" applyNumberFormat="1" applyFont="1" applyFill="1" applyBorder="1" applyAlignment="1">
      <alignment horizontal="center" vertical="top" wrapText="1"/>
    </xf>
    <xf numFmtId="0" fontId="19" fillId="0" borderId="9" xfId="0" applyNumberFormat="1" applyFont="1" applyFill="1" applyBorder="1" applyAlignment="1">
      <alignment horizontal="left" vertical="top" wrapText="1"/>
    </xf>
    <xf numFmtId="0" fontId="19" fillId="0" borderId="7" xfId="0" applyNumberFormat="1" applyFont="1" applyFill="1" applyBorder="1" applyAlignment="1">
      <alignment horizontal="left" vertical="top" wrapText="1"/>
    </xf>
    <xf numFmtId="0" fontId="19" fillId="0" borderId="8" xfId="0" applyNumberFormat="1" applyFont="1" applyFill="1" applyBorder="1" applyAlignment="1">
      <alignment horizontal="left" vertical="top" wrapText="1"/>
    </xf>
    <xf numFmtId="165" fontId="6" fillId="0" borderId="1" xfId="0" applyNumberFormat="1" applyFont="1" applyFill="1" applyBorder="1" applyAlignment="1">
      <alignment horizontal="center" vertical="top" wrapText="1"/>
    </xf>
    <xf numFmtId="166" fontId="19" fillId="0" borderId="1" xfId="0" applyNumberFormat="1" applyFont="1" applyFill="1" applyBorder="1" applyAlignment="1">
      <alignment horizontal="center" vertical="top" wrapText="1"/>
    </xf>
    <xf numFmtId="166" fontId="19" fillId="0" borderId="1" xfId="0" applyNumberFormat="1" applyFont="1" applyFill="1" applyBorder="1" applyAlignment="1">
      <alignment horizontal="center" vertical="top"/>
    </xf>
    <xf numFmtId="165" fontId="19" fillId="0" borderId="1" xfId="0" applyNumberFormat="1" applyFont="1" applyFill="1" applyBorder="1" applyAlignment="1">
      <alignment horizontal="center" vertical="top" wrapText="1"/>
    </xf>
    <xf numFmtId="0" fontId="19" fillId="0" borderId="0" xfId="0" applyNumberFormat="1" applyFont="1" applyAlignment="1">
      <alignment horizontal="center" vertical="top" wrapText="1"/>
    </xf>
    <xf numFmtId="49" fontId="19" fillId="0" borderId="4" xfId="0" applyNumberFormat="1" applyFont="1" applyFill="1" applyBorder="1" applyAlignment="1">
      <alignment horizontal="center" vertical="top" wrapText="1"/>
    </xf>
    <xf numFmtId="49" fontId="19" fillId="0" borderId="5" xfId="0" applyNumberFormat="1" applyFont="1" applyFill="1" applyBorder="1" applyAlignment="1">
      <alignment horizontal="center" vertical="top" wrapText="1"/>
    </xf>
    <xf numFmtId="49" fontId="19" fillId="0" borderId="6" xfId="0" applyNumberFormat="1" applyFont="1" applyFill="1" applyBorder="1" applyAlignment="1">
      <alignment horizontal="center" vertical="top" wrapText="1"/>
    </xf>
    <xf numFmtId="167" fontId="19" fillId="0" borderId="1" xfId="3" applyNumberFormat="1" applyFont="1" applyFill="1" applyBorder="1" applyAlignment="1">
      <alignment horizontal="right" vertical="top" wrapText="1"/>
    </xf>
    <xf numFmtId="167" fontId="19" fillId="0" borderId="1" xfId="3" applyNumberFormat="1" applyFont="1" applyFill="1" applyBorder="1" applyAlignment="1">
      <alignment horizontal="center" vertical="top" wrapText="1"/>
    </xf>
    <xf numFmtId="49" fontId="19" fillId="0" borderId="1" xfId="0" applyNumberFormat="1" applyFont="1" applyFill="1" applyBorder="1" applyAlignment="1">
      <alignment horizontal="left" vertical="center" wrapText="1"/>
    </xf>
  </cellXfs>
  <cellStyles count="7">
    <cellStyle name="Normal_TMP_2" xfId="1"/>
    <cellStyle name="Обычный" xfId="0" builtinId="0"/>
    <cellStyle name="Обычный 2" xfId="6"/>
    <cellStyle name="Обычный 6" xfId="5"/>
    <cellStyle name="Стиль 1" xfId="2"/>
    <cellStyle name="Финансовый" xfId="3" builtinId="3"/>
    <cellStyle name="Финансовый 2" xfId="4"/>
  </cellStyles>
  <dxfs count="0"/>
  <tableStyles count="0" defaultTableStyle="TableStyleMedium9" defaultPivotStyle="PivotStyleLight16"/>
  <colors>
    <mruColors>
      <color rgb="FFBDC3E5"/>
      <color rgb="FFAFB6DF"/>
      <color rgb="FFABB2DD"/>
      <color rgb="FFB3D9FF"/>
      <color rgb="FFCDD1EB"/>
      <color rgb="FFBBC0E3"/>
      <color rgb="FF73ADBF"/>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lstData1">
    <pageSetUpPr fitToPage="1"/>
  </sheetPr>
  <dimension ref="A1:BVI944"/>
  <sheetViews>
    <sheetView view="pageBreakPreview" zoomScale="53" zoomScaleSheetLayoutView="53" workbookViewId="0">
      <pane xSplit="1" ySplit="12" topLeftCell="B13" activePane="bottomRight" state="frozen"/>
      <selection pane="topRight" activeCell="B1" sqref="B1"/>
      <selection pane="bottomLeft" activeCell="A14" sqref="A14"/>
      <selection pane="bottomRight" activeCell="D31" sqref="D31"/>
    </sheetView>
  </sheetViews>
  <sheetFormatPr defaultRowHeight="16.5"/>
  <cols>
    <col min="1" max="1" width="9.140625" style="1" customWidth="1"/>
    <col min="2" max="2" width="60.28515625" style="2" customWidth="1"/>
    <col min="3" max="3" width="18.28515625" style="3" customWidth="1"/>
    <col min="4" max="4" width="13.28515625" style="4" customWidth="1"/>
    <col min="5" max="6" width="4.5703125" style="5" customWidth="1"/>
    <col min="7" max="7" width="14.85546875" style="5" customWidth="1"/>
    <col min="8" max="8" width="8.42578125" style="5" bestFit="1" customWidth="1"/>
    <col min="9" max="9" width="38.28515625" style="6" customWidth="1"/>
    <col min="10" max="10" width="16.140625" style="7" customWidth="1"/>
    <col min="11" max="11" width="12.140625" style="4" customWidth="1"/>
    <col min="12" max="23" width="15" style="8" customWidth="1"/>
    <col min="24" max="16384" width="9.140625" style="9"/>
  </cols>
  <sheetData>
    <row r="1" spans="1:23">
      <c r="P1" s="468" t="s">
        <v>1212</v>
      </c>
      <c r="Q1" s="469"/>
      <c r="R1" s="469"/>
      <c r="S1" s="469"/>
      <c r="T1" s="469"/>
      <c r="U1" s="469"/>
      <c r="V1" s="469"/>
      <c r="W1" s="469"/>
    </row>
    <row r="2" spans="1:23">
      <c r="P2" s="469"/>
      <c r="Q2" s="469"/>
      <c r="R2" s="469"/>
      <c r="S2" s="469"/>
      <c r="T2" s="469"/>
      <c r="U2" s="469"/>
      <c r="V2" s="469"/>
      <c r="W2" s="469"/>
    </row>
    <row r="3" spans="1:23">
      <c r="B3" s="461" t="s">
        <v>1259</v>
      </c>
      <c r="C3" s="462"/>
      <c r="D3" s="463"/>
      <c r="E3" s="462"/>
      <c r="F3" s="462"/>
      <c r="G3" s="462"/>
      <c r="H3" s="462"/>
      <c r="I3" s="462"/>
      <c r="J3" s="462"/>
      <c r="K3" s="462"/>
      <c r="L3" s="464"/>
      <c r="M3" s="464"/>
      <c r="N3" s="464"/>
      <c r="O3" s="464"/>
      <c r="P3" s="464"/>
      <c r="Q3" s="464"/>
      <c r="R3" s="464"/>
      <c r="S3" s="464"/>
      <c r="T3" s="464"/>
      <c r="U3" s="464"/>
      <c r="V3" s="464"/>
    </row>
    <row r="4" spans="1:23" s="15" customFormat="1" hidden="1">
      <c r="A4" s="10"/>
      <c r="B4" s="11"/>
      <c r="C4" s="3"/>
      <c r="D4" s="12"/>
      <c r="E4" s="13"/>
      <c r="F4" s="13"/>
      <c r="G4" s="13"/>
      <c r="H4" s="13"/>
      <c r="I4" s="11"/>
      <c r="J4" s="14"/>
      <c r="K4" s="12" t="s">
        <v>319</v>
      </c>
      <c r="L4" s="8">
        <v>2611842.7000000002</v>
      </c>
      <c r="M4" s="8">
        <v>3584570.2</v>
      </c>
      <c r="N4" s="8">
        <v>1934024.7</v>
      </c>
      <c r="O4" s="8">
        <v>3690114.2000000016</v>
      </c>
      <c r="P4" s="8">
        <v>3690114.2000000016</v>
      </c>
      <c r="Q4" s="8">
        <v>0</v>
      </c>
      <c r="R4" s="8">
        <v>3663063.7</v>
      </c>
      <c r="S4" s="8">
        <v>3663063.7</v>
      </c>
      <c r="T4" s="8">
        <v>0</v>
      </c>
      <c r="U4" s="8">
        <v>3637777.4</v>
      </c>
      <c r="V4" s="8">
        <v>3637777.4</v>
      </c>
      <c r="W4" s="8">
        <v>0</v>
      </c>
    </row>
    <row r="5" spans="1:23" s="23" customFormat="1" hidden="1">
      <c r="A5" s="16"/>
      <c r="B5" s="17"/>
      <c r="C5" s="18"/>
      <c r="D5" s="19"/>
      <c r="E5" s="20"/>
      <c r="F5" s="20"/>
      <c r="G5" s="20"/>
      <c r="H5" s="20"/>
      <c r="I5" s="17"/>
      <c r="J5" s="21"/>
      <c r="K5" s="19"/>
      <c r="L5" s="22">
        <f t="shared" ref="L5:W5" si="0">L11-L4</f>
        <v>1.2869999743998051E-2</v>
      </c>
      <c r="M5" s="22">
        <f t="shared" si="0"/>
        <v>1.3199998065829277E-3</v>
      </c>
      <c r="N5" s="22">
        <f t="shared" si="0"/>
        <v>-2.2249999921768904E-2</v>
      </c>
      <c r="O5" s="22">
        <f t="shared" si="0"/>
        <v>-2.5000001769512892E-2</v>
      </c>
      <c r="P5" s="22">
        <f t="shared" si="0"/>
        <v>-2.5000001769512892E-2</v>
      </c>
      <c r="Q5" s="22">
        <f t="shared" si="0"/>
        <v>0</v>
      </c>
      <c r="R5" s="22">
        <f t="shared" si="0"/>
        <v>0</v>
      </c>
      <c r="S5" s="22">
        <f t="shared" si="0"/>
        <v>0</v>
      </c>
      <c r="T5" s="22">
        <f t="shared" si="0"/>
        <v>0</v>
      </c>
      <c r="U5" s="22">
        <f t="shared" si="0"/>
        <v>0</v>
      </c>
      <c r="V5" s="22">
        <f t="shared" si="0"/>
        <v>0</v>
      </c>
      <c r="W5" s="22">
        <f t="shared" si="0"/>
        <v>0</v>
      </c>
    </row>
    <row r="6" spans="1:23" s="24" customFormat="1">
      <c r="A6" s="458" t="s">
        <v>0</v>
      </c>
      <c r="B6" s="466" t="s">
        <v>27</v>
      </c>
      <c r="C6" s="466" t="s">
        <v>61</v>
      </c>
      <c r="D6" s="456" t="s">
        <v>392</v>
      </c>
      <c r="E6" s="459" t="s">
        <v>24</v>
      </c>
      <c r="F6" s="460"/>
      <c r="G6" s="460"/>
      <c r="H6" s="460"/>
      <c r="I6" s="456" t="s">
        <v>30</v>
      </c>
      <c r="J6" s="456" t="s">
        <v>1</v>
      </c>
      <c r="K6" s="456" t="s">
        <v>28</v>
      </c>
      <c r="L6" s="457" t="s">
        <v>2</v>
      </c>
      <c r="M6" s="457"/>
      <c r="N6" s="457"/>
      <c r="O6" s="457"/>
      <c r="P6" s="457"/>
      <c r="Q6" s="457"/>
      <c r="R6" s="457"/>
      <c r="S6" s="457"/>
      <c r="T6" s="457"/>
      <c r="U6" s="457"/>
      <c r="V6" s="457"/>
      <c r="W6" s="457"/>
    </row>
    <row r="7" spans="1:23" s="24" customFormat="1">
      <c r="A7" s="458"/>
      <c r="B7" s="466"/>
      <c r="C7" s="466"/>
      <c r="D7" s="456"/>
      <c r="E7" s="456" t="s">
        <v>3</v>
      </c>
      <c r="F7" s="456" t="s">
        <v>4</v>
      </c>
      <c r="G7" s="456" t="s">
        <v>5</v>
      </c>
      <c r="H7" s="456" t="s">
        <v>6</v>
      </c>
      <c r="I7" s="456"/>
      <c r="J7" s="456"/>
      <c r="K7" s="456"/>
      <c r="L7" s="457"/>
      <c r="M7" s="457"/>
      <c r="N7" s="457"/>
      <c r="O7" s="457"/>
      <c r="P7" s="457"/>
      <c r="Q7" s="457"/>
      <c r="R7" s="457"/>
      <c r="S7" s="457"/>
      <c r="T7" s="457"/>
      <c r="U7" s="457"/>
      <c r="V7" s="457"/>
      <c r="W7" s="457"/>
    </row>
    <row r="8" spans="1:23" s="24" customFormat="1">
      <c r="A8" s="458"/>
      <c r="B8" s="466"/>
      <c r="C8" s="466"/>
      <c r="D8" s="456"/>
      <c r="E8" s="456"/>
      <c r="F8" s="456"/>
      <c r="G8" s="456"/>
      <c r="H8" s="456"/>
      <c r="I8" s="456"/>
      <c r="J8" s="456"/>
      <c r="K8" s="456"/>
      <c r="L8" s="457" t="s">
        <v>1206</v>
      </c>
      <c r="M8" s="457" t="s">
        <v>1207</v>
      </c>
      <c r="N8" s="457" t="s">
        <v>1261</v>
      </c>
      <c r="O8" s="465" t="s">
        <v>1213</v>
      </c>
      <c r="P8" s="465"/>
      <c r="Q8" s="465"/>
      <c r="R8" s="465" t="s">
        <v>1214</v>
      </c>
      <c r="S8" s="465"/>
      <c r="T8" s="465"/>
      <c r="U8" s="465" t="s">
        <v>1215</v>
      </c>
      <c r="V8" s="465"/>
      <c r="W8" s="465"/>
    </row>
    <row r="9" spans="1:23" s="24" customFormat="1">
      <c r="A9" s="458"/>
      <c r="B9" s="466"/>
      <c r="C9" s="466"/>
      <c r="D9" s="456"/>
      <c r="E9" s="456"/>
      <c r="F9" s="456"/>
      <c r="G9" s="456"/>
      <c r="H9" s="456"/>
      <c r="I9" s="456"/>
      <c r="J9" s="456"/>
      <c r="K9" s="456"/>
      <c r="L9" s="457"/>
      <c r="M9" s="457"/>
      <c r="N9" s="457"/>
      <c r="O9" s="25" t="s">
        <v>29</v>
      </c>
      <c r="P9" s="25" t="s">
        <v>7</v>
      </c>
      <c r="Q9" s="25" t="s">
        <v>8</v>
      </c>
      <c r="R9" s="25" t="s">
        <v>29</v>
      </c>
      <c r="S9" s="25" t="s">
        <v>7</v>
      </c>
      <c r="T9" s="25" t="s">
        <v>8</v>
      </c>
      <c r="U9" s="25" t="s">
        <v>29</v>
      </c>
      <c r="V9" s="25" t="s">
        <v>7</v>
      </c>
      <c r="W9" s="25" t="s">
        <v>8</v>
      </c>
    </row>
    <row r="10" spans="1:23" s="24" customFormat="1">
      <c r="A10" s="26" t="s">
        <v>25</v>
      </c>
      <c r="B10" s="27">
        <v>2</v>
      </c>
      <c r="C10" s="28" t="s">
        <v>59</v>
      </c>
      <c r="D10" s="29" t="s">
        <v>60</v>
      </c>
      <c r="E10" s="29" t="s">
        <v>52</v>
      </c>
      <c r="F10" s="29" t="s">
        <v>53</v>
      </c>
      <c r="G10" s="29" t="s">
        <v>54</v>
      </c>
      <c r="H10" s="29" t="s">
        <v>26</v>
      </c>
      <c r="I10" s="26" t="s">
        <v>55</v>
      </c>
      <c r="J10" s="29" t="s">
        <v>81</v>
      </c>
      <c r="K10" s="26" t="s">
        <v>82</v>
      </c>
      <c r="L10" s="29" t="s">
        <v>83</v>
      </c>
      <c r="M10" s="29" t="s">
        <v>84</v>
      </c>
      <c r="N10" s="29" t="s">
        <v>85</v>
      </c>
      <c r="O10" s="426" t="s">
        <v>86</v>
      </c>
      <c r="P10" s="426"/>
      <c r="Q10" s="426"/>
      <c r="R10" s="426" t="s">
        <v>87</v>
      </c>
      <c r="S10" s="426"/>
      <c r="T10" s="426"/>
      <c r="U10" s="426" t="s">
        <v>88</v>
      </c>
      <c r="V10" s="426"/>
      <c r="W10" s="426"/>
    </row>
    <row r="11" spans="1:23" s="37" customFormat="1">
      <c r="A11" s="30"/>
      <c r="B11" s="31" t="s">
        <v>241</v>
      </c>
      <c r="C11" s="32"/>
      <c r="D11" s="33"/>
      <c r="E11" s="33"/>
      <c r="F11" s="33"/>
      <c r="G11" s="33"/>
      <c r="H11" s="33"/>
      <c r="I11" s="30"/>
      <c r="J11" s="34"/>
      <c r="K11" s="35"/>
      <c r="L11" s="36">
        <f>L13+L38+L43+L76+L113+L143+L176+L209+L244+L290+L326+L353+L374+L398+L405+L502+L590+L618+L673+L774+L789</f>
        <v>2611842.7128699999</v>
      </c>
      <c r="M11" s="36">
        <f t="shared" ref="M11:W11" si="1">M13+M38+M43+M76+M113+M143+M176+M209+M244+M290+M326+M353+M374+M398+M405+M502+M590+M618+M673+M774+M789</f>
        <v>3584570.20132</v>
      </c>
      <c r="N11" s="36">
        <f t="shared" si="1"/>
        <v>1934024.67775</v>
      </c>
      <c r="O11" s="36">
        <f t="shared" si="1"/>
        <v>3690114.1749999998</v>
      </c>
      <c r="P11" s="36">
        <f t="shared" si="1"/>
        <v>3690114.1749999998</v>
      </c>
      <c r="Q11" s="36">
        <f t="shared" si="1"/>
        <v>0</v>
      </c>
      <c r="R11" s="36">
        <f t="shared" si="1"/>
        <v>3663063.7</v>
      </c>
      <c r="S11" s="36">
        <f t="shared" si="1"/>
        <v>3663063.7</v>
      </c>
      <c r="T11" s="36">
        <f t="shared" si="1"/>
        <v>0</v>
      </c>
      <c r="U11" s="36">
        <f t="shared" si="1"/>
        <v>3637777.3999999994</v>
      </c>
      <c r="V11" s="36">
        <f t="shared" si="1"/>
        <v>3637777.3999999994</v>
      </c>
      <c r="W11" s="36">
        <f t="shared" si="1"/>
        <v>0</v>
      </c>
    </row>
    <row r="12" spans="1:23" s="37" customFormat="1">
      <c r="A12" s="38"/>
      <c r="B12" s="39"/>
      <c r="C12" s="40"/>
      <c r="D12" s="41"/>
      <c r="E12" s="41"/>
      <c r="F12" s="41"/>
      <c r="G12" s="41"/>
      <c r="H12" s="41"/>
      <c r="I12" s="42"/>
      <c r="J12" s="43"/>
      <c r="K12" s="44"/>
      <c r="L12" s="45"/>
      <c r="M12" s="45"/>
      <c r="N12" s="45"/>
      <c r="O12" s="45"/>
      <c r="P12" s="45"/>
      <c r="Q12" s="45"/>
      <c r="R12" s="45"/>
      <c r="S12" s="45"/>
      <c r="T12" s="45"/>
      <c r="U12" s="45"/>
      <c r="V12" s="45"/>
      <c r="W12" s="45"/>
    </row>
    <row r="13" spans="1:23" s="46" customFormat="1" ht="49.5">
      <c r="A13" s="30" t="s">
        <v>160</v>
      </c>
      <c r="B13" s="31" t="s">
        <v>161</v>
      </c>
      <c r="C13" s="30"/>
      <c r="D13" s="33"/>
      <c r="E13" s="33"/>
      <c r="F13" s="33"/>
      <c r="G13" s="33"/>
      <c r="H13" s="33"/>
      <c r="I13" s="30"/>
      <c r="J13" s="34"/>
      <c r="K13" s="35" t="s">
        <v>62</v>
      </c>
      <c r="L13" s="36">
        <f>SUM(L14,L29,L33,L35)</f>
        <v>40084.1</v>
      </c>
      <c r="M13" s="36">
        <f t="shared" ref="M13:W13" si="2">SUM(M14,M29,M33,M35)</f>
        <v>63601.4</v>
      </c>
      <c r="N13" s="36">
        <f t="shared" si="2"/>
        <v>25222.2</v>
      </c>
      <c r="O13" s="36">
        <f t="shared" si="2"/>
        <v>79245.2</v>
      </c>
      <c r="P13" s="36">
        <f t="shared" si="2"/>
        <v>79245.2</v>
      </c>
      <c r="Q13" s="36">
        <f t="shared" si="2"/>
        <v>0</v>
      </c>
      <c r="R13" s="36">
        <f t="shared" si="2"/>
        <v>76297.5</v>
      </c>
      <c r="S13" s="36">
        <f t="shared" si="2"/>
        <v>76297.5</v>
      </c>
      <c r="T13" s="36">
        <f t="shared" si="2"/>
        <v>0</v>
      </c>
      <c r="U13" s="36">
        <f t="shared" si="2"/>
        <v>80520.299999999988</v>
      </c>
      <c r="V13" s="36">
        <f t="shared" si="2"/>
        <v>80520.299999999988</v>
      </c>
      <c r="W13" s="36">
        <f t="shared" si="2"/>
        <v>0</v>
      </c>
    </row>
    <row r="14" spans="1:23" s="46" customFormat="1">
      <c r="A14" s="47" t="s">
        <v>9</v>
      </c>
      <c r="B14" s="412" t="s">
        <v>67</v>
      </c>
      <c r="C14" s="412"/>
      <c r="D14" s="412"/>
      <c r="E14" s="412"/>
      <c r="F14" s="412"/>
      <c r="G14" s="412"/>
      <c r="H14" s="412"/>
      <c r="I14" s="412"/>
      <c r="J14" s="412"/>
      <c r="K14" s="412"/>
      <c r="L14" s="48">
        <f>SUM(L15,L19,L25,)</f>
        <v>31629.7</v>
      </c>
      <c r="M14" s="48">
        <f t="shared" ref="M14:W14" si="3">SUM(M15,M19,M25,)</f>
        <v>40091</v>
      </c>
      <c r="N14" s="48">
        <f t="shared" si="3"/>
        <v>21440.799999999999</v>
      </c>
      <c r="O14" s="48">
        <f t="shared" si="3"/>
        <v>51913.4</v>
      </c>
      <c r="P14" s="48">
        <f t="shared" si="3"/>
        <v>51913.4</v>
      </c>
      <c r="Q14" s="48">
        <f t="shared" si="3"/>
        <v>0</v>
      </c>
      <c r="R14" s="48">
        <f t="shared" si="3"/>
        <v>49075.6</v>
      </c>
      <c r="S14" s="48">
        <f t="shared" si="3"/>
        <v>49075.6</v>
      </c>
      <c r="T14" s="48">
        <f t="shared" si="3"/>
        <v>0</v>
      </c>
      <c r="U14" s="48">
        <f t="shared" si="3"/>
        <v>52254.299999999996</v>
      </c>
      <c r="V14" s="48">
        <f t="shared" si="3"/>
        <v>52254.299999999996</v>
      </c>
      <c r="W14" s="48">
        <f t="shared" si="3"/>
        <v>0</v>
      </c>
    </row>
    <row r="15" spans="1:23" s="46" customFormat="1">
      <c r="A15" s="49" t="s">
        <v>57</v>
      </c>
      <c r="B15" s="50"/>
      <c r="C15" s="51"/>
      <c r="D15" s="52"/>
      <c r="E15" s="27"/>
      <c r="F15" s="27"/>
      <c r="G15" s="27"/>
      <c r="H15" s="27"/>
      <c r="I15" s="53"/>
      <c r="J15" s="54"/>
      <c r="K15" s="52"/>
      <c r="L15" s="55">
        <f>SUM(L16:L18)</f>
        <v>24175.5</v>
      </c>
      <c r="M15" s="55">
        <f t="shared" ref="M15:W15" si="4">SUM(M16:M18)</f>
        <v>32009.599999999999</v>
      </c>
      <c r="N15" s="55">
        <f t="shared" si="4"/>
        <v>16313.599999999999</v>
      </c>
      <c r="O15" s="55">
        <f t="shared" si="4"/>
        <v>42461</v>
      </c>
      <c r="P15" s="55">
        <f t="shared" si="4"/>
        <v>42461</v>
      </c>
      <c r="Q15" s="55">
        <f t="shared" si="4"/>
        <v>0</v>
      </c>
      <c r="R15" s="55">
        <f t="shared" si="4"/>
        <v>39742.200000000004</v>
      </c>
      <c r="S15" s="55">
        <f t="shared" si="4"/>
        <v>39742.200000000004</v>
      </c>
      <c r="T15" s="55">
        <f t="shared" si="4"/>
        <v>0</v>
      </c>
      <c r="U15" s="55">
        <f t="shared" si="4"/>
        <v>41963.1</v>
      </c>
      <c r="V15" s="55">
        <f t="shared" si="4"/>
        <v>41963.1</v>
      </c>
      <c r="W15" s="55">
        <f t="shared" si="4"/>
        <v>0</v>
      </c>
    </row>
    <row r="16" spans="1:23" s="46" customFormat="1" ht="33">
      <c r="A16" s="56" t="s">
        <v>10</v>
      </c>
      <c r="B16" s="50" t="s">
        <v>68</v>
      </c>
      <c r="C16" s="57"/>
      <c r="D16" s="52" t="s">
        <v>393</v>
      </c>
      <c r="E16" s="29" t="s">
        <v>478</v>
      </c>
      <c r="F16" s="29" t="s">
        <v>323</v>
      </c>
      <c r="G16" s="29" t="s">
        <v>394</v>
      </c>
      <c r="H16" s="27">
        <v>100</v>
      </c>
      <c r="I16" s="421" t="s">
        <v>209</v>
      </c>
      <c r="J16" s="423" t="s">
        <v>208</v>
      </c>
      <c r="K16" s="52"/>
      <c r="L16" s="58">
        <v>22970</v>
      </c>
      <c r="M16" s="58">
        <f>30668.1+1</f>
        <v>30669.1</v>
      </c>
      <c r="N16" s="58">
        <f>15886.3+1</f>
        <v>15887.3</v>
      </c>
      <c r="O16" s="58">
        <f>SUM(P16:Q16)</f>
        <v>40896</v>
      </c>
      <c r="P16" s="58">
        <v>40896</v>
      </c>
      <c r="Q16" s="58"/>
      <c r="R16" s="58">
        <f>SUM(S16:T16)</f>
        <v>38193.9</v>
      </c>
      <c r="S16" s="58">
        <v>38193.9</v>
      </c>
      <c r="T16" s="58"/>
      <c r="U16" s="58">
        <f>SUM(V16:W16)</f>
        <v>40255.9</v>
      </c>
      <c r="V16" s="58">
        <v>40255.9</v>
      </c>
      <c r="W16" s="58"/>
    </row>
    <row r="17" spans="1:1933" s="46" customFormat="1" ht="33">
      <c r="A17" s="56" t="s">
        <v>11</v>
      </c>
      <c r="B17" s="50" t="s">
        <v>69</v>
      </c>
      <c r="C17" s="53"/>
      <c r="D17" s="29" t="s">
        <v>395</v>
      </c>
      <c r="E17" s="29" t="s">
        <v>396</v>
      </c>
      <c r="F17" s="29" t="s">
        <v>397</v>
      </c>
      <c r="G17" s="29" t="s">
        <v>398</v>
      </c>
      <c r="H17" s="27">
        <v>200</v>
      </c>
      <c r="I17" s="428"/>
      <c r="J17" s="423"/>
      <c r="K17" s="59"/>
      <c r="L17" s="58">
        <v>1205.5</v>
      </c>
      <c r="M17" s="58">
        <v>1323.2</v>
      </c>
      <c r="N17" s="58">
        <v>426.3</v>
      </c>
      <c r="O17" s="58">
        <f>SUM(P17:Q17)</f>
        <v>1565</v>
      </c>
      <c r="P17" s="58">
        <v>1565</v>
      </c>
      <c r="Q17" s="58"/>
      <c r="R17" s="58">
        <f>SUM(S17:T17)</f>
        <v>1548.3</v>
      </c>
      <c r="S17" s="58">
        <v>1548.3</v>
      </c>
      <c r="T17" s="58"/>
      <c r="U17" s="58">
        <f>SUM(V17:W17)</f>
        <v>1707.2</v>
      </c>
      <c r="V17" s="58">
        <v>1707.2</v>
      </c>
      <c r="W17" s="58"/>
    </row>
    <row r="18" spans="1:1933" s="46" customFormat="1">
      <c r="A18" s="56" t="s">
        <v>20</v>
      </c>
      <c r="B18" s="50" t="s">
        <v>31</v>
      </c>
      <c r="C18" s="53"/>
      <c r="D18" s="59"/>
      <c r="E18" s="27"/>
      <c r="F18" s="27"/>
      <c r="G18" s="27"/>
      <c r="H18" s="27">
        <v>800</v>
      </c>
      <c r="I18" s="428"/>
      <c r="J18" s="423"/>
      <c r="K18" s="59"/>
      <c r="L18" s="58"/>
      <c r="M18" s="58">
        <v>17.3</v>
      </c>
      <c r="N18" s="58"/>
      <c r="O18" s="58">
        <f>SUM(P18:Q18)</f>
        <v>0</v>
      </c>
      <c r="P18" s="58"/>
      <c r="Q18" s="58"/>
      <c r="R18" s="58">
        <f>SUM(S18:T18)</f>
        <v>0</v>
      </c>
      <c r="S18" s="58"/>
      <c r="T18" s="58"/>
      <c r="U18" s="58">
        <f>SUM(V18:W18)</f>
        <v>0</v>
      </c>
      <c r="V18" s="58"/>
      <c r="W18" s="58"/>
    </row>
    <row r="19" spans="1:1933" s="46" customFormat="1">
      <c r="A19" s="429" t="s">
        <v>89</v>
      </c>
      <c r="B19" s="429"/>
      <c r="C19" s="429"/>
      <c r="D19" s="429"/>
      <c r="E19" s="429"/>
      <c r="F19" s="429"/>
      <c r="G19" s="429"/>
      <c r="H19" s="429"/>
      <c r="I19" s="429"/>
      <c r="J19" s="429"/>
      <c r="K19" s="429"/>
      <c r="L19" s="55">
        <f t="shared" ref="L19:W19" si="5">SUM(L20,L22,L24)</f>
        <v>6992.5</v>
      </c>
      <c r="M19" s="55">
        <f t="shared" si="5"/>
        <v>7606.4</v>
      </c>
      <c r="N19" s="55">
        <f t="shared" si="5"/>
        <v>4852.7</v>
      </c>
      <c r="O19" s="55">
        <f t="shared" si="5"/>
        <v>9087.9</v>
      </c>
      <c r="P19" s="55">
        <f t="shared" si="5"/>
        <v>9087.9</v>
      </c>
      <c r="Q19" s="55">
        <f t="shared" si="5"/>
        <v>0</v>
      </c>
      <c r="R19" s="55">
        <f t="shared" si="5"/>
        <v>8990.7999999999993</v>
      </c>
      <c r="S19" s="55">
        <f t="shared" si="5"/>
        <v>8990.7999999999993</v>
      </c>
      <c r="T19" s="55">
        <f t="shared" si="5"/>
        <v>0</v>
      </c>
      <c r="U19" s="55">
        <f t="shared" si="5"/>
        <v>9913.5</v>
      </c>
      <c r="V19" s="55">
        <f t="shared" si="5"/>
        <v>9913.5</v>
      </c>
      <c r="W19" s="55">
        <f t="shared" si="5"/>
        <v>0</v>
      </c>
    </row>
    <row r="20" spans="1:1933" s="46" customFormat="1">
      <c r="A20" s="56" t="s">
        <v>12</v>
      </c>
      <c r="B20" s="50" t="s">
        <v>58</v>
      </c>
      <c r="C20" s="57"/>
      <c r="D20" s="52"/>
      <c r="E20" s="27"/>
      <c r="F20" s="27"/>
      <c r="G20" s="27"/>
      <c r="H20" s="27">
        <v>100</v>
      </c>
      <c r="I20" s="53"/>
      <c r="J20" s="60"/>
      <c r="K20" s="52"/>
      <c r="L20" s="58">
        <f t="shared" ref="L20:W20" si="6">SUM(L21:L21)</f>
        <v>6571.2</v>
      </c>
      <c r="M20" s="58">
        <f t="shared" si="6"/>
        <v>7042.7</v>
      </c>
      <c r="N20" s="58">
        <f t="shared" si="6"/>
        <v>4446.5</v>
      </c>
      <c r="O20" s="58">
        <f t="shared" si="6"/>
        <v>8551.5</v>
      </c>
      <c r="P20" s="58">
        <f t="shared" si="6"/>
        <v>8551.5</v>
      </c>
      <c r="Q20" s="58">
        <f t="shared" si="6"/>
        <v>0</v>
      </c>
      <c r="R20" s="58">
        <f t="shared" si="6"/>
        <v>8460.2000000000007</v>
      </c>
      <c r="S20" s="58">
        <f t="shared" si="6"/>
        <v>8460.2000000000007</v>
      </c>
      <c r="T20" s="58">
        <f t="shared" si="6"/>
        <v>0</v>
      </c>
      <c r="U20" s="58">
        <f t="shared" si="6"/>
        <v>9328.4</v>
      </c>
      <c r="V20" s="58">
        <f t="shared" si="6"/>
        <v>9328.4</v>
      </c>
      <c r="W20" s="58">
        <f t="shared" si="6"/>
        <v>0</v>
      </c>
    </row>
    <row r="21" spans="1:1933" s="46" customFormat="1" ht="33">
      <c r="A21" s="56" t="s">
        <v>48</v>
      </c>
      <c r="B21" s="50" t="s">
        <v>337</v>
      </c>
      <c r="C21" s="57"/>
      <c r="D21" s="29" t="s">
        <v>399</v>
      </c>
      <c r="E21" s="29" t="s">
        <v>396</v>
      </c>
      <c r="F21" s="29" t="s">
        <v>400</v>
      </c>
      <c r="G21" s="29" t="s">
        <v>401</v>
      </c>
      <c r="H21" s="27">
        <v>100</v>
      </c>
      <c r="I21" s="53"/>
      <c r="J21" s="60"/>
      <c r="K21" s="52"/>
      <c r="L21" s="58">
        <v>6571.2</v>
      </c>
      <c r="M21" s="58">
        <v>7042.7</v>
      </c>
      <c r="N21" s="58">
        <v>4446.5</v>
      </c>
      <c r="O21" s="58">
        <f>SUM(P21:Q21)</f>
        <v>8551.5</v>
      </c>
      <c r="P21" s="58">
        <v>8551.5</v>
      </c>
      <c r="Q21" s="58"/>
      <c r="R21" s="58">
        <f>SUM(S21:T21)</f>
        <v>8460.2000000000007</v>
      </c>
      <c r="S21" s="58">
        <v>8460.2000000000007</v>
      </c>
      <c r="T21" s="58"/>
      <c r="U21" s="58">
        <f>SUM(V21:W21)</f>
        <v>9328.4</v>
      </c>
      <c r="V21" s="58">
        <v>9328.4</v>
      </c>
      <c r="W21" s="58"/>
    </row>
    <row r="22" spans="1:1933" s="46" customFormat="1" ht="33">
      <c r="A22" s="56" t="s">
        <v>13</v>
      </c>
      <c r="B22" s="50" t="s">
        <v>32</v>
      </c>
      <c r="C22" s="53"/>
      <c r="D22" s="59"/>
      <c r="E22" s="27"/>
      <c r="F22" s="27"/>
      <c r="G22" s="27"/>
      <c r="H22" s="27">
        <v>200</v>
      </c>
      <c r="I22" s="53"/>
      <c r="J22" s="61"/>
      <c r="K22" s="59"/>
      <c r="L22" s="58">
        <f t="shared" ref="L22:W22" si="7">SUM(L23:L23)</f>
        <v>421.3</v>
      </c>
      <c r="M22" s="58">
        <f t="shared" si="7"/>
        <v>563.70000000000005</v>
      </c>
      <c r="N22" s="58">
        <f t="shared" si="7"/>
        <v>406.2</v>
      </c>
      <c r="O22" s="58">
        <f t="shared" si="7"/>
        <v>535.5</v>
      </c>
      <c r="P22" s="58">
        <f t="shared" si="7"/>
        <v>535.5</v>
      </c>
      <c r="Q22" s="58">
        <f t="shared" si="7"/>
        <v>0</v>
      </c>
      <c r="R22" s="58">
        <f t="shared" si="7"/>
        <v>529.79999999999995</v>
      </c>
      <c r="S22" s="58">
        <f t="shared" si="7"/>
        <v>529.79999999999995</v>
      </c>
      <c r="T22" s="58">
        <f t="shared" si="7"/>
        <v>0</v>
      </c>
      <c r="U22" s="58">
        <f t="shared" si="7"/>
        <v>584.20000000000005</v>
      </c>
      <c r="V22" s="58">
        <f t="shared" si="7"/>
        <v>584.20000000000005</v>
      </c>
      <c r="W22" s="58">
        <f t="shared" si="7"/>
        <v>0</v>
      </c>
    </row>
    <row r="23" spans="1:1933" s="46" customFormat="1" ht="33">
      <c r="A23" s="56" t="s">
        <v>49</v>
      </c>
      <c r="B23" s="50" t="s">
        <v>337</v>
      </c>
      <c r="C23" s="53"/>
      <c r="D23" s="29" t="s">
        <v>399</v>
      </c>
      <c r="E23" s="29" t="s">
        <v>396</v>
      </c>
      <c r="F23" s="29" t="s">
        <v>400</v>
      </c>
      <c r="G23" s="29" t="s">
        <v>401</v>
      </c>
      <c r="H23" s="27">
        <v>200</v>
      </c>
      <c r="I23" s="53"/>
      <c r="J23" s="61"/>
      <c r="K23" s="59"/>
      <c r="L23" s="58">
        <v>421.3</v>
      </c>
      <c r="M23" s="58">
        <v>563.70000000000005</v>
      </c>
      <c r="N23" s="58">
        <v>406.2</v>
      </c>
      <c r="O23" s="58">
        <f>SUM(P23:Q23)</f>
        <v>535.5</v>
      </c>
      <c r="P23" s="58">
        <v>535.5</v>
      </c>
      <c r="Q23" s="58"/>
      <c r="R23" s="58">
        <f>SUM(S23:T23)</f>
        <v>529.79999999999995</v>
      </c>
      <c r="S23" s="58">
        <v>529.79999999999995</v>
      </c>
      <c r="T23" s="58"/>
      <c r="U23" s="58">
        <f>SUM(V23:W23)</f>
        <v>584.20000000000005</v>
      </c>
      <c r="V23" s="58">
        <v>584.20000000000005</v>
      </c>
      <c r="W23" s="58"/>
    </row>
    <row r="24" spans="1:1933" s="46" customFormat="1">
      <c r="A24" s="56" t="s">
        <v>50</v>
      </c>
      <c r="B24" s="50" t="s">
        <v>31</v>
      </c>
      <c r="C24" s="53"/>
      <c r="D24" s="59"/>
      <c r="E24" s="27"/>
      <c r="F24" s="27"/>
      <c r="G24" s="27"/>
      <c r="H24" s="27">
        <v>800</v>
      </c>
      <c r="I24" s="53"/>
      <c r="J24" s="61"/>
      <c r="K24" s="59"/>
      <c r="L24" s="58">
        <v>0</v>
      </c>
      <c r="M24" s="58">
        <v>0</v>
      </c>
      <c r="N24" s="58">
        <v>0</v>
      </c>
      <c r="O24" s="58">
        <f>SUM(P24)</f>
        <v>0.9</v>
      </c>
      <c r="P24" s="58">
        <v>0.9</v>
      </c>
      <c r="Q24" s="58">
        <v>0</v>
      </c>
      <c r="R24" s="58">
        <f>SUM(S24)</f>
        <v>0.8</v>
      </c>
      <c r="S24" s="58">
        <v>0.8</v>
      </c>
      <c r="T24" s="58">
        <v>0</v>
      </c>
      <c r="U24" s="58">
        <f>SUM(V24)</f>
        <v>0.9</v>
      </c>
      <c r="V24" s="58">
        <v>0.9</v>
      </c>
      <c r="W24" s="58">
        <v>0</v>
      </c>
    </row>
    <row r="25" spans="1:1933" s="46" customFormat="1">
      <c r="A25" s="429" t="s">
        <v>73</v>
      </c>
      <c r="B25" s="429"/>
      <c r="C25" s="429"/>
      <c r="D25" s="429"/>
      <c r="E25" s="429"/>
      <c r="F25" s="429"/>
      <c r="G25" s="429"/>
      <c r="H25" s="429"/>
      <c r="I25" s="429"/>
      <c r="J25" s="429"/>
      <c r="K25" s="429"/>
      <c r="L25" s="62">
        <f>SUM(L26)</f>
        <v>461.70000000000005</v>
      </c>
      <c r="M25" s="62">
        <f t="shared" ref="M25:W25" si="8">SUM(M26)</f>
        <v>475</v>
      </c>
      <c r="N25" s="62">
        <f t="shared" si="8"/>
        <v>274.5</v>
      </c>
      <c r="O25" s="62">
        <f t="shared" si="8"/>
        <v>364.5</v>
      </c>
      <c r="P25" s="62">
        <f t="shared" si="8"/>
        <v>364.5</v>
      </c>
      <c r="Q25" s="62">
        <f t="shared" si="8"/>
        <v>0</v>
      </c>
      <c r="R25" s="62">
        <f t="shared" si="8"/>
        <v>342.6</v>
      </c>
      <c r="S25" s="62">
        <f t="shared" si="8"/>
        <v>342.6</v>
      </c>
      <c r="T25" s="62">
        <f t="shared" si="8"/>
        <v>0</v>
      </c>
      <c r="U25" s="62">
        <f t="shared" si="8"/>
        <v>377.7</v>
      </c>
      <c r="V25" s="62">
        <f t="shared" si="8"/>
        <v>377.7</v>
      </c>
      <c r="W25" s="62">
        <f t="shared" si="8"/>
        <v>0</v>
      </c>
    </row>
    <row r="26" spans="1:1933" s="46" customFormat="1" ht="33">
      <c r="A26" s="56" t="s">
        <v>21</v>
      </c>
      <c r="B26" s="50" t="s">
        <v>90</v>
      </c>
      <c r="C26" s="53"/>
      <c r="D26" s="59"/>
      <c r="E26" s="27"/>
      <c r="F26" s="27"/>
      <c r="G26" s="27"/>
      <c r="H26" s="27">
        <v>200</v>
      </c>
      <c r="I26" s="477" t="s">
        <v>210</v>
      </c>
      <c r="J26" s="451" t="s">
        <v>211</v>
      </c>
      <c r="K26" s="59"/>
      <c r="L26" s="58">
        <f t="shared" ref="L26:W26" si="9">SUM(L27:L28)</f>
        <v>461.70000000000005</v>
      </c>
      <c r="M26" s="58">
        <f t="shared" si="9"/>
        <v>475</v>
      </c>
      <c r="N26" s="58">
        <f t="shared" si="9"/>
        <v>274.5</v>
      </c>
      <c r="O26" s="58">
        <f t="shared" si="9"/>
        <v>364.5</v>
      </c>
      <c r="P26" s="58">
        <f t="shared" si="9"/>
        <v>364.5</v>
      </c>
      <c r="Q26" s="58">
        <f t="shared" si="9"/>
        <v>0</v>
      </c>
      <c r="R26" s="58">
        <f t="shared" si="9"/>
        <v>342.6</v>
      </c>
      <c r="S26" s="58">
        <f t="shared" si="9"/>
        <v>342.6</v>
      </c>
      <c r="T26" s="58">
        <f t="shared" si="9"/>
        <v>0</v>
      </c>
      <c r="U26" s="58">
        <f t="shared" si="9"/>
        <v>377.7</v>
      </c>
      <c r="V26" s="58">
        <f t="shared" si="9"/>
        <v>377.7</v>
      </c>
      <c r="W26" s="58">
        <f t="shared" si="9"/>
        <v>0</v>
      </c>
      <c r="X26" s="63"/>
      <c r="Y26" s="63"/>
      <c r="Z26" s="63"/>
      <c r="AA26" s="63"/>
      <c r="AB26" s="63"/>
      <c r="AC26" s="63"/>
      <c r="AD26" s="63"/>
      <c r="AE26" s="63"/>
      <c r="AF26" s="63"/>
      <c r="AG26" s="63"/>
    </row>
    <row r="27" spans="1:1933" s="46" customFormat="1" ht="49.5">
      <c r="A27" s="56" t="s">
        <v>42</v>
      </c>
      <c r="B27" s="50" t="s">
        <v>162</v>
      </c>
      <c r="C27" s="53"/>
      <c r="D27" s="52" t="s">
        <v>402</v>
      </c>
      <c r="E27" s="29" t="s">
        <v>94</v>
      </c>
      <c r="F27" s="29" t="s">
        <v>81</v>
      </c>
      <c r="G27" s="29" t="s">
        <v>324</v>
      </c>
      <c r="H27" s="27">
        <v>200</v>
      </c>
      <c r="I27" s="477"/>
      <c r="J27" s="451"/>
      <c r="K27" s="59"/>
      <c r="L27" s="58">
        <v>333.8</v>
      </c>
      <c r="M27" s="58">
        <v>475</v>
      </c>
      <c r="N27" s="58">
        <v>274.5</v>
      </c>
      <c r="O27" s="58">
        <f>SUM(P27:Q27)</f>
        <v>364.5</v>
      </c>
      <c r="P27" s="58">
        <v>364.5</v>
      </c>
      <c r="Q27" s="58"/>
      <c r="R27" s="58">
        <f>SUM(S27:T27)</f>
        <v>342.6</v>
      </c>
      <c r="S27" s="58">
        <v>342.6</v>
      </c>
      <c r="T27" s="58"/>
      <c r="U27" s="58">
        <f>SUM(V27:W27)</f>
        <v>377.7</v>
      </c>
      <c r="V27" s="58">
        <v>377.7</v>
      </c>
      <c r="W27" s="58"/>
    </row>
    <row r="28" spans="1:1933" s="46" customFormat="1">
      <c r="A28" s="56" t="s">
        <v>74</v>
      </c>
      <c r="B28" s="64" t="s">
        <v>147</v>
      </c>
      <c r="C28" s="53"/>
      <c r="D28" s="29" t="s">
        <v>458</v>
      </c>
      <c r="E28" s="29" t="s">
        <v>93</v>
      </c>
      <c r="F28" s="27">
        <v>13</v>
      </c>
      <c r="G28" s="27">
        <v>7770226000</v>
      </c>
      <c r="H28" s="27">
        <v>200</v>
      </c>
      <c r="I28" s="477"/>
      <c r="J28" s="451"/>
      <c r="K28" s="59"/>
      <c r="L28" s="58">
        <v>127.9</v>
      </c>
      <c r="M28" s="58"/>
      <c r="N28" s="58"/>
      <c r="O28" s="58">
        <f>SUM(P28:Q28)</f>
        <v>0</v>
      </c>
      <c r="P28" s="58"/>
      <c r="Q28" s="58"/>
      <c r="R28" s="58">
        <f>SUM(S28:T28)</f>
        <v>0</v>
      </c>
      <c r="S28" s="58"/>
      <c r="T28" s="58"/>
      <c r="U28" s="58">
        <f>SUM(V28:W28)</f>
        <v>0</v>
      </c>
      <c r="V28" s="58"/>
      <c r="W28" s="58"/>
    </row>
    <row r="29" spans="1:1933" s="46" customFormat="1">
      <c r="A29" s="65" t="s">
        <v>15</v>
      </c>
      <c r="B29" s="66" t="s">
        <v>16</v>
      </c>
      <c r="C29" s="67"/>
      <c r="D29" s="68"/>
      <c r="E29" s="69"/>
      <c r="F29" s="69"/>
      <c r="G29" s="69"/>
      <c r="H29" s="69">
        <v>300</v>
      </c>
      <c r="I29" s="70"/>
      <c r="J29" s="71"/>
      <c r="K29" s="72"/>
      <c r="L29" s="48">
        <f>SUM(L30)</f>
        <v>138</v>
      </c>
      <c r="M29" s="48">
        <f t="shared" ref="M29:W29" si="10">SUM(M30)</f>
        <v>59.3</v>
      </c>
      <c r="N29" s="48">
        <f t="shared" si="10"/>
        <v>36.5</v>
      </c>
      <c r="O29" s="48">
        <f t="shared" si="10"/>
        <v>48</v>
      </c>
      <c r="P29" s="48">
        <f t="shared" si="10"/>
        <v>48</v>
      </c>
      <c r="Q29" s="48">
        <f t="shared" si="10"/>
        <v>0</v>
      </c>
      <c r="R29" s="48">
        <f t="shared" si="10"/>
        <v>48</v>
      </c>
      <c r="S29" s="48">
        <f t="shared" si="10"/>
        <v>48</v>
      </c>
      <c r="T29" s="48">
        <f t="shared" si="10"/>
        <v>0</v>
      </c>
      <c r="U29" s="48">
        <f t="shared" si="10"/>
        <v>48</v>
      </c>
      <c r="V29" s="48">
        <f t="shared" si="10"/>
        <v>48</v>
      </c>
      <c r="W29" s="48">
        <f t="shared" si="10"/>
        <v>0</v>
      </c>
    </row>
    <row r="30" spans="1:1933" s="80" customFormat="1" ht="33">
      <c r="A30" s="49" t="s">
        <v>18</v>
      </c>
      <c r="B30" s="73" t="s">
        <v>47</v>
      </c>
      <c r="C30" s="74"/>
      <c r="D30" s="75"/>
      <c r="E30" s="76"/>
      <c r="F30" s="76"/>
      <c r="G30" s="76"/>
      <c r="H30" s="76">
        <v>320</v>
      </c>
      <c r="I30" s="77"/>
      <c r="J30" s="78"/>
      <c r="K30" s="75"/>
      <c r="L30" s="55">
        <f>SUM(L31:L32)</f>
        <v>138</v>
      </c>
      <c r="M30" s="55">
        <f t="shared" ref="M30:W30" si="11">SUM(M31:M32)</f>
        <v>59.3</v>
      </c>
      <c r="N30" s="55">
        <f t="shared" si="11"/>
        <v>36.5</v>
      </c>
      <c r="O30" s="55">
        <f t="shared" si="11"/>
        <v>48</v>
      </c>
      <c r="P30" s="55">
        <f t="shared" si="11"/>
        <v>48</v>
      </c>
      <c r="Q30" s="55">
        <f t="shared" si="11"/>
        <v>0</v>
      </c>
      <c r="R30" s="55">
        <f t="shared" si="11"/>
        <v>48</v>
      </c>
      <c r="S30" s="55">
        <f t="shared" si="11"/>
        <v>48</v>
      </c>
      <c r="T30" s="55">
        <f t="shared" si="11"/>
        <v>0</v>
      </c>
      <c r="U30" s="55">
        <f t="shared" si="11"/>
        <v>48</v>
      </c>
      <c r="V30" s="55">
        <f t="shared" si="11"/>
        <v>48</v>
      </c>
      <c r="W30" s="55">
        <f t="shared" si="11"/>
        <v>0</v>
      </c>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c r="EO30" s="79"/>
      <c r="EP30" s="79"/>
      <c r="EQ30" s="79"/>
      <c r="ER30" s="79"/>
      <c r="ES30" s="79"/>
      <c r="ET30" s="79"/>
      <c r="EU30" s="79"/>
      <c r="EV30" s="79"/>
      <c r="EW30" s="79"/>
      <c r="EX30" s="79"/>
      <c r="EY30" s="79"/>
      <c r="EZ30" s="79"/>
      <c r="FA30" s="79"/>
      <c r="FB30" s="79"/>
      <c r="FC30" s="79"/>
      <c r="FD30" s="79"/>
      <c r="FE30" s="79"/>
      <c r="FF30" s="79"/>
      <c r="FG30" s="79"/>
      <c r="FH30" s="79"/>
      <c r="FI30" s="79"/>
      <c r="FJ30" s="79"/>
      <c r="FK30" s="79"/>
      <c r="FL30" s="79"/>
      <c r="FM30" s="79"/>
      <c r="FN30" s="79"/>
      <c r="FO30" s="79"/>
      <c r="FP30" s="79"/>
      <c r="FQ30" s="79"/>
      <c r="FR30" s="79"/>
      <c r="FS30" s="79"/>
      <c r="FT30" s="79"/>
      <c r="FU30" s="79"/>
      <c r="FV30" s="79"/>
      <c r="FW30" s="79"/>
      <c r="FX30" s="79"/>
      <c r="FY30" s="79"/>
      <c r="FZ30" s="79"/>
      <c r="GA30" s="79"/>
      <c r="GB30" s="79"/>
      <c r="GC30" s="79"/>
      <c r="GD30" s="79"/>
      <c r="GE30" s="79"/>
      <c r="GF30" s="79"/>
      <c r="GG30" s="79"/>
      <c r="GH30" s="79"/>
      <c r="GI30" s="79"/>
      <c r="GJ30" s="79"/>
      <c r="GK30" s="79"/>
      <c r="GL30" s="79"/>
      <c r="GM30" s="79"/>
      <c r="GN30" s="79"/>
      <c r="GO30" s="79"/>
      <c r="GP30" s="79"/>
      <c r="GQ30" s="79"/>
      <c r="GR30" s="79"/>
      <c r="GS30" s="79"/>
      <c r="GT30" s="79"/>
      <c r="GU30" s="79"/>
      <c r="GV30" s="79"/>
      <c r="GW30" s="79"/>
      <c r="GX30" s="79"/>
      <c r="GY30" s="79"/>
      <c r="GZ30" s="79"/>
      <c r="HA30" s="79"/>
      <c r="HB30" s="79"/>
      <c r="HC30" s="79"/>
      <c r="HD30" s="79"/>
      <c r="HE30" s="79"/>
      <c r="HF30" s="79"/>
      <c r="HG30" s="79"/>
      <c r="HH30" s="79"/>
      <c r="HI30" s="79"/>
      <c r="HJ30" s="79"/>
      <c r="HK30" s="79"/>
      <c r="HL30" s="79"/>
      <c r="HM30" s="79"/>
      <c r="HN30" s="79"/>
      <c r="HO30" s="79"/>
      <c r="HP30" s="79"/>
      <c r="HQ30" s="79"/>
      <c r="HR30" s="79"/>
      <c r="HS30" s="79"/>
      <c r="HT30" s="79"/>
      <c r="HU30" s="79"/>
      <c r="HV30" s="79"/>
      <c r="HW30" s="79"/>
      <c r="HX30" s="79"/>
      <c r="HY30" s="79"/>
      <c r="HZ30" s="79"/>
      <c r="IA30" s="79"/>
      <c r="IB30" s="79"/>
      <c r="IC30" s="79"/>
      <c r="ID30" s="79"/>
      <c r="IE30" s="79"/>
      <c r="IF30" s="79"/>
      <c r="IG30" s="79"/>
      <c r="IH30" s="79"/>
      <c r="II30" s="79"/>
      <c r="IJ30" s="79"/>
      <c r="IK30" s="79"/>
      <c r="IL30" s="79"/>
      <c r="IM30" s="79"/>
      <c r="IN30" s="79"/>
      <c r="IO30" s="79"/>
      <c r="IP30" s="79"/>
      <c r="IQ30" s="79"/>
      <c r="IR30" s="79"/>
      <c r="IS30" s="79"/>
      <c r="IT30" s="79"/>
      <c r="IU30" s="79"/>
      <c r="IV30" s="79"/>
      <c r="IW30" s="79"/>
      <c r="IX30" s="79"/>
      <c r="IY30" s="79"/>
      <c r="IZ30" s="79"/>
      <c r="JA30" s="79"/>
      <c r="JB30" s="79"/>
      <c r="JC30" s="79"/>
      <c r="JD30" s="79"/>
      <c r="JE30" s="79"/>
      <c r="JF30" s="79"/>
      <c r="JG30" s="79"/>
      <c r="JH30" s="79"/>
      <c r="JI30" s="79"/>
      <c r="JJ30" s="79"/>
      <c r="JK30" s="79"/>
      <c r="JL30" s="79"/>
      <c r="JM30" s="79"/>
      <c r="JN30" s="79"/>
      <c r="JO30" s="79"/>
      <c r="JP30" s="79"/>
      <c r="JQ30" s="79"/>
      <c r="JR30" s="79"/>
      <c r="JS30" s="79"/>
      <c r="JT30" s="79"/>
      <c r="JU30" s="79"/>
      <c r="JV30" s="79"/>
      <c r="JW30" s="79"/>
      <c r="JX30" s="79"/>
      <c r="JY30" s="79"/>
      <c r="JZ30" s="79"/>
      <c r="KA30" s="79"/>
      <c r="KB30" s="79"/>
      <c r="KC30" s="79"/>
      <c r="KD30" s="79"/>
      <c r="KE30" s="79"/>
      <c r="KF30" s="79"/>
      <c r="KG30" s="79"/>
      <c r="KH30" s="79"/>
      <c r="KI30" s="79"/>
      <c r="KJ30" s="79"/>
      <c r="KK30" s="79"/>
      <c r="KL30" s="79"/>
      <c r="KM30" s="79"/>
      <c r="KN30" s="79"/>
      <c r="KO30" s="79"/>
      <c r="KP30" s="79"/>
      <c r="KQ30" s="79"/>
      <c r="KR30" s="79"/>
      <c r="KS30" s="79"/>
      <c r="KT30" s="79"/>
      <c r="KU30" s="79"/>
      <c r="KV30" s="79"/>
      <c r="KW30" s="79"/>
      <c r="KX30" s="79"/>
      <c r="KY30" s="79"/>
      <c r="KZ30" s="79"/>
      <c r="LA30" s="79"/>
      <c r="LB30" s="79"/>
      <c r="LC30" s="79"/>
      <c r="LD30" s="79"/>
      <c r="LE30" s="79"/>
      <c r="LF30" s="79"/>
      <c r="LG30" s="79"/>
      <c r="LH30" s="79"/>
      <c r="LI30" s="79"/>
      <c r="LJ30" s="79"/>
      <c r="LK30" s="79"/>
      <c r="LL30" s="79"/>
      <c r="LM30" s="79"/>
      <c r="LN30" s="79"/>
      <c r="LO30" s="79"/>
      <c r="LP30" s="79"/>
      <c r="LQ30" s="79"/>
      <c r="LR30" s="79"/>
      <c r="LS30" s="79"/>
      <c r="LT30" s="79"/>
      <c r="LU30" s="79"/>
      <c r="LV30" s="79"/>
      <c r="LW30" s="79"/>
      <c r="LX30" s="79"/>
      <c r="LY30" s="79"/>
      <c r="LZ30" s="79"/>
      <c r="MA30" s="79"/>
      <c r="MB30" s="79"/>
      <c r="MC30" s="79"/>
      <c r="MD30" s="79"/>
      <c r="ME30" s="79"/>
      <c r="MF30" s="79"/>
      <c r="MG30" s="79"/>
      <c r="MH30" s="79"/>
      <c r="MI30" s="79"/>
      <c r="MJ30" s="79"/>
      <c r="MK30" s="79"/>
      <c r="ML30" s="79"/>
      <c r="MM30" s="79"/>
      <c r="MN30" s="79"/>
      <c r="MO30" s="79"/>
      <c r="MP30" s="79"/>
      <c r="MQ30" s="79"/>
      <c r="MR30" s="79"/>
      <c r="MS30" s="79"/>
      <c r="MT30" s="79"/>
      <c r="MU30" s="79"/>
      <c r="MV30" s="79"/>
      <c r="MW30" s="79"/>
      <c r="MX30" s="79"/>
      <c r="MY30" s="79"/>
      <c r="MZ30" s="79"/>
      <c r="NA30" s="79"/>
      <c r="NB30" s="79"/>
      <c r="NC30" s="79"/>
      <c r="ND30" s="79"/>
      <c r="NE30" s="79"/>
      <c r="NF30" s="79"/>
      <c r="NG30" s="79"/>
      <c r="NH30" s="79"/>
      <c r="NI30" s="79"/>
      <c r="NJ30" s="79"/>
      <c r="NK30" s="79"/>
      <c r="NL30" s="79"/>
      <c r="NM30" s="79"/>
      <c r="NN30" s="79"/>
      <c r="NO30" s="79"/>
      <c r="NP30" s="79"/>
      <c r="NQ30" s="79"/>
      <c r="NR30" s="79"/>
      <c r="NS30" s="79"/>
      <c r="NT30" s="79"/>
      <c r="NU30" s="79"/>
      <c r="NV30" s="79"/>
      <c r="NW30" s="79"/>
      <c r="NX30" s="79"/>
      <c r="NY30" s="79"/>
      <c r="NZ30" s="79"/>
      <c r="OA30" s="79"/>
      <c r="OB30" s="79"/>
      <c r="OC30" s="79"/>
      <c r="OD30" s="79"/>
      <c r="OE30" s="79"/>
      <c r="OF30" s="79"/>
      <c r="OG30" s="79"/>
      <c r="OH30" s="79"/>
      <c r="OI30" s="79"/>
      <c r="OJ30" s="79"/>
      <c r="OK30" s="79"/>
      <c r="OL30" s="79"/>
      <c r="OM30" s="79"/>
      <c r="ON30" s="79"/>
      <c r="OO30" s="79"/>
      <c r="OP30" s="79"/>
      <c r="OQ30" s="79"/>
      <c r="OR30" s="79"/>
      <c r="OS30" s="79"/>
      <c r="OT30" s="79"/>
      <c r="OU30" s="79"/>
      <c r="OV30" s="79"/>
      <c r="OW30" s="79"/>
      <c r="OX30" s="79"/>
      <c r="OY30" s="79"/>
      <c r="OZ30" s="79"/>
      <c r="PA30" s="79"/>
      <c r="PB30" s="79"/>
      <c r="PC30" s="79"/>
      <c r="PD30" s="79"/>
      <c r="PE30" s="79"/>
      <c r="PF30" s="79"/>
      <c r="PG30" s="79"/>
      <c r="PH30" s="79"/>
      <c r="PI30" s="79"/>
      <c r="PJ30" s="79"/>
      <c r="PK30" s="79"/>
      <c r="PL30" s="79"/>
      <c r="PM30" s="79"/>
      <c r="PN30" s="79"/>
      <c r="PO30" s="79"/>
      <c r="PP30" s="79"/>
      <c r="PQ30" s="79"/>
      <c r="PR30" s="79"/>
      <c r="PS30" s="79"/>
      <c r="PT30" s="79"/>
      <c r="PU30" s="79"/>
      <c r="PV30" s="79"/>
      <c r="PW30" s="79"/>
      <c r="PX30" s="79"/>
      <c r="PY30" s="79"/>
      <c r="PZ30" s="79"/>
      <c r="QA30" s="79"/>
      <c r="QB30" s="79"/>
      <c r="QC30" s="79"/>
      <c r="QD30" s="79"/>
      <c r="QE30" s="79"/>
      <c r="QF30" s="79"/>
      <c r="QG30" s="79"/>
      <c r="QH30" s="79"/>
      <c r="QI30" s="79"/>
      <c r="QJ30" s="79"/>
      <c r="QK30" s="79"/>
      <c r="QL30" s="79"/>
      <c r="QM30" s="79"/>
      <c r="QN30" s="79"/>
      <c r="QO30" s="79"/>
      <c r="QP30" s="79"/>
      <c r="QQ30" s="79"/>
      <c r="QR30" s="79"/>
      <c r="QS30" s="79"/>
      <c r="QT30" s="79"/>
      <c r="QU30" s="79"/>
      <c r="QV30" s="79"/>
      <c r="QW30" s="79"/>
      <c r="QX30" s="79"/>
      <c r="QY30" s="79"/>
      <c r="QZ30" s="79"/>
      <c r="RA30" s="79"/>
      <c r="RB30" s="79"/>
      <c r="RC30" s="79"/>
      <c r="RD30" s="79"/>
      <c r="RE30" s="79"/>
      <c r="RF30" s="79"/>
      <c r="RG30" s="79"/>
      <c r="RH30" s="79"/>
      <c r="RI30" s="79"/>
      <c r="RJ30" s="79"/>
      <c r="RK30" s="79"/>
      <c r="RL30" s="79"/>
      <c r="RM30" s="79"/>
      <c r="RN30" s="79"/>
      <c r="RO30" s="79"/>
      <c r="RP30" s="79"/>
      <c r="RQ30" s="79"/>
      <c r="RR30" s="79"/>
      <c r="RS30" s="79"/>
      <c r="RT30" s="79"/>
      <c r="RU30" s="79"/>
      <c r="RV30" s="79"/>
      <c r="RW30" s="79"/>
      <c r="RX30" s="79"/>
      <c r="RY30" s="79"/>
      <c r="RZ30" s="79"/>
      <c r="SA30" s="79"/>
      <c r="SB30" s="79"/>
      <c r="SC30" s="79"/>
      <c r="SD30" s="79"/>
      <c r="SE30" s="79"/>
      <c r="SF30" s="79"/>
      <c r="SG30" s="79"/>
      <c r="SH30" s="79"/>
      <c r="SI30" s="79"/>
      <c r="SJ30" s="79"/>
      <c r="SK30" s="79"/>
      <c r="SL30" s="79"/>
      <c r="SM30" s="79"/>
      <c r="SN30" s="79"/>
      <c r="SO30" s="79"/>
      <c r="SP30" s="79"/>
      <c r="SQ30" s="79"/>
      <c r="SR30" s="79"/>
      <c r="SS30" s="79"/>
      <c r="ST30" s="79"/>
      <c r="SU30" s="79"/>
      <c r="SV30" s="79"/>
      <c r="SW30" s="79"/>
      <c r="SX30" s="79"/>
      <c r="SY30" s="79"/>
      <c r="SZ30" s="79"/>
      <c r="TA30" s="79"/>
      <c r="TB30" s="79"/>
      <c r="TC30" s="79"/>
      <c r="TD30" s="79"/>
      <c r="TE30" s="79"/>
      <c r="TF30" s="79"/>
      <c r="TG30" s="79"/>
      <c r="TH30" s="79"/>
      <c r="TI30" s="79"/>
      <c r="TJ30" s="79"/>
      <c r="TK30" s="79"/>
      <c r="TL30" s="79"/>
      <c r="TM30" s="79"/>
      <c r="TN30" s="79"/>
      <c r="TO30" s="79"/>
      <c r="TP30" s="79"/>
      <c r="TQ30" s="79"/>
      <c r="TR30" s="79"/>
      <c r="TS30" s="79"/>
      <c r="TT30" s="79"/>
      <c r="TU30" s="79"/>
      <c r="TV30" s="79"/>
      <c r="TW30" s="79"/>
      <c r="TX30" s="79"/>
      <c r="TY30" s="79"/>
      <c r="TZ30" s="79"/>
      <c r="UA30" s="79"/>
      <c r="UB30" s="79"/>
      <c r="UC30" s="79"/>
      <c r="UD30" s="79"/>
      <c r="UE30" s="79"/>
      <c r="UF30" s="79"/>
      <c r="UG30" s="79"/>
      <c r="UH30" s="79"/>
      <c r="UI30" s="79"/>
      <c r="UJ30" s="79"/>
      <c r="UK30" s="79"/>
      <c r="UL30" s="79"/>
      <c r="UM30" s="79"/>
      <c r="UN30" s="79"/>
      <c r="UO30" s="79"/>
      <c r="UP30" s="79"/>
      <c r="UQ30" s="79"/>
      <c r="UR30" s="79"/>
      <c r="US30" s="79"/>
      <c r="UT30" s="79"/>
      <c r="UU30" s="79"/>
      <c r="UV30" s="79"/>
      <c r="UW30" s="79"/>
      <c r="UX30" s="79"/>
      <c r="UY30" s="79"/>
      <c r="UZ30" s="79"/>
      <c r="VA30" s="79"/>
      <c r="VB30" s="79"/>
      <c r="VC30" s="79"/>
      <c r="VD30" s="79"/>
      <c r="VE30" s="79"/>
      <c r="VF30" s="79"/>
      <c r="VG30" s="79"/>
      <c r="VH30" s="79"/>
      <c r="VI30" s="79"/>
      <c r="VJ30" s="79"/>
      <c r="VK30" s="79"/>
      <c r="VL30" s="79"/>
      <c r="VM30" s="79"/>
      <c r="VN30" s="79"/>
      <c r="VO30" s="79"/>
      <c r="VP30" s="79"/>
      <c r="VQ30" s="79"/>
      <c r="VR30" s="79"/>
      <c r="VS30" s="79"/>
      <c r="VT30" s="79"/>
      <c r="VU30" s="79"/>
      <c r="VV30" s="79"/>
      <c r="VW30" s="79"/>
      <c r="VX30" s="79"/>
      <c r="VY30" s="79"/>
      <c r="VZ30" s="79"/>
      <c r="WA30" s="79"/>
      <c r="WB30" s="79"/>
      <c r="WC30" s="79"/>
      <c r="WD30" s="79"/>
      <c r="WE30" s="79"/>
      <c r="WF30" s="79"/>
      <c r="WG30" s="79"/>
      <c r="WH30" s="79"/>
      <c r="WI30" s="79"/>
      <c r="WJ30" s="79"/>
      <c r="WK30" s="79"/>
      <c r="WL30" s="79"/>
      <c r="WM30" s="79"/>
      <c r="WN30" s="79"/>
      <c r="WO30" s="79"/>
      <c r="WP30" s="79"/>
      <c r="WQ30" s="79"/>
      <c r="WR30" s="79"/>
      <c r="WS30" s="79"/>
      <c r="WT30" s="79"/>
      <c r="WU30" s="79"/>
      <c r="WV30" s="79"/>
      <c r="WW30" s="79"/>
      <c r="WX30" s="79"/>
      <c r="WY30" s="79"/>
      <c r="WZ30" s="79"/>
      <c r="XA30" s="79"/>
      <c r="XB30" s="79"/>
      <c r="XC30" s="79"/>
      <c r="XD30" s="79"/>
      <c r="XE30" s="79"/>
      <c r="XF30" s="79"/>
      <c r="XG30" s="79"/>
      <c r="XH30" s="79"/>
      <c r="XI30" s="79"/>
      <c r="XJ30" s="79"/>
      <c r="XK30" s="79"/>
      <c r="XL30" s="79"/>
      <c r="XM30" s="79"/>
      <c r="XN30" s="79"/>
      <c r="XO30" s="79"/>
      <c r="XP30" s="79"/>
      <c r="XQ30" s="79"/>
      <c r="XR30" s="79"/>
      <c r="XS30" s="79"/>
      <c r="XT30" s="79"/>
      <c r="XU30" s="79"/>
      <c r="XV30" s="79"/>
      <c r="XW30" s="79"/>
      <c r="XX30" s="79"/>
      <c r="XY30" s="79"/>
      <c r="XZ30" s="79"/>
      <c r="YA30" s="79"/>
      <c r="YB30" s="79"/>
      <c r="YC30" s="79"/>
      <c r="YD30" s="79"/>
      <c r="YE30" s="79"/>
      <c r="YF30" s="79"/>
      <c r="YG30" s="79"/>
      <c r="YH30" s="79"/>
      <c r="YI30" s="79"/>
      <c r="YJ30" s="79"/>
      <c r="YK30" s="79"/>
      <c r="YL30" s="79"/>
      <c r="YM30" s="79"/>
      <c r="YN30" s="79"/>
      <c r="YO30" s="79"/>
      <c r="YP30" s="79"/>
      <c r="YQ30" s="79"/>
      <c r="YR30" s="79"/>
      <c r="YS30" s="79"/>
      <c r="YT30" s="79"/>
      <c r="YU30" s="79"/>
      <c r="YV30" s="79"/>
      <c r="YW30" s="79"/>
      <c r="YX30" s="79"/>
      <c r="YY30" s="79"/>
      <c r="YZ30" s="79"/>
      <c r="ZA30" s="79"/>
      <c r="ZB30" s="79"/>
      <c r="ZC30" s="79"/>
      <c r="ZD30" s="79"/>
      <c r="ZE30" s="79"/>
      <c r="ZF30" s="79"/>
      <c r="ZG30" s="79"/>
      <c r="ZH30" s="79"/>
      <c r="ZI30" s="79"/>
      <c r="ZJ30" s="79"/>
      <c r="ZK30" s="79"/>
      <c r="ZL30" s="79"/>
      <c r="ZM30" s="79"/>
      <c r="ZN30" s="79"/>
      <c r="ZO30" s="79"/>
      <c r="ZP30" s="79"/>
      <c r="ZQ30" s="79"/>
      <c r="ZR30" s="79"/>
      <c r="ZS30" s="79"/>
      <c r="ZT30" s="79"/>
      <c r="ZU30" s="79"/>
      <c r="ZV30" s="79"/>
      <c r="ZW30" s="79"/>
      <c r="ZX30" s="79"/>
      <c r="ZY30" s="79"/>
      <c r="ZZ30" s="79"/>
      <c r="AAA30" s="79"/>
      <c r="AAB30" s="79"/>
      <c r="AAC30" s="79"/>
      <c r="AAD30" s="79"/>
      <c r="AAE30" s="79"/>
      <c r="AAF30" s="79"/>
      <c r="AAG30" s="79"/>
      <c r="AAH30" s="79"/>
      <c r="AAI30" s="79"/>
      <c r="AAJ30" s="79"/>
      <c r="AAK30" s="79"/>
      <c r="AAL30" s="79"/>
      <c r="AAM30" s="79"/>
      <c r="AAN30" s="79"/>
      <c r="AAO30" s="79"/>
      <c r="AAP30" s="79"/>
      <c r="AAQ30" s="79"/>
      <c r="AAR30" s="79"/>
      <c r="AAS30" s="79"/>
      <c r="AAT30" s="79"/>
      <c r="AAU30" s="79"/>
      <c r="AAV30" s="79"/>
      <c r="AAW30" s="79"/>
      <c r="AAX30" s="79"/>
      <c r="AAY30" s="79"/>
      <c r="AAZ30" s="79"/>
      <c r="ABA30" s="79"/>
      <c r="ABB30" s="79"/>
      <c r="ABC30" s="79"/>
      <c r="ABD30" s="79"/>
      <c r="ABE30" s="79"/>
      <c r="ABF30" s="79"/>
      <c r="ABG30" s="79"/>
      <c r="ABH30" s="79"/>
      <c r="ABI30" s="79"/>
      <c r="ABJ30" s="79"/>
      <c r="ABK30" s="79"/>
      <c r="ABL30" s="79"/>
      <c r="ABM30" s="79"/>
      <c r="ABN30" s="79"/>
      <c r="ABO30" s="79"/>
      <c r="ABP30" s="79"/>
      <c r="ABQ30" s="79"/>
      <c r="ABR30" s="79"/>
      <c r="ABS30" s="79"/>
      <c r="ABT30" s="79"/>
      <c r="ABU30" s="79"/>
      <c r="ABV30" s="79"/>
      <c r="ABW30" s="79"/>
      <c r="ABX30" s="79"/>
      <c r="ABY30" s="79"/>
      <c r="ABZ30" s="79"/>
      <c r="ACA30" s="79"/>
      <c r="ACB30" s="79"/>
      <c r="ACC30" s="79"/>
      <c r="ACD30" s="79"/>
      <c r="ACE30" s="79"/>
      <c r="ACF30" s="79"/>
      <c r="ACG30" s="79"/>
      <c r="ACH30" s="79"/>
      <c r="ACI30" s="79"/>
      <c r="ACJ30" s="79"/>
      <c r="ACK30" s="79"/>
      <c r="ACL30" s="79"/>
      <c r="ACM30" s="79"/>
      <c r="ACN30" s="79"/>
      <c r="ACO30" s="79"/>
      <c r="ACP30" s="79"/>
      <c r="ACQ30" s="79"/>
      <c r="ACR30" s="79"/>
      <c r="ACS30" s="79"/>
      <c r="ACT30" s="79"/>
      <c r="ACU30" s="79"/>
      <c r="ACV30" s="79"/>
      <c r="ACW30" s="79"/>
      <c r="ACX30" s="79"/>
      <c r="ACY30" s="79"/>
      <c r="ACZ30" s="79"/>
      <c r="ADA30" s="79"/>
      <c r="ADB30" s="79"/>
      <c r="ADC30" s="79"/>
      <c r="ADD30" s="79"/>
      <c r="ADE30" s="79"/>
      <c r="ADF30" s="79"/>
      <c r="ADG30" s="79"/>
      <c r="ADH30" s="79"/>
      <c r="ADI30" s="79"/>
      <c r="ADJ30" s="79"/>
      <c r="ADK30" s="79"/>
      <c r="ADL30" s="79"/>
      <c r="ADM30" s="79"/>
      <c r="ADN30" s="79"/>
      <c r="ADO30" s="79"/>
      <c r="ADP30" s="79"/>
      <c r="ADQ30" s="79"/>
      <c r="ADR30" s="79"/>
      <c r="ADS30" s="79"/>
      <c r="ADT30" s="79"/>
      <c r="ADU30" s="79"/>
      <c r="ADV30" s="79"/>
      <c r="ADW30" s="79"/>
      <c r="ADX30" s="79"/>
      <c r="ADY30" s="79"/>
      <c r="ADZ30" s="79"/>
      <c r="AEA30" s="79"/>
      <c r="AEB30" s="79"/>
      <c r="AEC30" s="79"/>
      <c r="AED30" s="79"/>
      <c r="AEE30" s="79"/>
      <c r="AEF30" s="79"/>
      <c r="AEG30" s="79"/>
      <c r="AEH30" s="79"/>
      <c r="AEI30" s="79"/>
      <c r="AEJ30" s="79"/>
      <c r="AEK30" s="79"/>
      <c r="AEL30" s="79"/>
      <c r="AEM30" s="79"/>
      <c r="AEN30" s="79"/>
      <c r="AEO30" s="79"/>
      <c r="AEP30" s="79"/>
      <c r="AEQ30" s="79"/>
      <c r="AER30" s="79"/>
      <c r="AES30" s="79"/>
      <c r="AET30" s="79"/>
      <c r="AEU30" s="79"/>
      <c r="AEV30" s="79"/>
      <c r="AEW30" s="79"/>
      <c r="AEX30" s="79"/>
      <c r="AEY30" s="79"/>
      <c r="AEZ30" s="79"/>
      <c r="AFA30" s="79"/>
      <c r="AFB30" s="79"/>
      <c r="AFC30" s="79"/>
      <c r="AFD30" s="79"/>
      <c r="AFE30" s="79"/>
      <c r="AFF30" s="79"/>
      <c r="AFG30" s="79"/>
      <c r="AFH30" s="79"/>
      <c r="AFI30" s="79"/>
      <c r="AFJ30" s="79"/>
      <c r="AFK30" s="79"/>
      <c r="AFL30" s="79"/>
      <c r="AFM30" s="79"/>
      <c r="AFN30" s="79"/>
      <c r="AFO30" s="79"/>
      <c r="AFP30" s="79"/>
      <c r="AFQ30" s="79"/>
      <c r="AFR30" s="79"/>
      <c r="AFS30" s="79"/>
      <c r="AFT30" s="79"/>
      <c r="AFU30" s="79"/>
      <c r="AFV30" s="79"/>
      <c r="AFW30" s="79"/>
      <c r="AFX30" s="79"/>
      <c r="AFY30" s="79"/>
      <c r="AFZ30" s="79"/>
      <c r="AGA30" s="79"/>
      <c r="AGB30" s="79"/>
      <c r="AGC30" s="79"/>
      <c r="AGD30" s="79"/>
      <c r="AGE30" s="79"/>
      <c r="AGF30" s="79"/>
      <c r="AGG30" s="79"/>
      <c r="AGH30" s="79"/>
      <c r="AGI30" s="79"/>
      <c r="AGJ30" s="79"/>
      <c r="AGK30" s="79"/>
      <c r="AGL30" s="79"/>
      <c r="AGM30" s="79"/>
      <c r="AGN30" s="79"/>
      <c r="AGO30" s="79"/>
      <c r="AGP30" s="79"/>
      <c r="AGQ30" s="79"/>
      <c r="AGR30" s="79"/>
      <c r="AGS30" s="79"/>
      <c r="AGT30" s="79"/>
      <c r="AGU30" s="79"/>
      <c r="AGV30" s="79"/>
      <c r="AGW30" s="79"/>
      <c r="AGX30" s="79"/>
      <c r="AGY30" s="79"/>
      <c r="AGZ30" s="79"/>
      <c r="AHA30" s="79"/>
      <c r="AHB30" s="79"/>
      <c r="AHC30" s="79"/>
      <c r="AHD30" s="79"/>
      <c r="AHE30" s="79"/>
      <c r="AHF30" s="79"/>
      <c r="AHG30" s="79"/>
      <c r="AHH30" s="79"/>
      <c r="AHI30" s="79"/>
      <c r="AHJ30" s="79"/>
      <c r="AHK30" s="79"/>
      <c r="AHL30" s="79"/>
      <c r="AHM30" s="79"/>
      <c r="AHN30" s="79"/>
      <c r="AHO30" s="79"/>
      <c r="AHP30" s="79"/>
      <c r="AHQ30" s="79"/>
      <c r="AHR30" s="79"/>
      <c r="AHS30" s="79"/>
      <c r="AHT30" s="79"/>
      <c r="AHU30" s="79"/>
      <c r="AHV30" s="79"/>
      <c r="AHW30" s="79"/>
      <c r="AHX30" s="79"/>
      <c r="AHY30" s="79"/>
      <c r="AHZ30" s="79"/>
      <c r="AIA30" s="79"/>
      <c r="AIB30" s="79"/>
      <c r="AIC30" s="79"/>
      <c r="AID30" s="79"/>
      <c r="AIE30" s="79"/>
      <c r="AIF30" s="79"/>
      <c r="AIG30" s="79"/>
      <c r="AIH30" s="79"/>
      <c r="AII30" s="79"/>
      <c r="AIJ30" s="79"/>
      <c r="AIK30" s="79"/>
      <c r="AIL30" s="79"/>
      <c r="AIM30" s="79"/>
      <c r="AIN30" s="79"/>
      <c r="AIO30" s="79"/>
      <c r="AIP30" s="79"/>
      <c r="AIQ30" s="79"/>
      <c r="AIR30" s="79"/>
      <c r="AIS30" s="79"/>
      <c r="AIT30" s="79"/>
      <c r="AIU30" s="79"/>
      <c r="AIV30" s="79"/>
      <c r="AIW30" s="79"/>
      <c r="AIX30" s="79"/>
      <c r="AIY30" s="79"/>
      <c r="AIZ30" s="79"/>
      <c r="AJA30" s="79"/>
      <c r="AJB30" s="79"/>
      <c r="AJC30" s="79"/>
      <c r="AJD30" s="79"/>
      <c r="AJE30" s="79"/>
      <c r="AJF30" s="79"/>
      <c r="AJG30" s="79"/>
      <c r="AJH30" s="79"/>
      <c r="AJI30" s="79"/>
      <c r="AJJ30" s="79"/>
      <c r="AJK30" s="79"/>
      <c r="AJL30" s="79"/>
      <c r="AJM30" s="79"/>
      <c r="AJN30" s="79"/>
      <c r="AJO30" s="79"/>
      <c r="AJP30" s="79"/>
      <c r="AJQ30" s="79"/>
      <c r="AJR30" s="79"/>
      <c r="AJS30" s="79"/>
      <c r="AJT30" s="79"/>
      <c r="AJU30" s="79"/>
      <c r="AJV30" s="79"/>
      <c r="AJW30" s="79"/>
      <c r="AJX30" s="79"/>
      <c r="AJY30" s="79"/>
      <c r="AJZ30" s="79"/>
      <c r="AKA30" s="79"/>
      <c r="AKB30" s="79"/>
      <c r="AKC30" s="79"/>
      <c r="AKD30" s="79"/>
      <c r="AKE30" s="79"/>
      <c r="AKF30" s="79"/>
      <c r="AKG30" s="79"/>
      <c r="AKH30" s="79"/>
      <c r="AKI30" s="79"/>
      <c r="AKJ30" s="79"/>
      <c r="AKK30" s="79"/>
      <c r="AKL30" s="79"/>
      <c r="AKM30" s="79"/>
      <c r="AKN30" s="79"/>
      <c r="AKO30" s="79"/>
      <c r="AKP30" s="79"/>
      <c r="AKQ30" s="79"/>
      <c r="AKR30" s="79"/>
      <c r="AKS30" s="79"/>
      <c r="AKT30" s="79"/>
      <c r="AKU30" s="79"/>
      <c r="AKV30" s="79"/>
      <c r="AKW30" s="79"/>
      <c r="AKX30" s="79"/>
      <c r="AKY30" s="79"/>
      <c r="AKZ30" s="79"/>
      <c r="ALA30" s="79"/>
      <c r="ALB30" s="79"/>
      <c r="ALC30" s="79"/>
      <c r="ALD30" s="79"/>
      <c r="ALE30" s="79"/>
      <c r="ALF30" s="79"/>
      <c r="ALG30" s="79"/>
      <c r="ALH30" s="79"/>
      <c r="ALI30" s="79"/>
      <c r="ALJ30" s="79"/>
      <c r="ALK30" s="79"/>
      <c r="ALL30" s="79"/>
      <c r="ALM30" s="79"/>
      <c r="ALN30" s="79"/>
      <c r="ALO30" s="79"/>
      <c r="ALP30" s="79"/>
      <c r="ALQ30" s="79"/>
      <c r="ALR30" s="79"/>
      <c r="ALS30" s="79"/>
      <c r="ALT30" s="79"/>
      <c r="ALU30" s="79"/>
      <c r="ALV30" s="79"/>
      <c r="ALW30" s="79"/>
      <c r="ALX30" s="79"/>
      <c r="ALY30" s="79"/>
      <c r="ALZ30" s="79"/>
      <c r="AMA30" s="79"/>
      <c r="AMB30" s="79"/>
      <c r="AMC30" s="79"/>
      <c r="AMD30" s="79"/>
      <c r="AME30" s="79"/>
      <c r="AMF30" s="79"/>
      <c r="AMG30" s="79"/>
      <c r="AMH30" s="79"/>
      <c r="AMI30" s="79"/>
      <c r="AMJ30" s="79"/>
      <c r="AMK30" s="79"/>
      <c r="AML30" s="79"/>
      <c r="AMM30" s="79"/>
      <c r="AMN30" s="79"/>
      <c r="AMO30" s="79"/>
      <c r="AMP30" s="79"/>
      <c r="AMQ30" s="79"/>
      <c r="AMR30" s="79"/>
      <c r="AMS30" s="79"/>
      <c r="AMT30" s="79"/>
      <c r="AMU30" s="79"/>
      <c r="AMV30" s="79"/>
      <c r="AMW30" s="79"/>
      <c r="AMX30" s="79"/>
      <c r="AMY30" s="79"/>
      <c r="AMZ30" s="79"/>
      <c r="ANA30" s="79"/>
      <c r="ANB30" s="79"/>
      <c r="ANC30" s="79"/>
      <c r="AND30" s="79"/>
      <c r="ANE30" s="79"/>
      <c r="ANF30" s="79"/>
      <c r="ANG30" s="79"/>
      <c r="ANH30" s="79"/>
      <c r="ANI30" s="79"/>
      <c r="ANJ30" s="79"/>
      <c r="ANK30" s="79"/>
      <c r="ANL30" s="79"/>
      <c r="ANM30" s="79"/>
      <c r="ANN30" s="79"/>
      <c r="ANO30" s="79"/>
      <c r="ANP30" s="79"/>
      <c r="ANQ30" s="79"/>
      <c r="ANR30" s="79"/>
      <c r="ANS30" s="79"/>
      <c r="ANT30" s="79"/>
      <c r="ANU30" s="79"/>
      <c r="ANV30" s="79"/>
      <c r="ANW30" s="79"/>
      <c r="ANX30" s="79"/>
      <c r="ANY30" s="79"/>
      <c r="ANZ30" s="79"/>
      <c r="AOA30" s="79"/>
      <c r="AOB30" s="79"/>
      <c r="AOC30" s="79"/>
      <c r="AOD30" s="79"/>
      <c r="AOE30" s="79"/>
      <c r="AOF30" s="79"/>
      <c r="AOG30" s="79"/>
      <c r="AOH30" s="79"/>
      <c r="AOI30" s="79"/>
      <c r="AOJ30" s="79"/>
      <c r="AOK30" s="79"/>
      <c r="AOL30" s="79"/>
      <c r="AOM30" s="79"/>
      <c r="AON30" s="79"/>
      <c r="AOO30" s="79"/>
      <c r="AOP30" s="79"/>
      <c r="AOQ30" s="79"/>
      <c r="AOR30" s="79"/>
      <c r="AOS30" s="79"/>
      <c r="AOT30" s="79"/>
      <c r="AOU30" s="79"/>
      <c r="AOV30" s="79"/>
      <c r="AOW30" s="79"/>
      <c r="AOX30" s="79"/>
      <c r="AOY30" s="79"/>
      <c r="AOZ30" s="79"/>
      <c r="APA30" s="79"/>
      <c r="APB30" s="79"/>
      <c r="APC30" s="79"/>
      <c r="APD30" s="79"/>
      <c r="APE30" s="79"/>
      <c r="APF30" s="79"/>
      <c r="APG30" s="79"/>
      <c r="APH30" s="79"/>
      <c r="API30" s="79"/>
      <c r="APJ30" s="79"/>
      <c r="APK30" s="79"/>
      <c r="APL30" s="79"/>
      <c r="APM30" s="79"/>
      <c r="APN30" s="79"/>
      <c r="APO30" s="79"/>
      <c r="APP30" s="79"/>
      <c r="APQ30" s="79"/>
      <c r="APR30" s="79"/>
      <c r="APS30" s="79"/>
      <c r="APT30" s="79"/>
      <c r="APU30" s="79"/>
      <c r="APV30" s="79"/>
      <c r="APW30" s="79"/>
      <c r="APX30" s="79"/>
      <c r="APY30" s="79"/>
      <c r="APZ30" s="79"/>
      <c r="AQA30" s="79"/>
      <c r="AQB30" s="79"/>
      <c r="AQC30" s="79"/>
      <c r="AQD30" s="79"/>
      <c r="AQE30" s="79"/>
      <c r="AQF30" s="79"/>
      <c r="AQG30" s="79"/>
      <c r="AQH30" s="79"/>
      <c r="AQI30" s="79"/>
      <c r="AQJ30" s="79"/>
      <c r="AQK30" s="79"/>
      <c r="AQL30" s="79"/>
      <c r="AQM30" s="79"/>
      <c r="AQN30" s="79"/>
      <c r="AQO30" s="79"/>
      <c r="AQP30" s="79"/>
      <c r="AQQ30" s="79"/>
      <c r="AQR30" s="79"/>
      <c r="AQS30" s="79"/>
      <c r="AQT30" s="79"/>
      <c r="AQU30" s="79"/>
      <c r="AQV30" s="79"/>
      <c r="AQW30" s="79"/>
      <c r="AQX30" s="79"/>
      <c r="AQY30" s="79"/>
      <c r="AQZ30" s="79"/>
      <c r="ARA30" s="79"/>
      <c r="ARB30" s="79"/>
      <c r="ARC30" s="79"/>
      <c r="ARD30" s="79"/>
      <c r="ARE30" s="79"/>
      <c r="ARF30" s="79"/>
      <c r="ARG30" s="79"/>
      <c r="ARH30" s="79"/>
      <c r="ARI30" s="79"/>
      <c r="ARJ30" s="79"/>
      <c r="ARK30" s="79"/>
      <c r="ARL30" s="79"/>
      <c r="ARM30" s="79"/>
      <c r="ARN30" s="79"/>
      <c r="ARO30" s="79"/>
      <c r="ARP30" s="79"/>
      <c r="ARQ30" s="79"/>
      <c r="ARR30" s="79"/>
      <c r="ARS30" s="79"/>
      <c r="ART30" s="79"/>
      <c r="ARU30" s="79"/>
      <c r="ARV30" s="79"/>
      <c r="ARW30" s="79"/>
      <c r="ARX30" s="79"/>
      <c r="ARY30" s="79"/>
      <c r="ARZ30" s="79"/>
      <c r="ASA30" s="79"/>
      <c r="ASB30" s="79"/>
      <c r="ASC30" s="79"/>
      <c r="ASD30" s="79"/>
      <c r="ASE30" s="79"/>
      <c r="ASF30" s="79"/>
      <c r="ASG30" s="79"/>
      <c r="ASH30" s="79"/>
      <c r="ASI30" s="79"/>
      <c r="ASJ30" s="79"/>
      <c r="ASK30" s="79"/>
      <c r="ASL30" s="79"/>
      <c r="ASM30" s="79"/>
      <c r="ASN30" s="79"/>
      <c r="ASO30" s="79"/>
      <c r="ASP30" s="79"/>
      <c r="ASQ30" s="79"/>
      <c r="ASR30" s="79"/>
      <c r="ASS30" s="79"/>
      <c r="AST30" s="79"/>
      <c r="ASU30" s="79"/>
      <c r="ASV30" s="79"/>
      <c r="ASW30" s="79"/>
      <c r="ASX30" s="79"/>
      <c r="ASY30" s="79"/>
      <c r="ASZ30" s="79"/>
      <c r="ATA30" s="79"/>
      <c r="ATB30" s="79"/>
      <c r="ATC30" s="79"/>
      <c r="ATD30" s="79"/>
      <c r="ATE30" s="79"/>
      <c r="ATF30" s="79"/>
      <c r="ATG30" s="79"/>
      <c r="ATH30" s="79"/>
      <c r="ATI30" s="79"/>
      <c r="ATJ30" s="79"/>
      <c r="ATK30" s="79"/>
      <c r="ATL30" s="79"/>
      <c r="ATM30" s="79"/>
      <c r="ATN30" s="79"/>
      <c r="ATO30" s="79"/>
      <c r="ATP30" s="79"/>
      <c r="ATQ30" s="79"/>
      <c r="ATR30" s="79"/>
      <c r="ATS30" s="79"/>
      <c r="ATT30" s="79"/>
      <c r="ATU30" s="79"/>
      <c r="ATV30" s="79"/>
      <c r="ATW30" s="79"/>
      <c r="ATX30" s="79"/>
      <c r="ATY30" s="79"/>
      <c r="ATZ30" s="79"/>
      <c r="AUA30" s="79"/>
      <c r="AUB30" s="79"/>
      <c r="AUC30" s="79"/>
      <c r="AUD30" s="79"/>
      <c r="AUE30" s="79"/>
      <c r="AUF30" s="79"/>
      <c r="AUG30" s="79"/>
      <c r="AUH30" s="79"/>
      <c r="AUI30" s="79"/>
      <c r="AUJ30" s="79"/>
      <c r="AUK30" s="79"/>
      <c r="AUL30" s="79"/>
      <c r="AUM30" s="79"/>
      <c r="AUN30" s="79"/>
      <c r="AUO30" s="79"/>
      <c r="AUP30" s="79"/>
      <c r="AUQ30" s="79"/>
      <c r="AUR30" s="79"/>
      <c r="AUS30" s="79"/>
      <c r="AUT30" s="79"/>
      <c r="AUU30" s="79"/>
      <c r="AUV30" s="79"/>
      <c r="AUW30" s="79"/>
      <c r="AUX30" s="79"/>
      <c r="AUY30" s="79"/>
      <c r="AUZ30" s="79"/>
      <c r="AVA30" s="79"/>
      <c r="AVB30" s="79"/>
      <c r="AVC30" s="79"/>
      <c r="AVD30" s="79"/>
      <c r="AVE30" s="79"/>
      <c r="AVF30" s="79"/>
      <c r="AVG30" s="79"/>
      <c r="AVH30" s="79"/>
      <c r="AVI30" s="79"/>
      <c r="AVJ30" s="79"/>
      <c r="AVK30" s="79"/>
      <c r="AVL30" s="79"/>
      <c r="AVM30" s="79"/>
      <c r="AVN30" s="79"/>
      <c r="AVO30" s="79"/>
      <c r="AVP30" s="79"/>
      <c r="AVQ30" s="79"/>
      <c r="AVR30" s="79"/>
      <c r="AVS30" s="79"/>
      <c r="AVT30" s="79"/>
      <c r="AVU30" s="79"/>
      <c r="AVV30" s="79"/>
      <c r="AVW30" s="79"/>
      <c r="AVX30" s="79"/>
      <c r="AVY30" s="79"/>
      <c r="AVZ30" s="79"/>
      <c r="AWA30" s="79"/>
      <c r="AWB30" s="79"/>
      <c r="AWC30" s="79"/>
      <c r="AWD30" s="79"/>
      <c r="AWE30" s="79"/>
      <c r="AWF30" s="79"/>
      <c r="AWG30" s="79"/>
      <c r="AWH30" s="79"/>
      <c r="AWI30" s="79"/>
      <c r="AWJ30" s="79"/>
      <c r="AWK30" s="79"/>
      <c r="AWL30" s="79"/>
      <c r="AWM30" s="79"/>
      <c r="AWN30" s="79"/>
      <c r="AWO30" s="79"/>
      <c r="AWP30" s="79"/>
      <c r="AWQ30" s="79"/>
      <c r="AWR30" s="79"/>
      <c r="AWS30" s="79"/>
      <c r="AWT30" s="79"/>
      <c r="AWU30" s="79"/>
      <c r="AWV30" s="79"/>
      <c r="AWW30" s="79"/>
      <c r="AWX30" s="79"/>
      <c r="AWY30" s="79"/>
      <c r="AWZ30" s="79"/>
      <c r="AXA30" s="79"/>
      <c r="AXB30" s="79"/>
      <c r="AXC30" s="79"/>
      <c r="AXD30" s="79"/>
      <c r="AXE30" s="79"/>
      <c r="AXF30" s="79"/>
      <c r="AXG30" s="79"/>
      <c r="AXH30" s="79"/>
      <c r="AXI30" s="79"/>
      <c r="AXJ30" s="79"/>
      <c r="AXK30" s="79"/>
      <c r="AXL30" s="79"/>
      <c r="AXM30" s="79"/>
      <c r="AXN30" s="79"/>
      <c r="AXO30" s="79"/>
      <c r="AXP30" s="79"/>
      <c r="AXQ30" s="79"/>
      <c r="AXR30" s="79"/>
      <c r="AXS30" s="79"/>
      <c r="AXT30" s="79"/>
      <c r="AXU30" s="79"/>
      <c r="AXV30" s="79"/>
      <c r="AXW30" s="79"/>
      <c r="AXX30" s="79"/>
      <c r="AXY30" s="79"/>
      <c r="AXZ30" s="79"/>
      <c r="AYA30" s="79"/>
      <c r="AYB30" s="79"/>
      <c r="AYC30" s="79"/>
      <c r="AYD30" s="79"/>
      <c r="AYE30" s="79"/>
      <c r="AYF30" s="79"/>
      <c r="AYG30" s="79"/>
      <c r="AYH30" s="79"/>
      <c r="AYI30" s="79"/>
      <c r="AYJ30" s="79"/>
      <c r="AYK30" s="79"/>
      <c r="AYL30" s="79"/>
      <c r="AYM30" s="79"/>
      <c r="AYN30" s="79"/>
      <c r="AYO30" s="79"/>
      <c r="AYP30" s="79"/>
      <c r="AYQ30" s="79"/>
      <c r="AYR30" s="79"/>
      <c r="AYS30" s="79"/>
      <c r="AYT30" s="79"/>
      <c r="AYU30" s="79"/>
      <c r="AYV30" s="79"/>
      <c r="AYW30" s="79"/>
      <c r="AYX30" s="79"/>
      <c r="AYY30" s="79"/>
      <c r="AYZ30" s="79"/>
      <c r="AZA30" s="79"/>
      <c r="AZB30" s="79"/>
      <c r="AZC30" s="79"/>
      <c r="AZD30" s="79"/>
      <c r="AZE30" s="79"/>
      <c r="AZF30" s="79"/>
      <c r="AZG30" s="79"/>
      <c r="AZH30" s="79"/>
      <c r="AZI30" s="79"/>
      <c r="AZJ30" s="79"/>
      <c r="AZK30" s="79"/>
      <c r="AZL30" s="79"/>
      <c r="AZM30" s="79"/>
      <c r="AZN30" s="79"/>
      <c r="AZO30" s="79"/>
      <c r="AZP30" s="79"/>
      <c r="AZQ30" s="79"/>
      <c r="AZR30" s="79"/>
      <c r="AZS30" s="79"/>
      <c r="AZT30" s="79"/>
      <c r="AZU30" s="79"/>
      <c r="AZV30" s="79"/>
      <c r="AZW30" s="79"/>
      <c r="AZX30" s="79"/>
      <c r="AZY30" s="79"/>
      <c r="AZZ30" s="79"/>
      <c r="BAA30" s="79"/>
      <c r="BAB30" s="79"/>
      <c r="BAC30" s="79"/>
      <c r="BAD30" s="79"/>
      <c r="BAE30" s="79"/>
      <c r="BAF30" s="79"/>
      <c r="BAG30" s="79"/>
      <c r="BAH30" s="79"/>
      <c r="BAI30" s="79"/>
      <c r="BAJ30" s="79"/>
      <c r="BAK30" s="79"/>
      <c r="BAL30" s="79"/>
      <c r="BAM30" s="79"/>
      <c r="BAN30" s="79"/>
      <c r="BAO30" s="79"/>
      <c r="BAP30" s="79"/>
      <c r="BAQ30" s="79"/>
      <c r="BAR30" s="79"/>
      <c r="BAS30" s="79"/>
      <c r="BAT30" s="79"/>
      <c r="BAU30" s="79"/>
      <c r="BAV30" s="79"/>
      <c r="BAW30" s="79"/>
      <c r="BAX30" s="79"/>
      <c r="BAY30" s="79"/>
      <c r="BAZ30" s="79"/>
      <c r="BBA30" s="79"/>
      <c r="BBB30" s="79"/>
      <c r="BBC30" s="79"/>
      <c r="BBD30" s="79"/>
      <c r="BBE30" s="79"/>
      <c r="BBF30" s="79"/>
      <c r="BBG30" s="79"/>
      <c r="BBH30" s="79"/>
      <c r="BBI30" s="79"/>
      <c r="BBJ30" s="79"/>
      <c r="BBK30" s="79"/>
      <c r="BBL30" s="79"/>
      <c r="BBM30" s="79"/>
      <c r="BBN30" s="79"/>
      <c r="BBO30" s="79"/>
      <c r="BBP30" s="79"/>
      <c r="BBQ30" s="79"/>
      <c r="BBR30" s="79"/>
      <c r="BBS30" s="79"/>
      <c r="BBT30" s="79"/>
      <c r="BBU30" s="79"/>
      <c r="BBV30" s="79"/>
      <c r="BBW30" s="79"/>
      <c r="BBX30" s="79"/>
      <c r="BBY30" s="79"/>
      <c r="BBZ30" s="79"/>
      <c r="BCA30" s="79"/>
      <c r="BCB30" s="79"/>
      <c r="BCC30" s="79"/>
      <c r="BCD30" s="79"/>
      <c r="BCE30" s="79"/>
      <c r="BCF30" s="79"/>
      <c r="BCG30" s="79"/>
      <c r="BCH30" s="79"/>
      <c r="BCI30" s="79"/>
      <c r="BCJ30" s="79"/>
      <c r="BCK30" s="79"/>
      <c r="BCL30" s="79"/>
      <c r="BCM30" s="79"/>
      <c r="BCN30" s="79"/>
      <c r="BCO30" s="79"/>
      <c r="BCP30" s="79"/>
      <c r="BCQ30" s="79"/>
      <c r="BCR30" s="79"/>
      <c r="BCS30" s="79"/>
      <c r="BCT30" s="79"/>
      <c r="BCU30" s="79"/>
      <c r="BCV30" s="79"/>
      <c r="BCW30" s="79"/>
      <c r="BCX30" s="79"/>
      <c r="BCY30" s="79"/>
      <c r="BCZ30" s="79"/>
      <c r="BDA30" s="79"/>
      <c r="BDB30" s="79"/>
      <c r="BDC30" s="79"/>
      <c r="BDD30" s="79"/>
      <c r="BDE30" s="79"/>
      <c r="BDF30" s="79"/>
      <c r="BDG30" s="79"/>
      <c r="BDH30" s="79"/>
      <c r="BDI30" s="79"/>
      <c r="BDJ30" s="79"/>
      <c r="BDK30" s="79"/>
      <c r="BDL30" s="79"/>
      <c r="BDM30" s="79"/>
      <c r="BDN30" s="79"/>
      <c r="BDO30" s="79"/>
      <c r="BDP30" s="79"/>
      <c r="BDQ30" s="79"/>
      <c r="BDR30" s="79"/>
      <c r="BDS30" s="79"/>
      <c r="BDT30" s="79"/>
      <c r="BDU30" s="79"/>
      <c r="BDV30" s="79"/>
      <c r="BDW30" s="79"/>
      <c r="BDX30" s="79"/>
      <c r="BDY30" s="79"/>
      <c r="BDZ30" s="79"/>
      <c r="BEA30" s="79"/>
      <c r="BEB30" s="79"/>
      <c r="BEC30" s="79"/>
      <c r="BED30" s="79"/>
      <c r="BEE30" s="79"/>
      <c r="BEF30" s="79"/>
      <c r="BEG30" s="79"/>
      <c r="BEH30" s="79"/>
      <c r="BEI30" s="79"/>
      <c r="BEJ30" s="79"/>
      <c r="BEK30" s="79"/>
      <c r="BEL30" s="79"/>
      <c r="BEM30" s="79"/>
      <c r="BEN30" s="79"/>
      <c r="BEO30" s="79"/>
      <c r="BEP30" s="79"/>
      <c r="BEQ30" s="79"/>
      <c r="BER30" s="79"/>
      <c r="BES30" s="79"/>
      <c r="BET30" s="79"/>
      <c r="BEU30" s="79"/>
      <c r="BEV30" s="79"/>
      <c r="BEW30" s="79"/>
      <c r="BEX30" s="79"/>
      <c r="BEY30" s="79"/>
      <c r="BEZ30" s="79"/>
      <c r="BFA30" s="79"/>
      <c r="BFB30" s="79"/>
      <c r="BFC30" s="79"/>
      <c r="BFD30" s="79"/>
      <c r="BFE30" s="79"/>
      <c r="BFF30" s="79"/>
      <c r="BFG30" s="79"/>
      <c r="BFH30" s="79"/>
      <c r="BFI30" s="79"/>
      <c r="BFJ30" s="79"/>
      <c r="BFK30" s="79"/>
      <c r="BFL30" s="79"/>
      <c r="BFM30" s="79"/>
      <c r="BFN30" s="79"/>
      <c r="BFO30" s="79"/>
      <c r="BFP30" s="79"/>
      <c r="BFQ30" s="79"/>
      <c r="BFR30" s="79"/>
      <c r="BFS30" s="79"/>
      <c r="BFT30" s="79"/>
      <c r="BFU30" s="79"/>
      <c r="BFV30" s="79"/>
      <c r="BFW30" s="79"/>
      <c r="BFX30" s="79"/>
      <c r="BFY30" s="79"/>
      <c r="BFZ30" s="79"/>
      <c r="BGA30" s="79"/>
      <c r="BGB30" s="79"/>
      <c r="BGC30" s="79"/>
      <c r="BGD30" s="79"/>
      <c r="BGE30" s="79"/>
      <c r="BGF30" s="79"/>
      <c r="BGG30" s="79"/>
      <c r="BGH30" s="79"/>
      <c r="BGI30" s="79"/>
      <c r="BGJ30" s="79"/>
      <c r="BGK30" s="79"/>
      <c r="BGL30" s="79"/>
      <c r="BGM30" s="79"/>
      <c r="BGN30" s="79"/>
      <c r="BGO30" s="79"/>
      <c r="BGP30" s="79"/>
      <c r="BGQ30" s="79"/>
      <c r="BGR30" s="79"/>
      <c r="BGS30" s="79"/>
      <c r="BGT30" s="79"/>
      <c r="BGU30" s="79"/>
      <c r="BGV30" s="79"/>
      <c r="BGW30" s="79"/>
      <c r="BGX30" s="79"/>
      <c r="BGY30" s="79"/>
      <c r="BGZ30" s="79"/>
      <c r="BHA30" s="79"/>
      <c r="BHB30" s="79"/>
      <c r="BHC30" s="79"/>
      <c r="BHD30" s="79"/>
      <c r="BHE30" s="79"/>
      <c r="BHF30" s="79"/>
      <c r="BHG30" s="79"/>
      <c r="BHH30" s="79"/>
      <c r="BHI30" s="79"/>
      <c r="BHJ30" s="79"/>
      <c r="BHK30" s="79"/>
      <c r="BHL30" s="79"/>
      <c r="BHM30" s="79"/>
      <c r="BHN30" s="79"/>
      <c r="BHO30" s="79"/>
      <c r="BHP30" s="79"/>
      <c r="BHQ30" s="79"/>
      <c r="BHR30" s="79"/>
      <c r="BHS30" s="79"/>
      <c r="BHT30" s="79"/>
      <c r="BHU30" s="79"/>
      <c r="BHV30" s="79"/>
      <c r="BHW30" s="79"/>
      <c r="BHX30" s="79"/>
      <c r="BHY30" s="79"/>
      <c r="BHZ30" s="79"/>
      <c r="BIA30" s="79"/>
      <c r="BIB30" s="79"/>
      <c r="BIC30" s="79"/>
      <c r="BID30" s="79"/>
      <c r="BIE30" s="79"/>
      <c r="BIF30" s="79"/>
      <c r="BIG30" s="79"/>
      <c r="BIH30" s="79"/>
      <c r="BII30" s="79"/>
      <c r="BIJ30" s="79"/>
      <c r="BIK30" s="79"/>
      <c r="BIL30" s="79"/>
      <c r="BIM30" s="79"/>
      <c r="BIN30" s="79"/>
      <c r="BIO30" s="79"/>
      <c r="BIP30" s="79"/>
      <c r="BIQ30" s="79"/>
      <c r="BIR30" s="79"/>
      <c r="BIS30" s="79"/>
      <c r="BIT30" s="79"/>
      <c r="BIU30" s="79"/>
      <c r="BIV30" s="79"/>
      <c r="BIW30" s="79"/>
      <c r="BIX30" s="79"/>
      <c r="BIY30" s="79"/>
      <c r="BIZ30" s="79"/>
      <c r="BJA30" s="79"/>
      <c r="BJB30" s="79"/>
      <c r="BJC30" s="79"/>
      <c r="BJD30" s="79"/>
      <c r="BJE30" s="79"/>
      <c r="BJF30" s="79"/>
      <c r="BJG30" s="79"/>
      <c r="BJH30" s="79"/>
      <c r="BJI30" s="79"/>
      <c r="BJJ30" s="79"/>
      <c r="BJK30" s="79"/>
      <c r="BJL30" s="79"/>
      <c r="BJM30" s="79"/>
      <c r="BJN30" s="79"/>
      <c r="BJO30" s="79"/>
      <c r="BJP30" s="79"/>
      <c r="BJQ30" s="79"/>
      <c r="BJR30" s="79"/>
      <c r="BJS30" s="79"/>
      <c r="BJT30" s="79"/>
      <c r="BJU30" s="79"/>
      <c r="BJV30" s="79"/>
      <c r="BJW30" s="79"/>
      <c r="BJX30" s="79"/>
      <c r="BJY30" s="79"/>
      <c r="BJZ30" s="79"/>
      <c r="BKA30" s="79"/>
      <c r="BKB30" s="79"/>
      <c r="BKC30" s="79"/>
      <c r="BKD30" s="79"/>
      <c r="BKE30" s="79"/>
      <c r="BKF30" s="79"/>
      <c r="BKG30" s="79"/>
      <c r="BKH30" s="79"/>
      <c r="BKI30" s="79"/>
      <c r="BKJ30" s="79"/>
      <c r="BKK30" s="79"/>
      <c r="BKL30" s="79"/>
      <c r="BKM30" s="79"/>
      <c r="BKN30" s="79"/>
      <c r="BKO30" s="79"/>
      <c r="BKP30" s="79"/>
      <c r="BKQ30" s="79"/>
      <c r="BKR30" s="79"/>
      <c r="BKS30" s="79"/>
      <c r="BKT30" s="79"/>
      <c r="BKU30" s="79"/>
      <c r="BKV30" s="79"/>
      <c r="BKW30" s="79"/>
      <c r="BKX30" s="79"/>
      <c r="BKY30" s="79"/>
      <c r="BKZ30" s="79"/>
      <c r="BLA30" s="79"/>
      <c r="BLB30" s="79"/>
      <c r="BLC30" s="79"/>
      <c r="BLD30" s="79"/>
      <c r="BLE30" s="79"/>
      <c r="BLF30" s="79"/>
      <c r="BLG30" s="79"/>
      <c r="BLH30" s="79"/>
      <c r="BLI30" s="79"/>
      <c r="BLJ30" s="79"/>
      <c r="BLK30" s="79"/>
      <c r="BLL30" s="79"/>
      <c r="BLM30" s="79"/>
      <c r="BLN30" s="79"/>
      <c r="BLO30" s="79"/>
      <c r="BLP30" s="79"/>
      <c r="BLQ30" s="79"/>
      <c r="BLR30" s="79"/>
      <c r="BLS30" s="79"/>
      <c r="BLT30" s="79"/>
      <c r="BLU30" s="79"/>
      <c r="BLV30" s="79"/>
      <c r="BLW30" s="79"/>
      <c r="BLX30" s="79"/>
      <c r="BLY30" s="79"/>
      <c r="BLZ30" s="79"/>
      <c r="BMA30" s="79"/>
      <c r="BMB30" s="79"/>
      <c r="BMC30" s="79"/>
      <c r="BMD30" s="79"/>
      <c r="BME30" s="79"/>
      <c r="BMF30" s="79"/>
      <c r="BMG30" s="79"/>
      <c r="BMH30" s="79"/>
      <c r="BMI30" s="79"/>
      <c r="BMJ30" s="79"/>
      <c r="BMK30" s="79"/>
      <c r="BML30" s="79"/>
      <c r="BMM30" s="79"/>
      <c r="BMN30" s="79"/>
      <c r="BMO30" s="79"/>
      <c r="BMP30" s="79"/>
      <c r="BMQ30" s="79"/>
      <c r="BMR30" s="79"/>
      <c r="BMS30" s="79"/>
      <c r="BMT30" s="79"/>
      <c r="BMU30" s="79"/>
      <c r="BMV30" s="79"/>
      <c r="BMW30" s="79"/>
      <c r="BMX30" s="79"/>
      <c r="BMY30" s="79"/>
      <c r="BMZ30" s="79"/>
      <c r="BNA30" s="79"/>
      <c r="BNB30" s="79"/>
      <c r="BNC30" s="79"/>
      <c r="BND30" s="79"/>
      <c r="BNE30" s="79"/>
      <c r="BNF30" s="79"/>
      <c r="BNG30" s="79"/>
      <c r="BNH30" s="79"/>
      <c r="BNI30" s="79"/>
      <c r="BNJ30" s="79"/>
      <c r="BNK30" s="79"/>
      <c r="BNL30" s="79"/>
      <c r="BNM30" s="79"/>
      <c r="BNN30" s="79"/>
      <c r="BNO30" s="79"/>
      <c r="BNP30" s="79"/>
      <c r="BNQ30" s="79"/>
      <c r="BNR30" s="79"/>
      <c r="BNS30" s="79"/>
      <c r="BNT30" s="79"/>
      <c r="BNU30" s="79"/>
      <c r="BNV30" s="79"/>
      <c r="BNW30" s="79"/>
      <c r="BNX30" s="79"/>
      <c r="BNY30" s="79"/>
      <c r="BNZ30" s="79"/>
      <c r="BOA30" s="79"/>
      <c r="BOB30" s="79"/>
      <c r="BOC30" s="79"/>
      <c r="BOD30" s="79"/>
      <c r="BOE30" s="79"/>
      <c r="BOF30" s="79"/>
      <c r="BOG30" s="79"/>
      <c r="BOH30" s="79"/>
      <c r="BOI30" s="79"/>
      <c r="BOJ30" s="79"/>
      <c r="BOK30" s="79"/>
      <c r="BOL30" s="79"/>
      <c r="BOM30" s="79"/>
      <c r="BON30" s="79"/>
      <c r="BOO30" s="79"/>
      <c r="BOP30" s="79"/>
      <c r="BOQ30" s="79"/>
      <c r="BOR30" s="79"/>
      <c r="BOS30" s="79"/>
      <c r="BOT30" s="79"/>
      <c r="BOU30" s="79"/>
      <c r="BOV30" s="79"/>
      <c r="BOW30" s="79"/>
      <c r="BOX30" s="79"/>
      <c r="BOY30" s="79"/>
      <c r="BOZ30" s="79"/>
      <c r="BPA30" s="79"/>
      <c r="BPB30" s="79"/>
      <c r="BPC30" s="79"/>
      <c r="BPD30" s="79"/>
      <c r="BPE30" s="79"/>
      <c r="BPF30" s="79"/>
      <c r="BPG30" s="79"/>
      <c r="BPH30" s="79"/>
      <c r="BPI30" s="79"/>
      <c r="BPJ30" s="79"/>
      <c r="BPK30" s="79"/>
      <c r="BPL30" s="79"/>
      <c r="BPM30" s="79"/>
      <c r="BPN30" s="79"/>
      <c r="BPO30" s="79"/>
      <c r="BPP30" s="79"/>
      <c r="BPQ30" s="79"/>
      <c r="BPR30" s="79"/>
      <c r="BPS30" s="79"/>
      <c r="BPT30" s="79"/>
      <c r="BPU30" s="79"/>
      <c r="BPV30" s="79"/>
      <c r="BPW30" s="79"/>
      <c r="BPX30" s="79"/>
      <c r="BPY30" s="79"/>
      <c r="BPZ30" s="79"/>
      <c r="BQA30" s="79"/>
      <c r="BQB30" s="79"/>
      <c r="BQC30" s="79"/>
      <c r="BQD30" s="79"/>
      <c r="BQE30" s="79"/>
      <c r="BQF30" s="79"/>
      <c r="BQG30" s="79"/>
      <c r="BQH30" s="79"/>
      <c r="BQI30" s="79"/>
      <c r="BQJ30" s="79"/>
      <c r="BQK30" s="79"/>
      <c r="BQL30" s="79"/>
      <c r="BQM30" s="79"/>
      <c r="BQN30" s="79"/>
      <c r="BQO30" s="79"/>
      <c r="BQP30" s="79"/>
      <c r="BQQ30" s="79"/>
      <c r="BQR30" s="79"/>
      <c r="BQS30" s="79"/>
      <c r="BQT30" s="79"/>
      <c r="BQU30" s="79"/>
      <c r="BQV30" s="79"/>
      <c r="BQW30" s="79"/>
      <c r="BQX30" s="79"/>
      <c r="BQY30" s="79"/>
      <c r="BQZ30" s="79"/>
      <c r="BRA30" s="79"/>
      <c r="BRB30" s="79"/>
      <c r="BRC30" s="79"/>
      <c r="BRD30" s="79"/>
      <c r="BRE30" s="79"/>
      <c r="BRF30" s="79"/>
      <c r="BRG30" s="79"/>
      <c r="BRH30" s="79"/>
      <c r="BRI30" s="79"/>
      <c r="BRJ30" s="79"/>
      <c r="BRK30" s="79"/>
      <c r="BRL30" s="79"/>
      <c r="BRM30" s="79"/>
      <c r="BRN30" s="79"/>
      <c r="BRO30" s="79"/>
      <c r="BRP30" s="79"/>
      <c r="BRQ30" s="79"/>
      <c r="BRR30" s="79"/>
      <c r="BRS30" s="79"/>
      <c r="BRT30" s="79"/>
      <c r="BRU30" s="79"/>
      <c r="BRV30" s="79"/>
      <c r="BRW30" s="79"/>
      <c r="BRX30" s="79"/>
      <c r="BRY30" s="79"/>
      <c r="BRZ30" s="79"/>
      <c r="BSA30" s="79"/>
      <c r="BSB30" s="79"/>
      <c r="BSC30" s="79"/>
      <c r="BSD30" s="79"/>
      <c r="BSE30" s="79"/>
      <c r="BSF30" s="79"/>
      <c r="BSG30" s="79"/>
      <c r="BSH30" s="79"/>
      <c r="BSI30" s="79"/>
      <c r="BSJ30" s="79"/>
      <c r="BSK30" s="79"/>
      <c r="BSL30" s="79"/>
      <c r="BSM30" s="79"/>
      <c r="BSN30" s="79"/>
      <c r="BSO30" s="79"/>
      <c r="BSP30" s="79"/>
      <c r="BSQ30" s="79"/>
      <c r="BSR30" s="79"/>
      <c r="BSS30" s="79"/>
      <c r="BST30" s="79"/>
      <c r="BSU30" s="79"/>
      <c r="BSV30" s="79"/>
      <c r="BSW30" s="79"/>
      <c r="BSX30" s="79"/>
      <c r="BSY30" s="79"/>
      <c r="BSZ30" s="79"/>
      <c r="BTA30" s="79"/>
      <c r="BTB30" s="79"/>
      <c r="BTC30" s="79"/>
      <c r="BTD30" s="79"/>
      <c r="BTE30" s="79"/>
      <c r="BTF30" s="79"/>
      <c r="BTG30" s="79"/>
      <c r="BTH30" s="79"/>
      <c r="BTI30" s="79"/>
      <c r="BTJ30" s="79"/>
      <c r="BTK30" s="79"/>
      <c r="BTL30" s="79"/>
      <c r="BTM30" s="79"/>
      <c r="BTN30" s="79"/>
      <c r="BTO30" s="79"/>
      <c r="BTP30" s="79"/>
      <c r="BTQ30" s="79"/>
      <c r="BTR30" s="79"/>
      <c r="BTS30" s="79"/>
      <c r="BTT30" s="79"/>
      <c r="BTU30" s="79"/>
      <c r="BTV30" s="79"/>
      <c r="BTW30" s="79"/>
      <c r="BTX30" s="79"/>
      <c r="BTY30" s="79"/>
      <c r="BTZ30" s="79"/>
      <c r="BUA30" s="79"/>
      <c r="BUB30" s="79"/>
      <c r="BUC30" s="79"/>
      <c r="BUD30" s="79"/>
      <c r="BUE30" s="79"/>
      <c r="BUF30" s="79"/>
      <c r="BUG30" s="79"/>
      <c r="BUH30" s="79"/>
      <c r="BUI30" s="79"/>
      <c r="BUJ30" s="79"/>
      <c r="BUK30" s="79"/>
      <c r="BUL30" s="79"/>
      <c r="BUM30" s="79"/>
      <c r="BUN30" s="79"/>
      <c r="BUO30" s="79"/>
      <c r="BUP30" s="79"/>
      <c r="BUQ30" s="79"/>
      <c r="BUR30" s="79"/>
      <c r="BUS30" s="79"/>
      <c r="BUT30" s="79"/>
      <c r="BUU30" s="79"/>
      <c r="BUV30" s="79"/>
      <c r="BUW30" s="79"/>
      <c r="BUX30" s="79"/>
      <c r="BUY30" s="79"/>
      <c r="BUZ30" s="79"/>
      <c r="BVA30" s="79"/>
      <c r="BVB30" s="79"/>
      <c r="BVC30" s="79"/>
      <c r="BVD30" s="79"/>
      <c r="BVE30" s="79"/>
      <c r="BVF30" s="79"/>
      <c r="BVG30" s="79"/>
      <c r="BVH30" s="79"/>
      <c r="BVI30" s="79"/>
    </row>
    <row r="31" spans="1:1933" s="46" customFormat="1" ht="132">
      <c r="A31" s="81" t="s">
        <v>12</v>
      </c>
      <c r="B31" s="82" t="s">
        <v>163</v>
      </c>
      <c r="C31" s="51"/>
      <c r="D31" s="29" t="s">
        <v>404</v>
      </c>
      <c r="E31" s="29" t="s">
        <v>81</v>
      </c>
      <c r="F31" s="29" t="s">
        <v>96</v>
      </c>
      <c r="G31" s="29" t="s">
        <v>192</v>
      </c>
      <c r="H31" s="27">
        <v>300</v>
      </c>
      <c r="I31" s="83" t="s">
        <v>212</v>
      </c>
      <c r="J31" s="54"/>
      <c r="K31" s="52"/>
      <c r="L31" s="58">
        <v>79.400000000000006</v>
      </c>
      <c r="M31" s="58">
        <v>59.3</v>
      </c>
      <c r="N31" s="58">
        <v>36.5</v>
      </c>
      <c r="O31" s="58">
        <f>SUM(P31:Q31)</f>
        <v>48</v>
      </c>
      <c r="P31" s="58">
        <v>48</v>
      </c>
      <c r="Q31" s="58"/>
      <c r="R31" s="58">
        <f>SUM(S31:T31)</f>
        <v>48</v>
      </c>
      <c r="S31" s="58">
        <v>48</v>
      </c>
      <c r="T31" s="58"/>
      <c r="U31" s="58">
        <f>SUM(V31:W31)</f>
        <v>48</v>
      </c>
      <c r="V31" s="58">
        <v>48</v>
      </c>
      <c r="W31" s="58"/>
    </row>
    <row r="32" spans="1:1933" s="46" customFormat="1" ht="33">
      <c r="A32" s="81" t="s">
        <v>13</v>
      </c>
      <c r="B32" s="50" t="s">
        <v>1216</v>
      </c>
      <c r="C32" s="51"/>
      <c r="D32" s="29" t="s">
        <v>395</v>
      </c>
      <c r="E32" s="29" t="s">
        <v>93</v>
      </c>
      <c r="F32" s="29" t="s">
        <v>154</v>
      </c>
      <c r="G32" s="27">
        <v>1750100190</v>
      </c>
      <c r="H32" s="27">
        <v>300</v>
      </c>
      <c r="I32" s="53"/>
      <c r="J32" s="54"/>
      <c r="K32" s="52"/>
      <c r="L32" s="58">
        <v>58.6</v>
      </c>
      <c r="M32" s="58"/>
      <c r="N32" s="58"/>
      <c r="O32" s="58">
        <f>SUM(P32:Q32)</f>
        <v>0</v>
      </c>
      <c r="P32" s="58"/>
      <c r="Q32" s="58"/>
      <c r="R32" s="58">
        <f>SUM(S32:T32)</f>
        <v>0</v>
      </c>
      <c r="S32" s="58"/>
      <c r="T32" s="58"/>
      <c r="U32" s="58">
        <f>SUM(V32:W32)</f>
        <v>0</v>
      </c>
      <c r="V32" s="58"/>
      <c r="W32" s="58"/>
    </row>
    <row r="33" spans="1:167">
      <c r="A33" s="65" t="s">
        <v>167</v>
      </c>
      <c r="B33" s="412" t="s">
        <v>168</v>
      </c>
      <c r="C33" s="412"/>
      <c r="D33" s="412"/>
      <c r="E33" s="412"/>
      <c r="F33" s="412"/>
      <c r="G33" s="412"/>
      <c r="H33" s="412"/>
      <c r="I33" s="412"/>
      <c r="J33" s="412"/>
      <c r="K33" s="412"/>
      <c r="L33" s="84">
        <f>L34</f>
        <v>8316.4</v>
      </c>
      <c r="M33" s="84">
        <f t="shared" ref="M33:W33" si="12">M34</f>
        <v>15581.2</v>
      </c>
      <c r="N33" s="84">
        <f t="shared" si="12"/>
        <v>1544.9</v>
      </c>
      <c r="O33" s="84">
        <f t="shared" si="12"/>
        <v>17000</v>
      </c>
      <c r="P33" s="84">
        <f t="shared" si="12"/>
        <v>17000</v>
      </c>
      <c r="Q33" s="84">
        <f t="shared" si="12"/>
        <v>0</v>
      </c>
      <c r="R33" s="84">
        <f t="shared" si="12"/>
        <v>17000</v>
      </c>
      <c r="S33" s="84">
        <f t="shared" si="12"/>
        <v>17000</v>
      </c>
      <c r="T33" s="84">
        <f t="shared" si="12"/>
        <v>0</v>
      </c>
      <c r="U33" s="84">
        <f t="shared" si="12"/>
        <v>17000</v>
      </c>
      <c r="V33" s="84">
        <f t="shared" si="12"/>
        <v>17000</v>
      </c>
      <c r="W33" s="84">
        <f t="shared" si="12"/>
        <v>0</v>
      </c>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5"/>
      <c r="DK33" s="85"/>
      <c r="DL33" s="85"/>
      <c r="DM33" s="85"/>
      <c r="DN33" s="85"/>
      <c r="DO33" s="85"/>
      <c r="DP33" s="85"/>
      <c r="DQ33" s="85"/>
      <c r="DR33" s="85"/>
      <c r="DS33" s="85"/>
      <c r="DT33" s="85"/>
      <c r="DU33" s="85"/>
      <c r="DV33" s="85"/>
      <c r="DW33" s="85"/>
      <c r="DX33" s="85"/>
      <c r="DY33" s="85"/>
      <c r="DZ33" s="85"/>
      <c r="EA33" s="85"/>
      <c r="EB33" s="85"/>
      <c r="EC33" s="85"/>
      <c r="ED33" s="85"/>
      <c r="EE33" s="85"/>
      <c r="EF33" s="85"/>
      <c r="EG33" s="85"/>
      <c r="EH33" s="85"/>
      <c r="EI33" s="85"/>
      <c r="EJ33" s="85"/>
      <c r="EK33" s="85"/>
      <c r="EL33" s="85"/>
      <c r="EM33" s="85"/>
      <c r="EN33" s="85"/>
      <c r="EO33" s="85"/>
      <c r="EP33" s="85"/>
      <c r="EQ33" s="85"/>
      <c r="ER33" s="85"/>
      <c r="ES33" s="85"/>
      <c r="ET33" s="85"/>
      <c r="EU33" s="85"/>
      <c r="EV33" s="85"/>
      <c r="EW33" s="85"/>
      <c r="EX33" s="85"/>
      <c r="EY33" s="85"/>
      <c r="EZ33" s="85"/>
      <c r="FA33" s="85"/>
      <c r="FB33" s="85"/>
      <c r="FC33" s="85"/>
      <c r="FD33" s="85"/>
      <c r="FE33" s="85"/>
      <c r="FF33" s="85"/>
      <c r="FG33" s="85"/>
      <c r="FH33" s="85"/>
      <c r="FI33" s="85"/>
      <c r="FJ33" s="85"/>
      <c r="FK33" s="85"/>
    </row>
    <row r="34" spans="1:167" ht="66">
      <c r="A34" s="56"/>
      <c r="B34" s="82" t="s">
        <v>169</v>
      </c>
      <c r="C34" s="51"/>
      <c r="D34" s="52" t="s">
        <v>405</v>
      </c>
      <c r="E34" s="29" t="s">
        <v>84</v>
      </c>
      <c r="F34" s="29" t="s">
        <v>93</v>
      </c>
      <c r="G34" s="29" t="s">
        <v>193</v>
      </c>
      <c r="H34" s="27">
        <v>730</v>
      </c>
      <c r="I34" s="86" t="s">
        <v>1219</v>
      </c>
      <c r="J34" s="54"/>
      <c r="K34" s="87"/>
      <c r="L34" s="58">
        <v>8316.4</v>
      </c>
      <c r="M34" s="58">
        <v>15581.2</v>
      </c>
      <c r="N34" s="58">
        <v>1544.9</v>
      </c>
      <c r="O34" s="58">
        <f>SUM(P34:Q34)</f>
        <v>17000</v>
      </c>
      <c r="P34" s="58">
        <v>17000</v>
      </c>
      <c r="Q34" s="58"/>
      <c r="R34" s="58">
        <f>SUM(S34:T34)</f>
        <v>17000</v>
      </c>
      <c r="S34" s="58">
        <v>17000</v>
      </c>
      <c r="T34" s="58"/>
      <c r="U34" s="58">
        <f>SUM(V34:W34)</f>
        <v>17000</v>
      </c>
      <c r="V34" s="58">
        <v>17000</v>
      </c>
      <c r="W34" s="58"/>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c r="BK34" s="85"/>
      <c r="BL34" s="85"/>
      <c r="BM34" s="85"/>
      <c r="BN34" s="85"/>
      <c r="BO34" s="85"/>
      <c r="BP34" s="85"/>
      <c r="BQ34" s="85"/>
      <c r="BR34" s="85"/>
      <c r="BS34" s="85"/>
      <c r="BT34" s="85"/>
      <c r="BU34" s="85"/>
      <c r="BV34" s="85"/>
      <c r="BW34" s="85"/>
      <c r="BX34" s="85"/>
      <c r="BY34" s="85"/>
      <c r="BZ34" s="85"/>
      <c r="CA34" s="85"/>
      <c r="CB34" s="85"/>
      <c r="CC34" s="85"/>
      <c r="CD34" s="85"/>
      <c r="CE34" s="85"/>
      <c r="CF34" s="85"/>
      <c r="CG34" s="85"/>
      <c r="CH34" s="85"/>
      <c r="CI34" s="85"/>
      <c r="CJ34" s="85"/>
      <c r="CK34" s="85"/>
      <c r="CL34" s="85"/>
      <c r="CM34" s="85"/>
      <c r="CN34" s="85"/>
      <c r="CO34" s="85"/>
      <c r="CP34" s="85"/>
      <c r="CQ34" s="85"/>
      <c r="CR34" s="85"/>
      <c r="CS34" s="85"/>
      <c r="CT34" s="85"/>
      <c r="CU34" s="85"/>
      <c r="CV34" s="85"/>
      <c r="CW34" s="85"/>
      <c r="CX34" s="85"/>
      <c r="CY34" s="85"/>
      <c r="CZ34" s="85"/>
      <c r="DA34" s="85"/>
      <c r="DB34" s="85"/>
      <c r="DC34" s="85"/>
      <c r="DD34" s="85"/>
      <c r="DE34" s="85"/>
      <c r="DF34" s="85"/>
      <c r="DG34" s="85"/>
      <c r="DH34" s="85"/>
      <c r="DI34" s="85"/>
      <c r="DJ34" s="85"/>
      <c r="DK34" s="85"/>
      <c r="DL34" s="85"/>
      <c r="DM34" s="85"/>
      <c r="DN34" s="85"/>
      <c r="DO34" s="85"/>
      <c r="DP34" s="85"/>
      <c r="DQ34" s="85"/>
      <c r="DR34" s="85"/>
      <c r="DS34" s="85"/>
      <c r="DT34" s="85"/>
      <c r="DU34" s="85"/>
      <c r="DV34" s="85"/>
      <c r="DW34" s="85"/>
      <c r="DX34" s="85"/>
      <c r="DY34" s="85"/>
      <c r="DZ34" s="85"/>
      <c r="EA34" s="85"/>
      <c r="EB34" s="85"/>
      <c r="EC34" s="85"/>
      <c r="ED34" s="85"/>
      <c r="EE34" s="85"/>
      <c r="EF34" s="85"/>
      <c r="EG34" s="85"/>
      <c r="EH34" s="85"/>
      <c r="EI34" s="85"/>
      <c r="EJ34" s="85"/>
      <c r="EK34" s="85"/>
      <c r="EL34" s="85"/>
      <c r="EM34" s="85"/>
      <c r="EN34" s="85"/>
      <c r="EO34" s="85"/>
      <c r="EP34" s="85"/>
      <c r="EQ34" s="85"/>
      <c r="ER34" s="85"/>
      <c r="ES34" s="85"/>
      <c r="ET34" s="85"/>
      <c r="EU34" s="85"/>
      <c r="EV34" s="85"/>
      <c r="EW34" s="85"/>
      <c r="EX34" s="85"/>
      <c r="EY34" s="85"/>
      <c r="EZ34" s="85"/>
      <c r="FA34" s="85"/>
      <c r="FB34" s="85"/>
      <c r="FC34" s="85"/>
      <c r="FD34" s="85"/>
      <c r="FE34" s="85"/>
      <c r="FF34" s="85"/>
      <c r="FG34" s="85"/>
      <c r="FH34" s="85"/>
      <c r="FI34" s="85"/>
      <c r="FJ34" s="85"/>
      <c r="FK34" s="85"/>
    </row>
    <row r="35" spans="1:167">
      <c r="A35" s="65" t="s">
        <v>56</v>
      </c>
      <c r="B35" s="412" t="s">
        <v>31</v>
      </c>
      <c r="C35" s="412"/>
      <c r="D35" s="412"/>
      <c r="E35" s="412"/>
      <c r="F35" s="412"/>
      <c r="G35" s="412"/>
      <c r="H35" s="412"/>
      <c r="I35" s="412"/>
      <c r="J35" s="412"/>
      <c r="K35" s="412"/>
      <c r="L35" s="84">
        <f>L37</f>
        <v>0</v>
      </c>
      <c r="M35" s="84">
        <f>M37+M36</f>
        <v>7869.9000000000005</v>
      </c>
      <c r="N35" s="84">
        <f t="shared" ref="N35:W35" si="13">N37+N36</f>
        <v>2200</v>
      </c>
      <c r="O35" s="84">
        <f t="shared" si="13"/>
        <v>10283.799999999999</v>
      </c>
      <c r="P35" s="84">
        <f t="shared" si="13"/>
        <v>10283.799999999999</v>
      </c>
      <c r="Q35" s="84">
        <f t="shared" si="13"/>
        <v>0</v>
      </c>
      <c r="R35" s="84">
        <f t="shared" si="13"/>
        <v>10173.9</v>
      </c>
      <c r="S35" s="84">
        <f t="shared" si="13"/>
        <v>10173.9</v>
      </c>
      <c r="T35" s="84">
        <f>T37+T36</f>
        <v>0</v>
      </c>
      <c r="U35" s="84">
        <f t="shared" si="13"/>
        <v>11218</v>
      </c>
      <c r="V35" s="84">
        <f t="shared" si="13"/>
        <v>11218</v>
      </c>
      <c r="W35" s="84">
        <f t="shared" si="13"/>
        <v>0</v>
      </c>
    </row>
    <row r="36" spans="1:167" ht="132">
      <c r="A36" s="88"/>
      <c r="B36" s="64" t="s">
        <v>170</v>
      </c>
      <c r="C36" s="56"/>
      <c r="D36" s="89" t="s">
        <v>406</v>
      </c>
      <c r="E36" s="29" t="s">
        <v>93</v>
      </c>
      <c r="F36" s="29" t="s">
        <v>82</v>
      </c>
      <c r="G36" s="29" t="s">
        <v>129</v>
      </c>
      <c r="H36" s="27">
        <v>800</v>
      </c>
      <c r="I36" s="90" t="s">
        <v>213</v>
      </c>
      <c r="J36" s="91">
        <v>42003</v>
      </c>
      <c r="K36" s="92"/>
      <c r="L36" s="93"/>
      <c r="M36" s="94">
        <v>5488.1</v>
      </c>
      <c r="N36" s="93"/>
      <c r="O36" s="94">
        <f>P36</f>
        <v>7908.8</v>
      </c>
      <c r="P36" s="94">
        <v>7908.8</v>
      </c>
      <c r="Q36" s="94"/>
      <c r="R36" s="94">
        <f>S36</f>
        <v>7824.3</v>
      </c>
      <c r="S36" s="94">
        <v>7824.3</v>
      </c>
      <c r="T36" s="94"/>
      <c r="U36" s="94">
        <f>V36</f>
        <v>8627.2000000000007</v>
      </c>
      <c r="V36" s="94">
        <v>8627.2000000000007</v>
      </c>
      <c r="W36" s="93"/>
    </row>
    <row r="37" spans="1:167" ht="82.5">
      <c r="A37" s="56"/>
      <c r="B37" s="50" t="s">
        <v>325</v>
      </c>
      <c r="C37" s="51"/>
      <c r="D37" s="29" t="s">
        <v>403</v>
      </c>
      <c r="E37" s="29" t="s">
        <v>93</v>
      </c>
      <c r="F37" s="29" t="s">
        <v>156</v>
      </c>
      <c r="G37" s="29" t="s">
        <v>326</v>
      </c>
      <c r="H37" s="27">
        <v>800</v>
      </c>
      <c r="I37" s="86" t="s">
        <v>504</v>
      </c>
      <c r="J37" s="95">
        <v>37900</v>
      </c>
      <c r="K37" s="87"/>
      <c r="L37" s="58"/>
      <c r="M37" s="58">
        <v>2381.8000000000002</v>
      </c>
      <c r="N37" s="58">
        <v>2200</v>
      </c>
      <c r="O37" s="58">
        <f>SUM(P37:Q37)</f>
        <v>2375</v>
      </c>
      <c r="P37" s="58">
        <v>2375</v>
      </c>
      <c r="Q37" s="58"/>
      <c r="R37" s="58">
        <f>SUM(S37:T37)</f>
        <v>2349.6</v>
      </c>
      <c r="S37" s="58">
        <v>2349.6</v>
      </c>
      <c r="T37" s="58"/>
      <c r="U37" s="58">
        <f>SUM(V37:W37)</f>
        <v>2590.8000000000002</v>
      </c>
      <c r="V37" s="58">
        <v>2590.8000000000002</v>
      </c>
      <c r="W37" s="58"/>
    </row>
    <row r="38" spans="1:167" s="96" customFormat="1" ht="49.5">
      <c r="A38" s="30" t="s">
        <v>500</v>
      </c>
      <c r="B38" s="31" t="s">
        <v>501</v>
      </c>
      <c r="C38" s="30"/>
      <c r="D38" s="33"/>
      <c r="E38" s="33"/>
      <c r="F38" s="33"/>
      <c r="G38" s="33"/>
      <c r="H38" s="33"/>
      <c r="I38" s="30"/>
      <c r="J38" s="34"/>
      <c r="K38" s="35" t="s">
        <v>62</v>
      </c>
      <c r="L38" s="36">
        <f>SUM(L39)</f>
        <v>0</v>
      </c>
      <c r="M38" s="36">
        <f t="shared" ref="M38:W39" si="14">SUM(M39)</f>
        <v>4698.3999999999996</v>
      </c>
      <c r="N38" s="36">
        <f t="shared" si="14"/>
        <v>2871.5</v>
      </c>
      <c r="O38" s="36">
        <f t="shared" si="14"/>
        <v>5316.9</v>
      </c>
      <c r="P38" s="36">
        <f t="shared" si="14"/>
        <v>5316.9</v>
      </c>
      <c r="Q38" s="36">
        <f t="shared" si="14"/>
        <v>0</v>
      </c>
      <c r="R38" s="36">
        <f t="shared" si="14"/>
        <v>5260.0999999999995</v>
      </c>
      <c r="S38" s="36">
        <f t="shared" si="14"/>
        <v>5260.0999999999995</v>
      </c>
      <c r="T38" s="36">
        <f t="shared" si="14"/>
        <v>0</v>
      </c>
      <c r="U38" s="36">
        <f t="shared" si="14"/>
        <v>5799.9</v>
      </c>
      <c r="V38" s="36">
        <f t="shared" si="14"/>
        <v>5799.9</v>
      </c>
      <c r="W38" s="36">
        <f t="shared" si="14"/>
        <v>0</v>
      </c>
    </row>
    <row r="39" spans="1:167" s="96" customFormat="1">
      <c r="A39" s="47" t="s">
        <v>9</v>
      </c>
      <c r="B39" s="412" t="s">
        <v>67</v>
      </c>
      <c r="C39" s="412"/>
      <c r="D39" s="412"/>
      <c r="E39" s="412"/>
      <c r="F39" s="412"/>
      <c r="G39" s="412"/>
      <c r="H39" s="412"/>
      <c r="I39" s="412"/>
      <c r="J39" s="412"/>
      <c r="K39" s="412"/>
      <c r="L39" s="48">
        <f>SUM(L40)</f>
        <v>0</v>
      </c>
      <c r="M39" s="48">
        <f t="shared" si="14"/>
        <v>4698.3999999999996</v>
      </c>
      <c r="N39" s="48">
        <f t="shared" si="14"/>
        <v>2871.5</v>
      </c>
      <c r="O39" s="48">
        <f t="shared" si="14"/>
        <v>5316.9</v>
      </c>
      <c r="P39" s="48">
        <f t="shared" si="14"/>
        <v>5316.9</v>
      </c>
      <c r="Q39" s="48">
        <f t="shared" si="14"/>
        <v>0</v>
      </c>
      <c r="R39" s="48">
        <f t="shared" si="14"/>
        <v>5260.0999999999995</v>
      </c>
      <c r="S39" s="48">
        <f t="shared" si="14"/>
        <v>5260.0999999999995</v>
      </c>
      <c r="T39" s="48">
        <f t="shared" si="14"/>
        <v>0</v>
      </c>
      <c r="U39" s="48">
        <f t="shared" si="14"/>
        <v>5799.9</v>
      </c>
      <c r="V39" s="48">
        <f t="shared" si="14"/>
        <v>5799.9</v>
      </c>
      <c r="W39" s="48">
        <f t="shared" si="14"/>
        <v>0</v>
      </c>
    </row>
    <row r="40" spans="1:167" s="96" customFormat="1">
      <c r="A40" s="49" t="s">
        <v>57</v>
      </c>
      <c r="B40" s="50"/>
      <c r="C40" s="51"/>
      <c r="D40" s="52"/>
      <c r="E40" s="27"/>
      <c r="F40" s="27"/>
      <c r="G40" s="27"/>
      <c r="H40" s="27"/>
      <c r="I40" s="53"/>
      <c r="J40" s="54"/>
      <c r="K40" s="52"/>
      <c r="L40" s="55">
        <f t="shared" ref="L40:W40" si="15">SUM(L41:L42)</f>
        <v>0</v>
      </c>
      <c r="M40" s="55">
        <f t="shared" si="15"/>
        <v>4698.3999999999996</v>
      </c>
      <c r="N40" s="55">
        <f t="shared" si="15"/>
        <v>2871.5</v>
      </c>
      <c r="O40" s="55">
        <f t="shared" si="15"/>
        <v>5316.9</v>
      </c>
      <c r="P40" s="55">
        <f t="shared" si="15"/>
        <v>5316.9</v>
      </c>
      <c r="Q40" s="55">
        <f t="shared" si="15"/>
        <v>0</v>
      </c>
      <c r="R40" s="55">
        <f t="shared" si="15"/>
        <v>5260.0999999999995</v>
      </c>
      <c r="S40" s="55">
        <f t="shared" si="15"/>
        <v>5260.0999999999995</v>
      </c>
      <c r="T40" s="55">
        <f t="shared" si="15"/>
        <v>0</v>
      </c>
      <c r="U40" s="55">
        <f t="shared" si="15"/>
        <v>5799.9</v>
      </c>
      <c r="V40" s="55">
        <f t="shared" si="15"/>
        <v>5799.9</v>
      </c>
      <c r="W40" s="55">
        <f t="shared" si="15"/>
        <v>0</v>
      </c>
    </row>
    <row r="41" spans="1:167" s="96" customFormat="1" ht="409.5">
      <c r="A41" s="56" t="s">
        <v>10</v>
      </c>
      <c r="B41" s="50" t="s">
        <v>68</v>
      </c>
      <c r="C41" s="57"/>
      <c r="D41" s="29" t="s">
        <v>438</v>
      </c>
      <c r="E41" s="27"/>
      <c r="F41" s="27"/>
      <c r="G41" s="27"/>
      <c r="H41" s="27">
        <v>100</v>
      </c>
      <c r="I41" s="83" t="s">
        <v>1220</v>
      </c>
      <c r="J41" s="60" t="s">
        <v>1221</v>
      </c>
      <c r="K41" s="52"/>
      <c r="L41" s="58">
        <v>0</v>
      </c>
      <c r="M41" s="58">
        <v>4081.5</v>
      </c>
      <c r="N41" s="58">
        <v>2303.3000000000002</v>
      </c>
      <c r="O41" s="58">
        <f>SUM(P41:Q41)</f>
        <v>4730.8999999999996</v>
      </c>
      <c r="P41" s="58">
        <v>4730.8999999999996</v>
      </c>
      <c r="Q41" s="58"/>
      <c r="R41" s="58">
        <f>SUM(S41:T41)</f>
        <v>4680.3999999999996</v>
      </c>
      <c r="S41" s="58">
        <v>4680.3999999999996</v>
      </c>
      <c r="T41" s="58"/>
      <c r="U41" s="58">
        <f>SUM(V41:W41)</f>
        <v>5160.7</v>
      </c>
      <c r="V41" s="58">
        <v>5160.7</v>
      </c>
      <c r="W41" s="58"/>
    </row>
    <row r="42" spans="1:167" s="96" customFormat="1" ht="33">
      <c r="A42" s="56" t="s">
        <v>11</v>
      </c>
      <c r="B42" s="50" t="s">
        <v>69</v>
      </c>
      <c r="C42" s="53"/>
      <c r="D42" s="29" t="s">
        <v>395</v>
      </c>
      <c r="E42" s="27"/>
      <c r="F42" s="27"/>
      <c r="G42" s="27"/>
      <c r="H42" s="27">
        <v>200</v>
      </c>
      <c r="I42" s="53"/>
      <c r="J42" s="61"/>
      <c r="K42" s="59"/>
      <c r="L42" s="58"/>
      <c r="M42" s="58">
        <v>616.9</v>
      </c>
      <c r="N42" s="58">
        <v>568.20000000000005</v>
      </c>
      <c r="O42" s="58">
        <f>SUM(P42:Q42)</f>
        <v>586</v>
      </c>
      <c r="P42" s="58">
        <v>586</v>
      </c>
      <c r="Q42" s="58"/>
      <c r="R42" s="58">
        <f>SUM(S42:T42)</f>
        <v>579.70000000000005</v>
      </c>
      <c r="S42" s="58">
        <v>579.70000000000005</v>
      </c>
      <c r="T42" s="58"/>
      <c r="U42" s="58">
        <f>SUM(V42:W42)</f>
        <v>639.20000000000005</v>
      </c>
      <c r="V42" s="58">
        <v>639.20000000000005</v>
      </c>
      <c r="W42" s="58"/>
    </row>
    <row r="43" spans="1:167" s="96" customFormat="1" ht="49.5">
      <c r="A43" s="30" t="s">
        <v>102</v>
      </c>
      <c r="B43" s="31" t="s">
        <v>387</v>
      </c>
      <c r="C43" s="30"/>
      <c r="D43" s="33"/>
      <c r="E43" s="33"/>
      <c r="F43" s="33"/>
      <c r="G43" s="33"/>
      <c r="H43" s="33"/>
      <c r="I43" s="30"/>
      <c r="J43" s="34"/>
      <c r="K43" s="35" t="s">
        <v>62</v>
      </c>
      <c r="L43" s="36">
        <f>SUM(L44)</f>
        <v>22443.000000000004</v>
      </c>
      <c r="M43" s="36">
        <f t="shared" ref="M43:W43" si="16">SUM(M44)</f>
        <v>19814.5</v>
      </c>
      <c r="N43" s="36">
        <f t="shared" si="16"/>
        <v>11769.699999999999</v>
      </c>
      <c r="O43" s="36">
        <f t="shared" si="16"/>
        <v>21181.300000000003</v>
      </c>
      <c r="P43" s="36">
        <f t="shared" si="16"/>
        <v>21181.300000000003</v>
      </c>
      <c r="Q43" s="36">
        <f t="shared" si="16"/>
        <v>0</v>
      </c>
      <c r="R43" s="36">
        <f t="shared" si="16"/>
        <v>20955.100000000002</v>
      </c>
      <c r="S43" s="36">
        <f t="shared" si="16"/>
        <v>20955.100000000002</v>
      </c>
      <c r="T43" s="36">
        <f t="shared" si="16"/>
        <v>0</v>
      </c>
      <c r="U43" s="36">
        <f t="shared" si="16"/>
        <v>23105.500000000004</v>
      </c>
      <c r="V43" s="36">
        <f t="shared" si="16"/>
        <v>23105.500000000004</v>
      </c>
      <c r="W43" s="36">
        <f t="shared" si="16"/>
        <v>0</v>
      </c>
    </row>
    <row r="44" spans="1:167" s="96" customFormat="1">
      <c r="A44" s="47" t="s">
        <v>9</v>
      </c>
      <c r="B44" s="412" t="s">
        <v>67</v>
      </c>
      <c r="C44" s="412"/>
      <c r="D44" s="412"/>
      <c r="E44" s="412"/>
      <c r="F44" s="412"/>
      <c r="G44" s="412"/>
      <c r="H44" s="412"/>
      <c r="I44" s="412"/>
      <c r="J44" s="412"/>
      <c r="K44" s="412"/>
      <c r="L44" s="48">
        <f>SUM(L45,L50,L71,)</f>
        <v>22443.000000000004</v>
      </c>
      <c r="M44" s="48">
        <f t="shared" ref="M44:W44" si="17">SUM(M45,M50,M71,)</f>
        <v>19814.5</v>
      </c>
      <c r="N44" s="48">
        <f t="shared" si="17"/>
        <v>11769.699999999999</v>
      </c>
      <c r="O44" s="48">
        <f t="shared" si="17"/>
        <v>21181.300000000003</v>
      </c>
      <c r="P44" s="48">
        <f t="shared" si="17"/>
        <v>21181.300000000003</v>
      </c>
      <c r="Q44" s="48">
        <f t="shared" si="17"/>
        <v>0</v>
      </c>
      <c r="R44" s="48">
        <f t="shared" si="17"/>
        <v>20955.100000000002</v>
      </c>
      <c r="S44" s="48">
        <f t="shared" si="17"/>
        <v>20955.100000000002</v>
      </c>
      <c r="T44" s="48">
        <f t="shared" si="17"/>
        <v>0</v>
      </c>
      <c r="U44" s="48">
        <f t="shared" si="17"/>
        <v>23105.500000000004</v>
      </c>
      <c r="V44" s="48">
        <f t="shared" si="17"/>
        <v>23105.500000000004</v>
      </c>
      <c r="W44" s="48">
        <f t="shared" si="17"/>
        <v>0</v>
      </c>
    </row>
    <row r="45" spans="1:167" s="96" customFormat="1">
      <c r="A45" s="49" t="s">
        <v>57</v>
      </c>
      <c r="B45" s="50"/>
      <c r="C45" s="51"/>
      <c r="D45" s="52"/>
      <c r="E45" s="27"/>
      <c r="F45" s="27"/>
      <c r="G45" s="27"/>
      <c r="H45" s="27"/>
      <c r="I45" s="53"/>
      <c r="J45" s="54"/>
      <c r="K45" s="52"/>
      <c r="L45" s="55">
        <f>SUM(L46:L49)</f>
        <v>3860.3999999999996</v>
      </c>
      <c r="M45" s="55">
        <f t="shared" ref="M45:W45" si="18">SUM(M46:M49)</f>
        <v>3477</v>
      </c>
      <c r="N45" s="55">
        <f t="shared" si="18"/>
        <v>2973.1</v>
      </c>
      <c r="O45" s="55">
        <f t="shared" si="18"/>
        <v>4771.1000000000004</v>
      </c>
      <c r="P45" s="55">
        <f t="shared" si="18"/>
        <v>4771.1000000000004</v>
      </c>
      <c r="Q45" s="55">
        <f t="shared" si="18"/>
        <v>0</v>
      </c>
      <c r="R45" s="55">
        <f t="shared" si="18"/>
        <v>4720.1000000000004</v>
      </c>
      <c r="S45" s="55">
        <f t="shared" si="18"/>
        <v>4720.1000000000004</v>
      </c>
      <c r="T45" s="55">
        <f t="shared" si="18"/>
        <v>0</v>
      </c>
      <c r="U45" s="55">
        <f t="shared" si="18"/>
        <v>5204.7000000000007</v>
      </c>
      <c r="V45" s="55">
        <f t="shared" si="18"/>
        <v>5204.7000000000007</v>
      </c>
      <c r="W45" s="55">
        <f t="shared" si="18"/>
        <v>0</v>
      </c>
    </row>
    <row r="46" spans="1:167" s="96" customFormat="1">
      <c r="A46" s="56" t="s">
        <v>10</v>
      </c>
      <c r="B46" s="50" t="s">
        <v>68</v>
      </c>
      <c r="C46" s="57"/>
      <c r="D46" s="29" t="s">
        <v>438</v>
      </c>
      <c r="E46" s="29" t="s">
        <v>93</v>
      </c>
      <c r="F46" s="29" t="s">
        <v>94</v>
      </c>
      <c r="G46" s="29" t="s">
        <v>115</v>
      </c>
      <c r="H46" s="27">
        <v>100</v>
      </c>
      <c r="I46" s="421" t="s">
        <v>1222</v>
      </c>
      <c r="J46" s="423" t="s">
        <v>1223</v>
      </c>
      <c r="K46" s="442" t="s">
        <v>1224</v>
      </c>
      <c r="L46" s="97">
        <v>3339.6</v>
      </c>
      <c r="M46" s="97">
        <v>3031.4</v>
      </c>
      <c r="N46" s="97">
        <v>2694.6</v>
      </c>
      <c r="O46" s="58">
        <f>SUM(P46:Q46)</f>
        <v>4334.7</v>
      </c>
      <c r="P46" s="58">
        <v>4334.7</v>
      </c>
      <c r="Q46" s="58"/>
      <c r="R46" s="58">
        <f>SUM(S46:T46)</f>
        <v>4288.3</v>
      </c>
      <c r="S46" s="58">
        <v>4288.3</v>
      </c>
      <c r="T46" s="58"/>
      <c r="U46" s="58">
        <f>SUM(V46:W46)</f>
        <v>4728.6000000000004</v>
      </c>
      <c r="V46" s="58">
        <v>4728.6000000000004</v>
      </c>
      <c r="W46" s="58"/>
    </row>
    <row r="47" spans="1:167" s="96" customFormat="1" ht="33">
      <c r="A47" s="56" t="s">
        <v>336</v>
      </c>
      <c r="B47" s="50" t="s">
        <v>1225</v>
      </c>
      <c r="C47" s="57"/>
      <c r="D47" s="29" t="s">
        <v>438</v>
      </c>
      <c r="E47" s="29" t="s">
        <v>93</v>
      </c>
      <c r="F47" s="29" t="s">
        <v>94</v>
      </c>
      <c r="G47" s="29" t="s">
        <v>1226</v>
      </c>
      <c r="H47" s="27">
        <v>100</v>
      </c>
      <c r="I47" s="421"/>
      <c r="J47" s="423"/>
      <c r="K47" s="442"/>
      <c r="L47" s="58">
        <v>62</v>
      </c>
      <c r="M47" s="58">
        <v>0</v>
      </c>
      <c r="N47" s="58">
        <v>0</v>
      </c>
      <c r="O47" s="58"/>
      <c r="P47" s="58"/>
      <c r="Q47" s="58"/>
      <c r="R47" s="58"/>
      <c r="S47" s="58"/>
      <c r="T47" s="58"/>
      <c r="U47" s="58"/>
      <c r="V47" s="58"/>
      <c r="W47" s="58"/>
    </row>
    <row r="48" spans="1:167" s="98" customFormat="1" ht="33">
      <c r="A48" s="56" t="s">
        <v>229</v>
      </c>
      <c r="B48" s="50" t="s">
        <v>69</v>
      </c>
      <c r="C48" s="53"/>
      <c r="D48" s="29" t="s">
        <v>395</v>
      </c>
      <c r="E48" s="29" t="s">
        <v>93</v>
      </c>
      <c r="F48" s="29" t="s">
        <v>94</v>
      </c>
      <c r="G48" s="29" t="s">
        <v>115</v>
      </c>
      <c r="H48" s="27">
        <v>200</v>
      </c>
      <c r="I48" s="421"/>
      <c r="J48" s="432"/>
      <c r="K48" s="427"/>
      <c r="L48" s="58">
        <v>430.2</v>
      </c>
      <c r="M48" s="58">
        <v>445.5</v>
      </c>
      <c r="N48" s="58">
        <v>278.39999999999998</v>
      </c>
      <c r="O48" s="58">
        <f>SUM(P48:Q48)</f>
        <v>436.3</v>
      </c>
      <c r="P48" s="58">
        <v>436.3</v>
      </c>
      <c r="Q48" s="58"/>
      <c r="R48" s="58">
        <f>SUM(S48:T48)</f>
        <v>431.7</v>
      </c>
      <c r="S48" s="58">
        <v>431.7</v>
      </c>
      <c r="T48" s="58"/>
      <c r="U48" s="58">
        <f>SUM(V48:W48)</f>
        <v>476</v>
      </c>
      <c r="V48" s="58">
        <v>476</v>
      </c>
      <c r="W48" s="58"/>
    </row>
    <row r="49" spans="1:29" s="96" customFormat="1">
      <c r="A49" s="56" t="s">
        <v>230</v>
      </c>
      <c r="B49" s="50" t="s">
        <v>31</v>
      </c>
      <c r="C49" s="53"/>
      <c r="D49" s="29" t="s">
        <v>395</v>
      </c>
      <c r="E49" s="29" t="s">
        <v>93</v>
      </c>
      <c r="F49" s="29" t="s">
        <v>94</v>
      </c>
      <c r="G49" s="29" t="s">
        <v>115</v>
      </c>
      <c r="H49" s="27">
        <v>800</v>
      </c>
      <c r="I49" s="421"/>
      <c r="J49" s="432"/>
      <c r="K49" s="427"/>
      <c r="L49" s="58">
        <v>28.6</v>
      </c>
      <c r="M49" s="58">
        <v>0.1</v>
      </c>
      <c r="N49" s="58">
        <v>0.1</v>
      </c>
      <c r="O49" s="58">
        <f>SUM(P49:Q49)</f>
        <v>0.1</v>
      </c>
      <c r="P49" s="58">
        <v>0.1</v>
      </c>
      <c r="Q49" s="58"/>
      <c r="R49" s="58">
        <f>SUM(S49:T49)</f>
        <v>0.1</v>
      </c>
      <c r="S49" s="58">
        <v>0.1</v>
      </c>
      <c r="T49" s="58"/>
      <c r="U49" s="58">
        <f>SUM(V49:W49)</f>
        <v>0.1</v>
      </c>
      <c r="V49" s="58">
        <v>0.1</v>
      </c>
      <c r="W49" s="58"/>
    </row>
    <row r="50" spans="1:29" s="96" customFormat="1">
      <c r="A50" s="429" t="s">
        <v>89</v>
      </c>
      <c r="B50" s="429"/>
      <c r="C50" s="429"/>
      <c r="D50" s="429"/>
      <c r="E50" s="429"/>
      <c r="F50" s="429"/>
      <c r="G50" s="429"/>
      <c r="H50" s="429"/>
      <c r="I50" s="429"/>
      <c r="J50" s="429"/>
      <c r="K50" s="429"/>
      <c r="L50" s="55">
        <f t="shared" ref="L50:W50" si="19">SUM(L51,L53,L68)</f>
        <v>18568.400000000001</v>
      </c>
      <c r="M50" s="55">
        <f t="shared" si="19"/>
        <v>16072</v>
      </c>
      <c r="N50" s="55">
        <f t="shared" si="19"/>
        <v>8532.0999999999985</v>
      </c>
      <c r="O50" s="55">
        <f t="shared" si="19"/>
        <v>16398.8</v>
      </c>
      <c r="P50" s="55">
        <f t="shared" si="19"/>
        <v>16398.8</v>
      </c>
      <c r="Q50" s="55">
        <f t="shared" si="19"/>
        <v>0</v>
      </c>
      <c r="R50" s="55">
        <f t="shared" si="19"/>
        <v>16223.700000000003</v>
      </c>
      <c r="S50" s="55">
        <f t="shared" si="19"/>
        <v>16223.700000000003</v>
      </c>
      <c r="T50" s="55">
        <f t="shared" si="19"/>
        <v>0</v>
      </c>
      <c r="U50" s="55">
        <f t="shared" si="19"/>
        <v>17888.400000000001</v>
      </c>
      <c r="V50" s="55">
        <f t="shared" si="19"/>
        <v>17888.400000000001</v>
      </c>
      <c r="W50" s="55">
        <f t="shared" si="19"/>
        <v>0</v>
      </c>
    </row>
    <row r="51" spans="1:29" s="98" customFormat="1">
      <c r="A51" s="56" t="s">
        <v>12</v>
      </c>
      <c r="B51" s="50" t="s">
        <v>58</v>
      </c>
      <c r="C51" s="57"/>
      <c r="D51" s="29"/>
      <c r="E51" s="29"/>
      <c r="F51" s="29"/>
      <c r="G51" s="29"/>
      <c r="H51" s="27">
        <v>100</v>
      </c>
      <c r="I51" s="53"/>
      <c r="J51" s="60"/>
      <c r="K51" s="52"/>
      <c r="L51" s="58">
        <v>2857.9</v>
      </c>
      <c r="M51" s="58">
        <f t="shared" ref="M51:W51" si="20">SUM(M52:M52)</f>
        <v>4514.5</v>
      </c>
      <c r="N51" s="58">
        <f t="shared" si="20"/>
        <v>2457.6999999999998</v>
      </c>
      <c r="O51" s="58">
        <f t="shared" si="20"/>
        <v>6154.2</v>
      </c>
      <c r="P51" s="58">
        <f t="shared" si="20"/>
        <v>6154.2</v>
      </c>
      <c r="Q51" s="58">
        <f t="shared" si="20"/>
        <v>0</v>
      </c>
      <c r="R51" s="58">
        <f t="shared" si="20"/>
        <v>6088.5</v>
      </c>
      <c r="S51" s="58">
        <f t="shared" si="20"/>
        <v>6088.5</v>
      </c>
      <c r="T51" s="58">
        <f t="shared" si="20"/>
        <v>0</v>
      </c>
      <c r="U51" s="58">
        <f t="shared" si="20"/>
        <v>6713.3</v>
      </c>
      <c r="V51" s="58">
        <f t="shared" si="20"/>
        <v>6713.3</v>
      </c>
      <c r="W51" s="58">
        <f t="shared" si="20"/>
        <v>0</v>
      </c>
    </row>
    <row r="52" spans="1:29" s="46" customFormat="1" ht="409.5">
      <c r="A52" s="56" t="s">
        <v>48</v>
      </c>
      <c r="B52" s="50" t="s">
        <v>1227</v>
      </c>
      <c r="C52" s="50" t="s">
        <v>1228</v>
      </c>
      <c r="D52" s="29" t="s">
        <v>447</v>
      </c>
      <c r="E52" s="29" t="s">
        <v>99</v>
      </c>
      <c r="F52" s="29" t="s">
        <v>99</v>
      </c>
      <c r="G52" s="29" t="s">
        <v>101</v>
      </c>
      <c r="H52" s="27">
        <v>100</v>
      </c>
      <c r="I52" s="83" t="s">
        <v>1229</v>
      </c>
      <c r="J52" s="60" t="s">
        <v>1230</v>
      </c>
      <c r="K52" s="52" t="s">
        <v>1231</v>
      </c>
      <c r="L52" s="58">
        <v>2857.9</v>
      </c>
      <c r="M52" s="58">
        <v>4514.5</v>
      </c>
      <c r="N52" s="58">
        <v>2457.6999999999998</v>
      </c>
      <c r="O52" s="58">
        <f>SUM(P52:Q52)</f>
        <v>6154.2</v>
      </c>
      <c r="P52" s="58">
        <v>6154.2</v>
      </c>
      <c r="Q52" s="58"/>
      <c r="R52" s="58">
        <f>SUM(S52:T52)</f>
        <v>6088.5</v>
      </c>
      <c r="S52" s="58">
        <v>6088.5</v>
      </c>
      <c r="T52" s="58"/>
      <c r="U52" s="58">
        <f>SUM(V52:W52)</f>
        <v>6713.3</v>
      </c>
      <c r="V52" s="58">
        <v>6713.3</v>
      </c>
      <c r="W52" s="58"/>
    </row>
    <row r="53" spans="1:29" s="98" customFormat="1" ht="33">
      <c r="A53" s="56" t="s">
        <v>13</v>
      </c>
      <c r="B53" s="50" t="s">
        <v>32</v>
      </c>
      <c r="C53" s="53"/>
      <c r="D53" s="29"/>
      <c r="E53" s="29"/>
      <c r="F53" s="29"/>
      <c r="G53" s="29"/>
      <c r="H53" s="27">
        <v>200</v>
      </c>
      <c r="I53" s="53"/>
      <c r="J53" s="61"/>
      <c r="K53" s="59"/>
      <c r="L53" s="58">
        <f t="shared" ref="L53:W53" si="21">SUM(L54:L67)</f>
        <v>15710.500000000002</v>
      </c>
      <c r="M53" s="58">
        <f t="shared" si="21"/>
        <v>11555.9</v>
      </c>
      <c r="N53" s="58">
        <f t="shared" si="21"/>
        <v>6074.4</v>
      </c>
      <c r="O53" s="58">
        <f t="shared" si="21"/>
        <v>10244.6</v>
      </c>
      <c r="P53" s="58">
        <f t="shared" si="21"/>
        <v>10244.6</v>
      </c>
      <c r="Q53" s="58">
        <f t="shared" si="21"/>
        <v>0</v>
      </c>
      <c r="R53" s="58">
        <f t="shared" si="21"/>
        <v>10135.200000000003</v>
      </c>
      <c r="S53" s="58">
        <f t="shared" si="21"/>
        <v>10135.200000000003</v>
      </c>
      <c r="T53" s="58">
        <f t="shared" si="21"/>
        <v>0</v>
      </c>
      <c r="U53" s="58">
        <f t="shared" si="21"/>
        <v>11175.1</v>
      </c>
      <c r="V53" s="58">
        <f t="shared" si="21"/>
        <v>11175.1</v>
      </c>
      <c r="W53" s="58">
        <f t="shared" si="21"/>
        <v>0</v>
      </c>
      <c r="X53" s="99"/>
    </row>
    <row r="54" spans="1:29" s="98" customFormat="1" ht="66">
      <c r="A54" s="56" t="s">
        <v>70</v>
      </c>
      <c r="B54" s="50" t="s">
        <v>1232</v>
      </c>
      <c r="C54" s="57" t="s">
        <v>119</v>
      </c>
      <c r="D54" s="29" t="s">
        <v>457</v>
      </c>
      <c r="E54" s="29" t="s">
        <v>96</v>
      </c>
      <c r="F54" s="29" t="s">
        <v>81</v>
      </c>
      <c r="G54" s="29" t="s">
        <v>194</v>
      </c>
      <c r="H54" s="27">
        <v>200</v>
      </c>
      <c r="I54" s="100"/>
      <c r="J54" s="101"/>
      <c r="K54" s="102"/>
      <c r="L54" s="58">
        <v>1714.7</v>
      </c>
      <c r="M54" s="58">
        <v>2452.8000000000002</v>
      </c>
      <c r="N54" s="58">
        <v>84.6</v>
      </c>
      <c r="O54" s="58">
        <f>SUM(P54:Q54)</f>
        <v>2330.1999999999998</v>
      </c>
      <c r="P54" s="58">
        <v>2330.1999999999998</v>
      </c>
      <c r="Q54" s="58"/>
      <c r="R54" s="58">
        <f>SUM(S54:T54)</f>
        <v>2305.3000000000002</v>
      </c>
      <c r="S54" s="58">
        <v>2305.3000000000002</v>
      </c>
      <c r="T54" s="58"/>
      <c r="U54" s="58">
        <f>SUM(V54:W54)</f>
        <v>2541.8000000000002</v>
      </c>
      <c r="V54" s="58">
        <v>2541.8000000000002</v>
      </c>
      <c r="W54" s="58"/>
      <c r="X54" s="103"/>
      <c r="Y54" s="104"/>
      <c r="Z54" s="104"/>
      <c r="AA54" s="104"/>
      <c r="AB54" s="104"/>
      <c r="AC54" s="104"/>
    </row>
    <row r="55" spans="1:29" s="96" customFormat="1" ht="231">
      <c r="A55" s="56" t="s">
        <v>513</v>
      </c>
      <c r="B55" s="50" t="s">
        <v>1233</v>
      </c>
      <c r="C55" s="57" t="s">
        <v>294</v>
      </c>
      <c r="D55" s="29" t="s">
        <v>448</v>
      </c>
      <c r="E55" s="29" t="s">
        <v>94</v>
      </c>
      <c r="F55" s="29" t="s">
        <v>98</v>
      </c>
      <c r="G55" s="29" t="s">
        <v>195</v>
      </c>
      <c r="H55" s="27">
        <v>200</v>
      </c>
      <c r="I55" s="83" t="s">
        <v>1234</v>
      </c>
      <c r="J55" s="60" t="s">
        <v>1235</v>
      </c>
      <c r="K55" s="52" t="s">
        <v>1236</v>
      </c>
      <c r="L55" s="58">
        <v>765.9</v>
      </c>
      <c r="M55" s="58">
        <v>1875.8</v>
      </c>
      <c r="N55" s="58">
        <v>1804.8</v>
      </c>
      <c r="O55" s="58">
        <v>1782</v>
      </c>
      <c r="P55" s="58">
        <v>1782</v>
      </c>
      <c r="Q55" s="58"/>
      <c r="R55" s="58">
        <v>1763</v>
      </c>
      <c r="S55" s="58">
        <v>1763</v>
      </c>
      <c r="T55" s="58"/>
      <c r="U55" s="58">
        <v>1943.9</v>
      </c>
      <c r="V55" s="58">
        <v>1943.9</v>
      </c>
      <c r="W55" s="58"/>
    </row>
    <row r="56" spans="1:29" s="96" customFormat="1" ht="148.5">
      <c r="A56" s="56" t="s">
        <v>286</v>
      </c>
      <c r="B56" s="50" t="s">
        <v>1233</v>
      </c>
      <c r="C56" s="57" t="s">
        <v>294</v>
      </c>
      <c r="D56" s="29" t="s">
        <v>448</v>
      </c>
      <c r="E56" s="29" t="s">
        <v>94</v>
      </c>
      <c r="F56" s="29" t="s">
        <v>98</v>
      </c>
      <c r="G56" s="29" t="s">
        <v>109</v>
      </c>
      <c r="H56" s="27">
        <v>200</v>
      </c>
      <c r="I56" s="421" t="s">
        <v>1237</v>
      </c>
      <c r="J56" s="60" t="s">
        <v>1238</v>
      </c>
      <c r="K56" s="52" t="s">
        <v>1236</v>
      </c>
      <c r="L56" s="58">
        <v>592.5</v>
      </c>
      <c r="M56" s="58"/>
      <c r="N56" s="58"/>
      <c r="O56" s="58"/>
      <c r="P56" s="58"/>
      <c r="Q56" s="58"/>
      <c r="R56" s="58"/>
      <c r="S56" s="58"/>
      <c r="T56" s="58"/>
      <c r="U56" s="58"/>
      <c r="V56" s="58"/>
      <c r="W56" s="58"/>
    </row>
    <row r="57" spans="1:29" ht="214.5">
      <c r="A57" s="56" t="s">
        <v>288</v>
      </c>
      <c r="B57" s="50" t="s">
        <v>1233</v>
      </c>
      <c r="C57" s="57" t="s">
        <v>1239</v>
      </c>
      <c r="D57" s="29" t="s">
        <v>448</v>
      </c>
      <c r="E57" s="29" t="s">
        <v>94</v>
      </c>
      <c r="F57" s="29" t="s">
        <v>98</v>
      </c>
      <c r="G57" s="29" t="s">
        <v>128</v>
      </c>
      <c r="H57" s="27">
        <v>200</v>
      </c>
      <c r="I57" s="428"/>
      <c r="J57" s="60"/>
      <c r="K57" s="52"/>
      <c r="L57" s="58">
        <v>3734.8</v>
      </c>
      <c r="M57" s="58">
        <v>596.79999999999995</v>
      </c>
      <c r="N57" s="58">
        <v>596.79999999999995</v>
      </c>
      <c r="O57" s="58"/>
      <c r="P57" s="58"/>
      <c r="Q57" s="58"/>
      <c r="R57" s="58"/>
      <c r="S57" s="58"/>
      <c r="T57" s="58"/>
      <c r="U57" s="58"/>
      <c r="V57" s="58"/>
      <c r="W57" s="58"/>
    </row>
    <row r="58" spans="1:29" ht="66">
      <c r="A58" s="56" t="s">
        <v>289</v>
      </c>
      <c r="B58" s="50" t="s">
        <v>1233</v>
      </c>
      <c r="C58" s="57" t="s">
        <v>864</v>
      </c>
      <c r="D58" s="29" t="s">
        <v>448</v>
      </c>
      <c r="E58" s="29" t="s">
        <v>94</v>
      </c>
      <c r="F58" s="29" t="s">
        <v>98</v>
      </c>
      <c r="G58" s="29" t="s">
        <v>172</v>
      </c>
      <c r="H58" s="27">
        <v>200</v>
      </c>
      <c r="I58" s="428"/>
      <c r="J58" s="60"/>
      <c r="K58" s="52"/>
      <c r="L58" s="58">
        <v>6.4</v>
      </c>
      <c r="M58" s="58">
        <v>43.7</v>
      </c>
      <c r="N58" s="58">
        <v>0</v>
      </c>
      <c r="O58" s="58">
        <v>0</v>
      </c>
      <c r="P58" s="58">
        <v>0</v>
      </c>
      <c r="Q58" s="58"/>
      <c r="R58" s="58">
        <v>0</v>
      </c>
      <c r="S58" s="58">
        <v>0</v>
      </c>
      <c r="T58" s="58"/>
      <c r="U58" s="58">
        <v>0</v>
      </c>
      <c r="V58" s="58">
        <v>0</v>
      </c>
      <c r="W58" s="58"/>
    </row>
    <row r="59" spans="1:29" ht="33">
      <c r="A59" s="56" t="s">
        <v>290</v>
      </c>
      <c r="B59" s="50" t="s">
        <v>1240</v>
      </c>
      <c r="C59" s="57" t="s">
        <v>122</v>
      </c>
      <c r="D59" s="29" t="s">
        <v>449</v>
      </c>
      <c r="E59" s="29" t="s">
        <v>99</v>
      </c>
      <c r="F59" s="29" t="s">
        <v>96</v>
      </c>
      <c r="G59" s="29" t="s">
        <v>196</v>
      </c>
      <c r="H59" s="27">
        <v>200</v>
      </c>
      <c r="I59" s="421" t="s">
        <v>1241</v>
      </c>
      <c r="J59" s="423" t="s">
        <v>1242</v>
      </c>
      <c r="K59" s="442" t="s">
        <v>1243</v>
      </c>
      <c r="L59" s="58">
        <f>4921.3-743.6</f>
        <v>4177.7</v>
      </c>
      <c r="M59" s="58">
        <v>5550</v>
      </c>
      <c r="N59" s="58">
        <v>2934.5</v>
      </c>
      <c r="O59" s="58">
        <v>5527.6</v>
      </c>
      <c r="P59" s="58">
        <v>5527.6</v>
      </c>
      <c r="Q59" s="58"/>
      <c r="R59" s="58">
        <v>5468.6</v>
      </c>
      <c r="S59" s="58">
        <v>5468.6</v>
      </c>
      <c r="T59" s="58"/>
      <c r="U59" s="58">
        <v>6029.7</v>
      </c>
      <c r="V59" s="58">
        <v>6029.7</v>
      </c>
      <c r="W59" s="58"/>
    </row>
    <row r="60" spans="1:29" ht="82.5">
      <c r="A60" s="56" t="s">
        <v>311</v>
      </c>
      <c r="B60" s="50" t="s">
        <v>1244</v>
      </c>
      <c r="C60" s="57" t="s">
        <v>1245</v>
      </c>
      <c r="D60" s="29" t="s">
        <v>449</v>
      </c>
      <c r="E60" s="29" t="s">
        <v>99</v>
      </c>
      <c r="F60" s="29" t="s">
        <v>96</v>
      </c>
      <c r="G60" s="29" t="s">
        <v>242</v>
      </c>
      <c r="H60" s="27">
        <v>200</v>
      </c>
      <c r="I60" s="428"/>
      <c r="J60" s="424"/>
      <c r="K60" s="427"/>
      <c r="L60" s="58">
        <v>158</v>
      </c>
      <c r="M60" s="58">
        <v>150.1</v>
      </c>
      <c r="N60" s="58">
        <v>128.80000000000001</v>
      </c>
      <c r="O60" s="58">
        <v>142.6</v>
      </c>
      <c r="P60" s="58">
        <v>142.6</v>
      </c>
      <c r="Q60" s="58"/>
      <c r="R60" s="58">
        <v>141.1</v>
      </c>
      <c r="S60" s="58">
        <v>141.1</v>
      </c>
      <c r="T60" s="58"/>
      <c r="U60" s="58">
        <v>155.5</v>
      </c>
      <c r="V60" s="58">
        <v>155.5</v>
      </c>
      <c r="W60" s="58"/>
    </row>
    <row r="61" spans="1:29" ht="82.5">
      <c r="A61" s="56" t="s">
        <v>312</v>
      </c>
      <c r="B61" s="50" t="s">
        <v>1246</v>
      </c>
      <c r="C61" s="57" t="s">
        <v>1245</v>
      </c>
      <c r="D61" s="29" t="s">
        <v>449</v>
      </c>
      <c r="E61" s="29" t="s">
        <v>99</v>
      </c>
      <c r="F61" s="29" t="s">
        <v>96</v>
      </c>
      <c r="G61" s="29" t="s">
        <v>135</v>
      </c>
      <c r="H61" s="27">
        <v>200</v>
      </c>
      <c r="I61" s="428"/>
      <c r="J61" s="424"/>
      <c r="K61" s="427"/>
      <c r="L61" s="58">
        <v>88</v>
      </c>
      <c r="M61" s="58">
        <v>78.900000000000006</v>
      </c>
      <c r="N61" s="58">
        <v>78.900000000000006</v>
      </c>
      <c r="O61" s="58">
        <v>75</v>
      </c>
      <c r="P61" s="58">
        <v>75</v>
      </c>
      <c r="Q61" s="58"/>
      <c r="R61" s="58">
        <v>74.2</v>
      </c>
      <c r="S61" s="58">
        <v>74.2</v>
      </c>
      <c r="T61" s="58"/>
      <c r="U61" s="58">
        <v>81.8</v>
      </c>
      <c r="V61" s="58">
        <v>81.8</v>
      </c>
      <c r="W61" s="58"/>
    </row>
    <row r="62" spans="1:29" ht="82.5">
      <c r="A62" s="56" t="s">
        <v>304</v>
      </c>
      <c r="B62" s="50" t="s">
        <v>1247</v>
      </c>
      <c r="C62" s="57" t="s">
        <v>1245</v>
      </c>
      <c r="D62" s="29" t="s">
        <v>449</v>
      </c>
      <c r="E62" s="29" t="s">
        <v>99</v>
      </c>
      <c r="F62" s="29" t="s">
        <v>96</v>
      </c>
      <c r="G62" s="29" t="s">
        <v>188</v>
      </c>
      <c r="H62" s="27">
        <v>200</v>
      </c>
      <c r="I62" s="428"/>
      <c r="J62" s="60"/>
      <c r="K62" s="52"/>
      <c r="L62" s="58">
        <v>246.7</v>
      </c>
      <c r="M62" s="58">
        <v>44.4</v>
      </c>
      <c r="N62" s="58">
        <v>40.200000000000003</v>
      </c>
      <c r="O62" s="58">
        <v>42.1</v>
      </c>
      <c r="P62" s="58">
        <v>42.1</v>
      </c>
      <c r="Q62" s="58"/>
      <c r="R62" s="58">
        <v>41.6</v>
      </c>
      <c r="S62" s="58">
        <v>41.6</v>
      </c>
      <c r="T62" s="58"/>
      <c r="U62" s="58">
        <v>45.9</v>
      </c>
      <c r="V62" s="58">
        <v>45.9</v>
      </c>
      <c r="W62" s="58"/>
    </row>
    <row r="63" spans="1:29" ht="49.5">
      <c r="A63" s="56" t="s">
        <v>316</v>
      </c>
      <c r="B63" s="50" t="s">
        <v>1248</v>
      </c>
      <c r="C63" s="57" t="s">
        <v>297</v>
      </c>
      <c r="D63" s="29" t="s">
        <v>449</v>
      </c>
      <c r="E63" s="29" t="s">
        <v>99</v>
      </c>
      <c r="F63" s="29" t="s">
        <v>96</v>
      </c>
      <c r="G63" s="29" t="s">
        <v>207</v>
      </c>
      <c r="H63" s="27">
        <v>200</v>
      </c>
      <c r="I63" s="428"/>
      <c r="J63" s="60"/>
      <c r="K63" s="52"/>
      <c r="L63" s="58">
        <v>903.2</v>
      </c>
      <c r="M63" s="58"/>
      <c r="N63" s="58"/>
      <c r="O63" s="58"/>
      <c r="P63" s="58"/>
      <c r="Q63" s="58"/>
      <c r="R63" s="58"/>
      <c r="S63" s="58"/>
      <c r="T63" s="58"/>
      <c r="U63" s="58"/>
      <c r="V63" s="58"/>
      <c r="W63" s="58"/>
    </row>
    <row r="64" spans="1:29" ht="49.5">
      <c r="A64" s="56" t="s">
        <v>317</v>
      </c>
      <c r="B64" s="50" t="s">
        <v>1249</v>
      </c>
      <c r="C64" s="57" t="s">
        <v>297</v>
      </c>
      <c r="D64" s="29" t="s">
        <v>449</v>
      </c>
      <c r="E64" s="29" t="s">
        <v>99</v>
      </c>
      <c r="F64" s="29" t="s">
        <v>96</v>
      </c>
      <c r="G64" s="29" t="s">
        <v>1250</v>
      </c>
      <c r="H64" s="27">
        <v>200</v>
      </c>
      <c r="I64" s="428"/>
      <c r="J64" s="60"/>
      <c r="K64" s="52"/>
      <c r="L64" s="58"/>
      <c r="M64" s="58">
        <v>200</v>
      </c>
      <c r="N64" s="58">
        <v>0</v>
      </c>
      <c r="O64" s="58"/>
      <c r="P64" s="58"/>
      <c r="Q64" s="58"/>
      <c r="R64" s="58"/>
      <c r="S64" s="58"/>
      <c r="T64" s="58"/>
      <c r="U64" s="58"/>
      <c r="V64" s="58"/>
      <c r="W64" s="58"/>
    </row>
    <row r="65" spans="1:23" ht="33">
      <c r="A65" s="56" t="s">
        <v>327</v>
      </c>
      <c r="B65" s="50" t="s">
        <v>479</v>
      </c>
      <c r="C65" s="57" t="s">
        <v>297</v>
      </c>
      <c r="D65" s="29" t="s">
        <v>449</v>
      </c>
      <c r="E65" s="29" t="s">
        <v>99</v>
      </c>
      <c r="F65" s="29" t="s">
        <v>96</v>
      </c>
      <c r="G65" s="29" t="s">
        <v>435</v>
      </c>
      <c r="H65" s="27">
        <v>200</v>
      </c>
      <c r="I65" s="428"/>
      <c r="J65" s="60"/>
      <c r="K65" s="52"/>
      <c r="L65" s="58">
        <v>2985.9</v>
      </c>
      <c r="M65" s="58"/>
      <c r="N65" s="58"/>
      <c r="O65" s="58"/>
      <c r="P65" s="58"/>
      <c r="Q65" s="58"/>
      <c r="R65" s="58"/>
      <c r="S65" s="58"/>
      <c r="T65" s="58"/>
      <c r="U65" s="58"/>
      <c r="V65" s="58"/>
      <c r="W65" s="58"/>
    </row>
    <row r="66" spans="1:23" ht="33">
      <c r="A66" s="56" t="s">
        <v>328</v>
      </c>
      <c r="B66" s="50" t="s">
        <v>147</v>
      </c>
      <c r="C66" s="57" t="s">
        <v>297</v>
      </c>
      <c r="D66" s="29" t="s">
        <v>449</v>
      </c>
      <c r="E66" s="29" t="s">
        <v>99</v>
      </c>
      <c r="F66" s="29" t="s">
        <v>96</v>
      </c>
      <c r="G66" s="29" t="s">
        <v>95</v>
      </c>
      <c r="H66" s="27">
        <v>200</v>
      </c>
      <c r="I66" s="428"/>
      <c r="J66" s="60"/>
      <c r="K66" s="52"/>
      <c r="L66" s="58"/>
      <c r="M66" s="58">
        <v>200</v>
      </c>
      <c r="N66" s="58">
        <v>200</v>
      </c>
      <c r="O66" s="58"/>
      <c r="P66" s="58"/>
      <c r="Q66" s="58"/>
      <c r="R66" s="58"/>
      <c r="S66" s="58"/>
      <c r="T66" s="58"/>
      <c r="U66" s="58"/>
      <c r="V66" s="58"/>
      <c r="W66" s="58"/>
    </row>
    <row r="67" spans="1:23" ht="82.5">
      <c r="A67" s="56" t="s">
        <v>318</v>
      </c>
      <c r="B67" s="50" t="s">
        <v>1251</v>
      </c>
      <c r="C67" s="57" t="s">
        <v>1228</v>
      </c>
      <c r="D67" s="29" t="s">
        <v>447</v>
      </c>
      <c r="E67" s="29" t="s">
        <v>99</v>
      </c>
      <c r="F67" s="29" t="s">
        <v>99</v>
      </c>
      <c r="G67" s="29" t="s">
        <v>101</v>
      </c>
      <c r="H67" s="27">
        <v>200</v>
      </c>
      <c r="I67" s="428"/>
      <c r="J67" s="60"/>
      <c r="K67" s="52"/>
      <c r="L67" s="58">
        <v>336.7</v>
      </c>
      <c r="M67" s="58">
        <v>363.4</v>
      </c>
      <c r="N67" s="58">
        <v>205.8</v>
      </c>
      <c r="O67" s="58">
        <v>345.1</v>
      </c>
      <c r="P67" s="58">
        <v>345.1</v>
      </c>
      <c r="Q67" s="58"/>
      <c r="R67" s="58">
        <v>341.4</v>
      </c>
      <c r="S67" s="58">
        <v>341.4</v>
      </c>
      <c r="T67" s="58"/>
      <c r="U67" s="58">
        <v>376.5</v>
      </c>
      <c r="V67" s="58">
        <v>376.5</v>
      </c>
      <c r="W67" s="58"/>
    </row>
    <row r="68" spans="1:23">
      <c r="A68" s="56" t="s">
        <v>50</v>
      </c>
      <c r="B68" s="50" t="s">
        <v>31</v>
      </c>
      <c r="C68" s="53"/>
      <c r="D68" s="29"/>
      <c r="E68" s="29"/>
      <c r="F68" s="29"/>
      <c r="G68" s="29"/>
      <c r="H68" s="27">
        <v>800</v>
      </c>
      <c r="I68" s="53"/>
      <c r="J68" s="61"/>
      <c r="K68" s="59"/>
      <c r="L68" s="58">
        <f t="shared" ref="L68:W68" si="22">SUM(L69:L70)</f>
        <v>0</v>
      </c>
      <c r="M68" s="58">
        <f t="shared" si="22"/>
        <v>1.6</v>
      </c>
      <c r="N68" s="58">
        <f t="shared" si="22"/>
        <v>0</v>
      </c>
      <c r="O68" s="58">
        <f t="shared" si="22"/>
        <v>0</v>
      </c>
      <c r="P68" s="58">
        <f t="shared" si="22"/>
        <v>0</v>
      </c>
      <c r="Q68" s="58">
        <f t="shared" si="22"/>
        <v>0</v>
      </c>
      <c r="R68" s="58">
        <f t="shared" si="22"/>
        <v>0</v>
      </c>
      <c r="S68" s="58">
        <f t="shared" si="22"/>
        <v>0</v>
      </c>
      <c r="T68" s="58">
        <f t="shared" si="22"/>
        <v>0</v>
      </c>
      <c r="U68" s="58">
        <f t="shared" si="22"/>
        <v>0</v>
      </c>
      <c r="V68" s="58">
        <f t="shared" si="22"/>
        <v>0</v>
      </c>
      <c r="W68" s="58">
        <f t="shared" si="22"/>
        <v>0</v>
      </c>
    </row>
    <row r="69" spans="1:23" ht="313.5">
      <c r="A69" s="56" t="s">
        <v>51</v>
      </c>
      <c r="B69" s="50" t="s">
        <v>541</v>
      </c>
      <c r="C69" s="83" t="s">
        <v>1252</v>
      </c>
      <c r="D69" s="29" t="s">
        <v>449</v>
      </c>
      <c r="E69" s="29" t="s">
        <v>99</v>
      </c>
      <c r="F69" s="29" t="s">
        <v>96</v>
      </c>
      <c r="G69" s="29" t="s">
        <v>196</v>
      </c>
      <c r="H69" s="27">
        <v>800</v>
      </c>
      <c r="I69" s="83" t="s">
        <v>1253</v>
      </c>
      <c r="J69" s="105" t="s">
        <v>1254</v>
      </c>
      <c r="K69" s="59" t="s">
        <v>1255</v>
      </c>
      <c r="L69" s="58">
        <v>0</v>
      </c>
      <c r="M69" s="58">
        <v>0.8</v>
      </c>
      <c r="N69" s="58">
        <v>0</v>
      </c>
      <c r="O69" s="58">
        <f>SUM(P69:Q69)</f>
        <v>0</v>
      </c>
      <c r="P69" s="58">
        <v>0</v>
      </c>
      <c r="Q69" s="58"/>
      <c r="R69" s="58">
        <f>SUM(S69:T69)</f>
        <v>0</v>
      </c>
      <c r="S69" s="58">
        <v>0</v>
      </c>
      <c r="T69" s="58"/>
      <c r="U69" s="58">
        <f>SUM(V69:W69)</f>
        <v>0</v>
      </c>
      <c r="V69" s="58">
        <v>0</v>
      </c>
      <c r="W69" s="58"/>
    </row>
    <row r="70" spans="1:23" ht="363">
      <c r="A70" s="56" t="s">
        <v>72</v>
      </c>
      <c r="B70" s="50" t="s">
        <v>541</v>
      </c>
      <c r="C70" s="83" t="s">
        <v>1252</v>
      </c>
      <c r="D70" s="29" t="s">
        <v>447</v>
      </c>
      <c r="E70" s="29" t="s">
        <v>99</v>
      </c>
      <c r="F70" s="29" t="s">
        <v>99</v>
      </c>
      <c r="G70" s="29" t="s">
        <v>101</v>
      </c>
      <c r="H70" s="27">
        <v>800</v>
      </c>
      <c r="I70" s="83" t="s">
        <v>1256</v>
      </c>
      <c r="J70" s="60"/>
      <c r="K70" s="52"/>
      <c r="L70" s="58">
        <v>0</v>
      </c>
      <c r="M70" s="58">
        <v>0.8</v>
      </c>
      <c r="N70" s="58"/>
      <c r="O70" s="58">
        <f>SUM(P70:Q70)</f>
        <v>0</v>
      </c>
      <c r="P70" s="58">
        <v>0</v>
      </c>
      <c r="Q70" s="58"/>
      <c r="R70" s="58">
        <f>SUM(S70:T70)</f>
        <v>0</v>
      </c>
      <c r="S70" s="58">
        <v>0</v>
      </c>
      <c r="T70" s="58"/>
      <c r="U70" s="58">
        <f>SUM(V70:W70)</f>
        <v>0</v>
      </c>
      <c r="V70" s="58">
        <v>0</v>
      </c>
      <c r="W70" s="58"/>
    </row>
    <row r="71" spans="1:23">
      <c r="A71" s="429" t="s">
        <v>73</v>
      </c>
      <c r="B71" s="429"/>
      <c r="C71" s="429"/>
      <c r="D71" s="429"/>
      <c r="E71" s="429"/>
      <c r="F71" s="429"/>
      <c r="G71" s="429"/>
      <c r="H71" s="429"/>
      <c r="I71" s="429"/>
      <c r="J71" s="429"/>
      <c r="K71" s="429"/>
      <c r="L71" s="62">
        <f>SUM(L72)</f>
        <v>14.2</v>
      </c>
      <c r="M71" s="62">
        <f t="shared" ref="M71:W71" si="23">SUM(M72)</f>
        <v>265.5</v>
      </c>
      <c r="N71" s="62">
        <f t="shared" si="23"/>
        <v>264.5</v>
      </c>
      <c r="O71" s="62">
        <f t="shared" si="23"/>
        <v>11.4</v>
      </c>
      <c r="P71" s="62">
        <f t="shared" si="23"/>
        <v>11.4</v>
      </c>
      <c r="Q71" s="62">
        <f t="shared" si="23"/>
        <v>0</v>
      </c>
      <c r="R71" s="62">
        <f t="shared" si="23"/>
        <v>11.3</v>
      </c>
      <c r="S71" s="62">
        <f t="shared" si="23"/>
        <v>11.3</v>
      </c>
      <c r="T71" s="62">
        <f t="shared" si="23"/>
        <v>0</v>
      </c>
      <c r="U71" s="62">
        <f t="shared" si="23"/>
        <v>12.4</v>
      </c>
      <c r="V71" s="62">
        <f t="shared" si="23"/>
        <v>12.4</v>
      </c>
      <c r="W71" s="62">
        <f t="shared" si="23"/>
        <v>0</v>
      </c>
    </row>
    <row r="72" spans="1:23" ht="33">
      <c r="A72" s="56" t="s">
        <v>21</v>
      </c>
      <c r="B72" s="50" t="s">
        <v>90</v>
      </c>
      <c r="C72" s="53"/>
      <c r="D72" s="59"/>
      <c r="E72" s="27"/>
      <c r="F72" s="27"/>
      <c r="G72" s="27"/>
      <c r="H72" s="27">
        <v>200</v>
      </c>
      <c r="I72" s="53"/>
      <c r="J72" s="61"/>
      <c r="K72" s="59"/>
      <c r="L72" s="58">
        <f>SUM(L74:L75)</f>
        <v>14.2</v>
      </c>
      <c r="M72" s="58">
        <v>265.5</v>
      </c>
      <c r="N72" s="58">
        <v>264.5</v>
      </c>
      <c r="O72" s="58">
        <f t="shared" ref="O72:W72" si="24">SUM(O74:O75)</f>
        <v>11.4</v>
      </c>
      <c r="P72" s="58">
        <f t="shared" si="24"/>
        <v>11.4</v>
      </c>
      <c r="Q72" s="58">
        <f t="shared" si="24"/>
        <v>0</v>
      </c>
      <c r="R72" s="58">
        <f t="shared" si="24"/>
        <v>11.3</v>
      </c>
      <c r="S72" s="58">
        <f t="shared" si="24"/>
        <v>11.3</v>
      </c>
      <c r="T72" s="58">
        <f t="shared" si="24"/>
        <v>0</v>
      </c>
      <c r="U72" s="58">
        <f t="shared" si="24"/>
        <v>12.4</v>
      </c>
      <c r="V72" s="58">
        <f t="shared" si="24"/>
        <v>12.4</v>
      </c>
      <c r="W72" s="58">
        <f t="shared" si="24"/>
        <v>0</v>
      </c>
    </row>
    <row r="73" spans="1:23">
      <c r="A73" s="56" t="s">
        <v>42</v>
      </c>
      <c r="B73" s="50"/>
      <c r="C73" s="53"/>
      <c r="D73" s="29" t="s">
        <v>439</v>
      </c>
      <c r="E73" s="29" t="s">
        <v>93</v>
      </c>
      <c r="F73" s="29" t="s">
        <v>84</v>
      </c>
      <c r="G73" s="29" t="s">
        <v>129</v>
      </c>
      <c r="H73" s="106">
        <v>200</v>
      </c>
      <c r="I73" s="53"/>
      <c r="J73" s="61"/>
      <c r="K73" s="59"/>
      <c r="L73" s="97"/>
      <c r="M73" s="58">
        <v>253.5</v>
      </c>
      <c r="N73" s="58">
        <v>253.5</v>
      </c>
      <c r="O73" s="58"/>
      <c r="P73" s="58"/>
      <c r="Q73" s="58"/>
      <c r="R73" s="58"/>
      <c r="S73" s="58"/>
      <c r="T73" s="58"/>
      <c r="U73" s="58"/>
      <c r="V73" s="58"/>
      <c r="W73" s="58"/>
    </row>
    <row r="74" spans="1:23" ht="66">
      <c r="A74" s="56" t="s">
        <v>74</v>
      </c>
      <c r="B74" s="50" t="s">
        <v>90</v>
      </c>
      <c r="C74" s="83" t="s">
        <v>1257</v>
      </c>
      <c r="D74" s="29" t="s">
        <v>458</v>
      </c>
      <c r="E74" s="29" t="s">
        <v>93</v>
      </c>
      <c r="F74" s="29" t="s">
        <v>84</v>
      </c>
      <c r="G74" s="29" t="s">
        <v>95</v>
      </c>
      <c r="H74" s="27">
        <v>200</v>
      </c>
      <c r="I74" s="53"/>
      <c r="J74" s="61"/>
      <c r="K74" s="59"/>
      <c r="L74" s="58">
        <v>12</v>
      </c>
      <c r="M74" s="58">
        <v>12</v>
      </c>
      <c r="N74" s="58">
        <v>11</v>
      </c>
      <c r="O74" s="58">
        <f>SUM(P74:Q74)</f>
        <v>11.4</v>
      </c>
      <c r="P74" s="58">
        <v>11.4</v>
      </c>
      <c r="Q74" s="58"/>
      <c r="R74" s="58">
        <f>SUM(S74:T74)</f>
        <v>11.3</v>
      </c>
      <c r="S74" s="58">
        <v>11.3</v>
      </c>
      <c r="T74" s="58"/>
      <c r="U74" s="58">
        <f>SUM(V74:W74)</f>
        <v>12.4</v>
      </c>
      <c r="V74" s="58">
        <v>12.4</v>
      </c>
      <c r="W74" s="58"/>
    </row>
    <row r="75" spans="1:23" ht="115.5">
      <c r="A75" s="56" t="s">
        <v>77</v>
      </c>
      <c r="B75" s="50" t="s">
        <v>1258</v>
      </c>
      <c r="C75" s="83" t="s">
        <v>360</v>
      </c>
      <c r="D75" s="29" t="s">
        <v>395</v>
      </c>
      <c r="E75" s="29" t="s">
        <v>94</v>
      </c>
      <c r="F75" s="29" t="s">
        <v>81</v>
      </c>
      <c r="G75" s="29" t="s">
        <v>357</v>
      </c>
      <c r="H75" s="27">
        <v>200</v>
      </c>
      <c r="I75" s="53"/>
      <c r="J75" s="61"/>
      <c r="K75" s="59"/>
      <c r="L75" s="58">
        <v>2.2000000000000002</v>
      </c>
      <c r="M75" s="58"/>
      <c r="N75" s="58"/>
      <c r="O75" s="58">
        <f>SUM(P75:Q75)</f>
        <v>0</v>
      </c>
      <c r="P75" s="58"/>
      <c r="Q75" s="58"/>
      <c r="R75" s="58">
        <f>SUM(S75:T75)</f>
        <v>0</v>
      </c>
      <c r="S75" s="58"/>
      <c r="T75" s="58"/>
      <c r="U75" s="58">
        <f>SUM(V75:W75)</f>
        <v>0</v>
      </c>
      <c r="V75" s="58"/>
      <c r="W75" s="58"/>
    </row>
    <row r="76" spans="1:23" ht="49.5">
      <c r="A76" s="107" t="s">
        <v>103</v>
      </c>
      <c r="B76" s="108" t="s">
        <v>104</v>
      </c>
      <c r="C76" s="107"/>
      <c r="D76" s="109"/>
      <c r="E76" s="109"/>
      <c r="F76" s="109"/>
      <c r="G76" s="109"/>
      <c r="H76" s="109"/>
      <c r="I76" s="107"/>
      <c r="J76" s="110"/>
      <c r="K76" s="111" t="s">
        <v>62</v>
      </c>
      <c r="L76" s="112">
        <f>SUM(L77)</f>
        <v>25184.159999999996</v>
      </c>
      <c r="M76" s="112">
        <f t="shared" ref="M76:W76" si="25">SUM(M77)</f>
        <v>30174.9</v>
      </c>
      <c r="N76" s="112">
        <f t="shared" si="25"/>
        <v>21001.199999999997</v>
      </c>
      <c r="O76" s="112">
        <f t="shared" si="25"/>
        <v>31587.4</v>
      </c>
      <c r="P76" s="112">
        <f t="shared" si="25"/>
        <v>31587.4</v>
      </c>
      <c r="Q76" s="112">
        <f t="shared" si="25"/>
        <v>0</v>
      </c>
      <c r="R76" s="112">
        <f t="shared" si="25"/>
        <v>31250.100000000002</v>
      </c>
      <c r="S76" s="112">
        <f t="shared" si="25"/>
        <v>31250.100000000002</v>
      </c>
      <c r="T76" s="112">
        <f t="shared" si="25"/>
        <v>0</v>
      </c>
      <c r="U76" s="112">
        <f t="shared" si="25"/>
        <v>34456.899999999994</v>
      </c>
      <c r="V76" s="112">
        <f t="shared" si="25"/>
        <v>34456.899999999994</v>
      </c>
      <c r="W76" s="112">
        <f t="shared" si="25"/>
        <v>0</v>
      </c>
    </row>
    <row r="77" spans="1:23">
      <c r="A77" s="65" t="s">
        <v>9</v>
      </c>
      <c r="B77" s="412" t="s">
        <v>67</v>
      </c>
      <c r="C77" s="412"/>
      <c r="D77" s="412"/>
      <c r="E77" s="412"/>
      <c r="F77" s="412"/>
      <c r="G77" s="412"/>
      <c r="H77" s="412"/>
      <c r="I77" s="412"/>
      <c r="J77" s="412"/>
      <c r="K77" s="412"/>
      <c r="L77" s="48">
        <f>SUM(L78,L84,)</f>
        <v>25184.159999999996</v>
      </c>
      <c r="M77" s="48">
        <f t="shared" ref="M77:W77" si="26">SUM(M78,M84,)</f>
        <v>30174.9</v>
      </c>
      <c r="N77" s="48">
        <f t="shared" si="26"/>
        <v>21001.199999999997</v>
      </c>
      <c r="O77" s="48">
        <f t="shared" si="26"/>
        <v>31587.4</v>
      </c>
      <c r="P77" s="48">
        <f t="shared" si="26"/>
        <v>31587.4</v>
      </c>
      <c r="Q77" s="48">
        <f t="shared" si="26"/>
        <v>0</v>
      </c>
      <c r="R77" s="48">
        <f t="shared" si="26"/>
        <v>31250.100000000002</v>
      </c>
      <c r="S77" s="48">
        <f t="shared" si="26"/>
        <v>31250.100000000002</v>
      </c>
      <c r="T77" s="48">
        <f t="shared" si="26"/>
        <v>0</v>
      </c>
      <c r="U77" s="48">
        <f t="shared" si="26"/>
        <v>34456.899999999994</v>
      </c>
      <c r="V77" s="48">
        <f t="shared" si="26"/>
        <v>34456.899999999994</v>
      </c>
      <c r="W77" s="48">
        <f t="shared" si="26"/>
        <v>0</v>
      </c>
    </row>
    <row r="78" spans="1:23">
      <c r="A78" s="49" t="s">
        <v>57</v>
      </c>
      <c r="B78" s="50"/>
      <c r="C78" s="51"/>
      <c r="D78" s="52"/>
      <c r="E78" s="27"/>
      <c r="F78" s="27"/>
      <c r="G78" s="27"/>
      <c r="H78" s="27"/>
      <c r="I78" s="53"/>
      <c r="J78" s="54"/>
      <c r="K78" s="52"/>
      <c r="L78" s="55">
        <f>SUM(L79:L83)</f>
        <v>5092.5999999999995</v>
      </c>
      <c r="M78" s="55">
        <f>SUM(M79:M83)</f>
        <v>4607.8999999999996</v>
      </c>
      <c r="N78" s="55">
        <f>SUM(N79:N83)</f>
        <v>3571.1</v>
      </c>
      <c r="O78" s="55">
        <f t="shared" ref="O78:W78" si="27">SUM(O79:O82)</f>
        <v>5856.4000000000005</v>
      </c>
      <c r="P78" s="55">
        <f t="shared" si="27"/>
        <v>5856.4000000000005</v>
      </c>
      <c r="Q78" s="55">
        <f t="shared" si="27"/>
        <v>0</v>
      </c>
      <c r="R78" s="55">
        <f t="shared" si="27"/>
        <v>5794</v>
      </c>
      <c r="S78" s="55">
        <f t="shared" si="27"/>
        <v>5794</v>
      </c>
      <c r="T78" s="55">
        <f t="shared" si="27"/>
        <v>0</v>
      </c>
      <c r="U78" s="55">
        <f t="shared" si="27"/>
        <v>6388.5</v>
      </c>
      <c r="V78" s="113">
        <f t="shared" si="27"/>
        <v>6388.5</v>
      </c>
      <c r="W78" s="55">
        <f t="shared" si="27"/>
        <v>0</v>
      </c>
    </row>
    <row r="79" spans="1:23">
      <c r="A79" s="56" t="s">
        <v>10</v>
      </c>
      <c r="B79" s="50" t="s">
        <v>68</v>
      </c>
      <c r="C79" s="57"/>
      <c r="D79" s="29" t="s">
        <v>438</v>
      </c>
      <c r="E79" s="29" t="s">
        <v>93</v>
      </c>
      <c r="F79" s="29" t="s">
        <v>94</v>
      </c>
      <c r="G79" s="29" t="s">
        <v>115</v>
      </c>
      <c r="H79" s="27">
        <v>100</v>
      </c>
      <c r="I79" s="421" t="s">
        <v>214</v>
      </c>
      <c r="J79" s="423" t="s">
        <v>215</v>
      </c>
      <c r="K79" s="52"/>
      <c r="L79" s="58">
        <v>4295.8999999999996</v>
      </c>
      <c r="M79" s="58">
        <v>3877.7</v>
      </c>
      <c r="N79" s="58">
        <v>3087.1</v>
      </c>
      <c r="O79" s="58">
        <f>P79+Q79</f>
        <v>5149.3</v>
      </c>
      <c r="P79" s="58">
        <v>5149.3</v>
      </c>
      <c r="Q79" s="58">
        <v>0</v>
      </c>
      <c r="R79" s="58">
        <f>S79+T79</f>
        <v>5094.2</v>
      </c>
      <c r="S79" s="58">
        <v>5094.2</v>
      </c>
      <c r="T79" s="58">
        <v>0</v>
      </c>
      <c r="U79" s="58">
        <f>V79+W79</f>
        <v>5619.4</v>
      </c>
      <c r="V79" s="58">
        <v>5619.4</v>
      </c>
      <c r="W79" s="58">
        <v>0</v>
      </c>
    </row>
    <row r="80" spans="1:23">
      <c r="A80" s="56" t="s">
        <v>367</v>
      </c>
      <c r="B80" s="50" t="s">
        <v>1262</v>
      </c>
      <c r="C80" s="57"/>
      <c r="D80" s="29" t="s">
        <v>438</v>
      </c>
      <c r="E80" s="29" t="s">
        <v>93</v>
      </c>
      <c r="F80" s="29" t="s">
        <v>94</v>
      </c>
      <c r="G80" s="29" t="s">
        <v>1226</v>
      </c>
      <c r="H80" s="27">
        <v>100</v>
      </c>
      <c r="I80" s="421"/>
      <c r="J80" s="423"/>
      <c r="K80" s="52"/>
      <c r="L80" s="58">
        <v>62</v>
      </c>
      <c r="M80" s="58">
        <v>0</v>
      </c>
      <c r="N80" s="58">
        <v>0</v>
      </c>
      <c r="O80" s="58">
        <v>0</v>
      </c>
      <c r="P80" s="58">
        <v>0</v>
      </c>
      <c r="Q80" s="58">
        <v>0</v>
      </c>
      <c r="R80" s="58">
        <v>0</v>
      </c>
      <c r="S80" s="58">
        <v>0</v>
      </c>
      <c r="T80" s="58">
        <v>0</v>
      </c>
      <c r="U80" s="58">
        <v>0</v>
      </c>
      <c r="V80" s="58">
        <v>0</v>
      </c>
      <c r="W80" s="58">
        <v>0</v>
      </c>
    </row>
    <row r="81" spans="1:23">
      <c r="A81" s="56" t="s">
        <v>11</v>
      </c>
      <c r="B81" s="50" t="s">
        <v>68</v>
      </c>
      <c r="C81" s="425"/>
      <c r="D81" s="29" t="s">
        <v>395</v>
      </c>
      <c r="E81" s="29" t="s">
        <v>93</v>
      </c>
      <c r="F81" s="29" t="s">
        <v>94</v>
      </c>
      <c r="G81" s="29" t="s">
        <v>115</v>
      </c>
      <c r="H81" s="27">
        <v>100</v>
      </c>
      <c r="I81" s="421"/>
      <c r="J81" s="423"/>
      <c r="K81" s="52"/>
      <c r="L81" s="58">
        <v>9.6</v>
      </c>
      <c r="M81" s="58">
        <v>25</v>
      </c>
      <c r="N81" s="58">
        <v>18.7</v>
      </c>
      <c r="O81" s="58">
        <f t="shared" ref="O81:O82" si="28">P81+Q81</f>
        <v>25</v>
      </c>
      <c r="P81" s="58">
        <v>25</v>
      </c>
      <c r="Q81" s="58">
        <v>0</v>
      </c>
      <c r="R81" s="58">
        <f>S81+T81</f>
        <v>25</v>
      </c>
      <c r="S81" s="58">
        <v>25</v>
      </c>
      <c r="T81" s="58">
        <v>0</v>
      </c>
      <c r="U81" s="58">
        <f t="shared" ref="U81:U82" si="29">V81+W81</f>
        <v>25</v>
      </c>
      <c r="V81" s="58">
        <v>25</v>
      </c>
      <c r="W81" s="58">
        <v>0</v>
      </c>
    </row>
    <row r="82" spans="1:23" ht="33">
      <c r="A82" s="56" t="s">
        <v>20</v>
      </c>
      <c r="B82" s="50" t="s">
        <v>69</v>
      </c>
      <c r="C82" s="425"/>
      <c r="D82" s="29" t="s">
        <v>395</v>
      </c>
      <c r="E82" s="29" t="s">
        <v>93</v>
      </c>
      <c r="F82" s="29" t="s">
        <v>94</v>
      </c>
      <c r="G82" s="29" t="s">
        <v>115</v>
      </c>
      <c r="H82" s="27">
        <v>200</v>
      </c>
      <c r="I82" s="430"/>
      <c r="J82" s="423"/>
      <c r="K82" s="59"/>
      <c r="L82" s="58">
        <v>722.9</v>
      </c>
      <c r="M82" s="58">
        <v>705.2</v>
      </c>
      <c r="N82" s="58">
        <v>465.3</v>
      </c>
      <c r="O82" s="58">
        <f t="shared" si="28"/>
        <v>682.1</v>
      </c>
      <c r="P82" s="58">
        <v>682.1</v>
      </c>
      <c r="Q82" s="58">
        <v>0</v>
      </c>
      <c r="R82" s="58">
        <f>S82+T82</f>
        <v>674.8</v>
      </c>
      <c r="S82" s="58">
        <v>674.8</v>
      </c>
      <c r="T82" s="58">
        <v>0</v>
      </c>
      <c r="U82" s="58">
        <f t="shared" si="29"/>
        <v>744.1</v>
      </c>
      <c r="V82" s="58">
        <v>744.1</v>
      </c>
      <c r="W82" s="58"/>
    </row>
    <row r="83" spans="1:23" ht="33">
      <c r="A83" s="56" t="s">
        <v>1210</v>
      </c>
      <c r="B83" s="50" t="s">
        <v>360</v>
      </c>
      <c r="C83" s="57"/>
      <c r="D83" s="29" t="s">
        <v>395</v>
      </c>
      <c r="E83" s="29" t="s">
        <v>93</v>
      </c>
      <c r="F83" s="29" t="s">
        <v>94</v>
      </c>
      <c r="G83" s="29" t="s">
        <v>357</v>
      </c>
      <c r="H83" s="27">
        <v>200</v>
      </c>
      <c r="I83" s="83"/>
      <c r="J83" s="105"/>
      <c r="K83" s="59"/>
      <c r="L83" s="58">
        <v>2.2000000000000002</v>
      </c>
      <c r="M83" s="58">
        <v>0</v>
      </c>
      <c r="N83" s="58">
        <v>0</v>
      </c>
      <c r="O83" s="58">
        <v>0</v>
      </c>
      <c r="P83" s="58">
        <v>0</v>
      </c>
      <c r="Q83" s="58">
        <v>0</v>
      </c>
      <c r="R83" s="58">
        <v>0</v>
      </c>
      <c r="S83" s="58">
        <v>0</v>
      </c>
      <c r="T83" s="58">
        <v>0</v>
      </c>
      <c r="U83" s="58">
        <v>0</v>
      </c>
      <c r="V83" s="58">
        <v>0</v>
      </c>
      <c r="W83" s="58">
        <v>0</v>
      </c>
    </row>
    <row r="84" spans="1:23">
      <c r="A84" s="429" t="s">
        <v>89</v>
      </c>
      <c r="B84" s="429"/>
      <c r="C84" s="429"/>
      <c r="D84" s="429"/>
      <c r="E84" s="429"/>
      <c r="F84" s="429"/>
      <c r="G84" s="429"/>
      <c r="H84" s="429"/>
      <c r="I84" s="429"/>
      <c r="J84" s="429"/>
      <c r="K84" s="429"/>
      <c r="L84" s="55">
        <f t="shared" ref="L84:W84" si="30">SUM(L85,L89,L108)</f>
        <v>20091.559999999998</v>
      </c>
      <c r="M84" s="55">
        <f t="shared" si="30"/>
        <v>25567</v>
      </c>
      <c r="N84" s="55">
        <f t="shared" si="30"/>
        <v>17430.099999999999</v>
      </c>
      <c r="O84" s="55">
        <f t="shared" si="30"/>
        <v>25731</v>
      </c>
      <c r="P84" s="55">
        <f t="shared" si="30"/>
        <v>25731</v>
      </c>
      <c r="Q84" s="55">
        <f t="shared" si="30"/>
        <v>0</v>
      </c>
      <c r="R84" s="55">
        <f t="shared" si="30"/>
        <v>25456.100000000002</v>
      </c>
      <c r="S84" s="55">
        <f t="shared" si="30"/>
        <v>25456.100000000002</v>
      </c>
      <c r="T84" s="55">
        <f t="shared" si="30"/>
        <v>0</v>
      </c>
      <c r="U84" s="55">
        <f t="shared" si="30"/>
        <v>28068.399999999998</v>
      </c>
      <c r="V84" s="55">
        <f t="shared" si="30"/>
        <v>28068.399999999998</v>
      </c>
      <c r="W84" s="55">
        <f t="shared" si="30"/>
        <v>0</v>
      </c>
    </row>
    <row r="85" spans="1:23">
      <c r="A85" s="56" t="s">
        <v>12</v>
      </c>
      <c r="B85" s="50" t="s">
        <v>58</v>
      </c>
      <c r="C85" s="57"/>
      <c r="D85" s="52"/>
      <c r="E85" s="27"/>
      <c r="F85" s="27"/>
      <c r="G85" s="27"/>
      <c r="H85" s="27">
        <v>100</v>
      </c>
      <c r="I85" s="53"/>
      <c r="J85" s="60"/>
      <c r="K85" s="52"/>
      <c r="L85" s="58">
        <f>L86</f>
        <v>10173</v>
      </c>
      <c r="M85" s="58">
        <f t="shared" ref="M85:W85" si="31">M86</f>
        <v>10701.900000000001</v>
      </c>
      <c r="N85" s="58">
        <f t="shared" si="31"/>
        <v>7403.5</v>
      </c>
      <c r="O85" s="58">
        <f>O86</f>
        <v>16151.2</v>
      </c>
      <c r="P85" s="58">
        <f>P86</f>
        <v>16151.2</v>
      </c>
      <c r="Q85" s="58">
        <f t="shared" si="31"/>
        <v>0</v>
      </c>
      <c r="R85" s="58">
        <f t="shared" si="31"/>
        <v>15978.800000000001</v>
      </c>
      <c r="S85" s="58">
        <f t="shared" si="31"/>
        <v>15978.800000000001</v>
      </c>
      <c r="T85" s="58">
        <f t="shared" si="31"/>
        <v>0</v>
      </c>
      <c r="U85" s="58">
        <f t="shared" si="31"/>
        <v>17618.5</v>
      </c>
      <c r="V85" s="58">
        <f t="shared" si="31"/>
        <v>17618.5</v>
      </c>
      <c r="W85" s="58">
        <f t="shared" si="31"/>
        <v>0</v>
      </c>
    </row>
    <row r="86" spans="1:23" ht="33">
      <c r="A86" s="56" t="s">
        <v>48</v>
      </c>
      <c r="B86" s="50" t="s">
        <v>205</v>
      </c>
      <c r="C86" s="57"/>
      <c r="D86" s="52"/>
      <c r="E86" s="27"/>
      <c r="F86" s="27"/>
      <c r="G86" s="27"/>
      <c r="H86" s="27">
        <v>100</v>
      </c>
      <c r="I86" s="53"/>
      <c r="J86" s="60"/>
      <c r="K86" s="52"/>
      <c r="L86" s="58">
        <f t="shared" ref="L86:W86" si="32">SUM(L87:L88)</f>
        <v>10173</v>
      </c>
      <c r="M86" s="58">
        <f t="shared" si="32"/>
        <v>10701.900000000001</v>
      </c>
      <c r="N86" s="58">
        <f t="shared" si="32"/>
        <v>7403.5</v>
      </c>
      <c r="O86" s="58">
        <f t="shared" si="32"/>
        <v>16151.2</v>
      </c>
      <c r="P86" s="58">
        <f t="shared" si="32"/>
        <v>16151.2</v>
      </c>
      <c r="Q86" s="58">
        <f t="shared" si="32"/>
        <v>0</v>
      </c>
      <c r="R86" s="58">
        <f t="shared" si="32"/>
        <v>15978.800000000001</v>
      </c>
      <c r="S86" s="58">
        <f t="shared" si="32"/>
        <v>15978.800000000001</v>
      </c>
      <c r="T86" s="58">
        <f t="shared" si="32"/>
        <v>0</v>
      </c>
      <c r="U86" s="58">
        <f t="shared" si="32"/>
        <v>17618.5</v>
      </c>
      <c r="V86" s="58">
        <f t="shared" si="32"/>
        <v>17618.5</v>
      </c>
      <c r="W86" s="58">
        <f t="shared" si="32"/>
        <v>0</v>
      </c>
    </row>
    <row r="87" spans="1:23">
      <c r="A87" s="89"/>
      <c r="B87" s="50"/>
      <c r="C87" s="57"/>
      <c r="D87" s="29" t="s">
        <v>457</v>
      </c>
      <c r="E87" s="29" t="s">
        <v>96</v>
      </c>
      <c r="F87" s="29" t="s">
        <v>81</v>
      </c>
      <c r="G87" s="29" t="s">
        <v>97</v>
      </c>
      <c r="H87" s="27">
        <v>100</v>
      </c>
      <c r="I87" s="83"/>
      <c r="J87" s="60"/>
      <c r="K87" s="52"/>
      <c r="L87" s="58">
        <v>6354.8</v>
      </c>
      <c r="M87" s="58">
        <v>6479.6</v>
      </c>
      <c r="N87" s="58">
        <v>4828.6000000000004</v>
      </c>
      <c r="O87" s="58">
        <f>P87</f>
        <v>10436.6</v>
      </c>
      <c r="P87" s="58">
        <v>10436.6</v>
      </c>
      <c r="Q87" s="58"/>
      <c r="R87" s="58">
        <f>S87</f>
        <v>10325.200000000001</v>
      </c>
      <c r="S87" s="58">
        <v>10325.200000000001</v>
      </c>
      <c r="T87" s="58"/>
      <c r="U87" s="58">
        <f>V87</f>
        <v>11384.7</v>
      </c>
      <c r="V87" s="58">
        <v>11384.7</v>
      </c>
      <c r="W87" s="58"/>
    </row>
    <row r="88" spans="1:23" ht="363">
      <c r="A88" s="89" t="s">
        <v>257</v>
      </c>
      <c r="B88" s="50" t="s">
        <v>258</v>
      </c>
      <c r="C88" s="57" t="s">
        <v>114</v>
      </c>
      <c r="D88" s="29" t="s">
        <v>447</v>
      </c>
      <c r="E88" s="29" t="s">
        <v>99</v>
      </c>
      <c r="F88" s="29" t="s">
        <v>99</v>
      </c>
      <c r="G88" s="29" t="s">
        <v>101</v>
      </c>
      <c r="H88" s="27">
        <v>100</v>
      </c>
      <c r="I88" s="83" t="s">
        <v>220</v>
      </c>
      <c r="J88" s="60" t="s">
        <v>221</v>
      </c>
      <c r="K88" s="52"/>
      <c r="L88" s="58">
        <v>3818.2</v>
      </c>
      <c r="M88" s="58">
        <v>4222.3</v>
      </c>
      <c r="N88" s="58">
        <v>2574.9</v>
      </c>
      <c r="O88" s="58">
        <f>P88</f>
        <v>5714.6</v>
      </c>
      <c r="P88" s="58">
        <v>5714.6</v>
      </c>
      <c r="Q88" s="58"/>
      <c r="R88" s="58">
        <f>S88</f>
        <v>5653.6</v>
      </c>
      <c r="S88" s="58">
        <v>5653.6</v>
      </c>
      <c r="T88" s="58"/>
      <c r="U88" s="58">
        <f>V88</f>
        <v>6233.8</v>
      </c>
      <c r="V88" s="58">
        <v>6233.8</v>
      </c>
      <c r="W88" s="58"/>
    </row>
    <row r="89" spans="1:23" ht="33">
      <c r="A89" s="56" t="s">
        <v>13</v>
      </c>
      <c r="B89" s="50" t="s">
        <v>32</v>
      </c>
      <c r="C89" s="53"/>
      <c r="D89" s="29"/>
      <c r="E89" s="27"/>
      <c r="F89" s="27"/>
      <c r="G89" s="27"/>
      <c r="H89" s="27">
        <v>200</v>
      </c>
      <c r="I89" s="53"/>
      <c r="J89" s="61"/>
      <c r="K89" s="59"/>
      <c r="L89" s="58">
        <f>L90</f>
        <v>9907.2999999999993</v>
      </c>
      <c r="M89" s="58">
        <f>M90</f>
        <v>14839.8</v>
      </c>
      <c r="N89" s="58">
        <f t="shared" ref="N89:W89" si="33">N90</f>
        <v>10014.1</v>
      </c>
      <c r="O89" s="58">
        <f t="shared" ref="O89:O111" si="34">P89+Q89</f>
        <v>9555.6999999999989</v>
      </c>
      <c r="P89" s="58">
        <f t="shared" si="33"/>
        <v>9555.6999999999989</v>
      </c>
      <c r="Q89" s="58">
        <f t="shared" si="33"/>
        <v>0</v>
      </c>
      <c r="R89" s="58">
        <f t="shared" ref="R89:R111" si="35">S89+T89</f>
        <v>9453.6000000000022</v>
      </c>
      <c r="S89" s="58">
        <f t="shared" si="33"/>
        <v>9453.6000000000022</v>
      </c>
      <c r="T89" s="58">
        <f t="shared" si="33"/>
        <v>0</v>
      </c>
      <c r="U89" s="58">
        <f t="shared" ref="U89:U111" si="36">V89+W89</f>
        <v>10423.6</v>
      </c>
      <c r="V89" s="58">
        <f t="shared" si="33"/>
        <v>10423.6</v>
      </c>
      <c r="W89" s="58">
        <f t="shared" si="33"/>
        <v>0</v>
      </c>
    </row>
    <row r="90" spans="1:23" ht="33">
      <c r="A90" s="56" t="s">
        <v>49</v>
      </c>
      <c r="B90" s="50" t="s">
        <v>313</v>
      </c>
      <c r="C90" s="53"/>
      <c r="D90" s="29"/>
      <c r="E90" s="27"/>
      <c r="F90" s="27"/>
      <c r="G90" s="27"/>
      <c r="H90" s="27">
        <v>200</v>
      </c>
      <c r="I90" s="53"/>
      <c r="J90" s="61"/>
      <c r="K90" s="59"/>
      <c r="L90" s="58">
        <f>SUM(L92:L107)</f>
        <v>9907.2999999999993</v>
      </c>
      <c r="M90" s="58">
        <f>SUM(M91:M107)</f>
        <v>14839.8</v>
      </c>
      <c r="N90" s="58">
        <f>SUM(N91:N107)</f>
        <v>10014.1</v>
      </c>
      <c r="O90" s="58">
        <f t="shared" si="34"/>
        <v>9555.6999999999989</v>
      </c>
      <c r="P90" s="58">
        <f t="shared" ref="P90:W90" si="37">SUM(P91:P107)</f>
        <v>9555.6999999999989</v>
      </c>
      <c r="Q90" s="58">
        <f t="shared" si="37"/>
        <v>0</v>
      </c>
      <c r="R90" s="58">
        <f t="shared" si="37"/>
        <v>9453.6000000000022</v>
      </c>
      <c r="S90" s="58">
        <f t="shared" si="37"/>
        <v>9453.6000000000022</v>
      </c>
      <c r="T90" s="58">
        <f t="shared" si="37"/>
        <v>0</v>
      </c>
      <c r="U90" s="58">
        <f t="shared" si="37"/>
        <v>10423.6</v>
      </c>
      <c r="V90" s="58">
        <f t="shared" si="37"/>
        <v>10423.6</v>
      </c>
      <c r="W90" s="58">
        <f t="shared" si="37"/>
        <v>0</v>
      </c>
    </row>
    <row r="91" spans="1:23" ht="82.5">
      <c r="A91" s="56"/>
      <c r="B91" s="50" t="s">
        <v>277</v>
      </c>
      <c r="C91" s="57" t="s">
        <v>480</v>
      </c>
      <c r="D91" s="29"/>
      <c r="E91" s="29" t="s">
        <v>96</v>
      </c>
      <c r="F91" s="27">
        <v>10</v>
      </c>
      <c r="G91" s="27">
        <v>201425250</v>
      </c>
      <c r="H91" s="27">
        <v>200</v>
      </c>
      <c r="I91" s="421" t="s">
        <v>260</v>
      </c>
      <c r="J91" s="451" t="s">
        <v>261</v>
      </c>
      <c r="K91" s="59"/>
      <c r="L91" s="58"/>
      <c r="M91" s="58">
        <v>532</v>
      </c>
      <c r="N91" s="58">
        <v>151.6</v>
      </c>
      <c r="O91" s="58"/>
      <c r="P91" s="58"/>
      <c r="Q91" s="58"/>
      <c r="R91" s="58"/>
      <c r="S91" s="58"/>
      <c r="T91" s="58"/>
      <c r="U91" s="58"/>
      <c r="V91" s="58"/>
      <c r="W91" s="58"/>
    </row>
    <row r="92" spans="1:23" ht="115.5">
      <c r="A92" s="56" t="s">
        <v>259</v>
      </c>
      <c r="B92" s="50" t="s">
        <v>256</v>
      </c>
      <c r="C92" s="57" t="s">
        <v>462</v>
      </c>
      <c r="D92" s="29" t="s">
        <v>457</v>
      </c>
      <c r="E92" s="29" t="s">
        <v>96</v>
      </c>
      <c r="F92" s="29" t="s">
        <v>81</v>
      </c>
      <c r="G92" s="29" t="s">
        <v>97</v>
      </c>
      <c r="H92" s="27">
        <v>200</v>
      </c>
      <c r="I92" s="421"/>
      <c r="J92" s="451"/>
      <c r="K92" s="59"/>
      <c r="L92" s="58">
        <v>1611.4</v>
      </c>
      <c r="M92" s="58">
        <v>4026.9</v>
      </c>
      <c r="N92" s="58">
        <v>2695</v>
      </c>
      <c r="O92" s="58">
        <f>P92</f>
        <v>4520.6000000000004</v>
      </c>
      <c r="P92" s="58">
        <v>4520.6000000000004</v>
      </c>
      <c r="Q92" s="58"/>
      <c r="R92" s="58">
        <f>S92</f>
        <v>4472.3</v>
      </c>
      <c r="S92" s="58">
        <v>4472.3</v>
      </c>
      <c r="T92" s="58"/>
      <c r="U92" s="58">
        <f>V92</f>
        <v>4931.2</v>
      </c>
      <c r="V92" s="58">
        <v>4931.2</v>
      </c>
      <c r="W92" s="58"/>
    </row>
    <row r="93" spans="1:23" ht="115.5">
      <c r="A93" s="56" t="s">
        <v>262</v>
      </c>
      <c r="B93" s="50" t="s">
        <v>263</v>
      </c>
      <c r="C93" s="57" t="s">
        <v>462</v>
      </c>
      <c r="D93" s="29" t="s">
        <v>457</v>
      </c>
      <c r="E93" s="29" t="s">
        <v>96</v>
      </c>
      <c r="F93" s="29" t="s">
        <v>81</v>
      </c>
      <c r="G93" s="29" t="s">
        <v>194</v>
      </c>
      <c r="H93" s="27">
        <v>200</v>
      </c>
      <c r="I93" s="421"/>
      <c r="J93" s="451"/>
      <c r="K93" s="59"/>
      <c r="L93" s="58">
        <v>390.2</v>
      </c>
      <c r="M93" s="58">
        <v>282.39999999999998</v>
      </c>
      <c r="N93" s="58">
        <v>166.2</v>
      </c>
      <c r="O93" s="58">
        <f>P93</f>
        <v>268.3</v>
      </c>
      <c r="P93" s="58">
        <v>268.3</v>
      </c>
      <c r="Q93" s="58"/>
      <c r="R93" s="58">
        <f>S93</f>
        <v>265.39999999999998</v>
      </c>
      <c r="S93" s="58">
        <v>265.39999999999998</v>
      </c>
      <c r="T93" s="58"/>
      <c r="U93" s="58">
        <f>V93</f>
        <v>292.7</v>
      </c>
      <c r="V93" s="58">
        <v>292.7</v>
      </c>
      <c r="W93" s="58"/>
    </row>
    <row r="94" spans="1:23" ht="99">
      <c r="A94" s="56" t="s">
        <v>265</v>
      </c>
      <c r="B94" s="50" t="s">
        <v>266</v>
      </c>
      <c r="C94" s="57" t="s">
        <v>107</v>
      </c>
      <c r="D94" s="29" t="s">
        <v>448</v>
      </c>
      <c r="E94" s="29" t="s">
        <v>94</v>
      </c>
      <c r="F94" s="29" t="s">
        <v>98</v>
      </c>
      <c r="G94" s="29" t="s">
        <v>195</v>
      </c>
      <c r="H94" s="27">
        <v>200</v>
      </c>
      <c r="I94" s="421" t="s">
        <v>189</v>
      </c>
      <c r="J94" s="451" t="s">
        <v>267</v>
      </c>
      <c r="K94" s="59"/>
      <c r="L94" s="58">
        <v>997.5</v>
      </c>
      <c r="M94" s="58">
        <v>802.3</v>
      </c>
      <c r="N94" s="58">
        <v>778.2</v>
      </c>
      <c r="O94" s="58">
        <f>P94</f>
        <v>762.2</v>
      </c>
      <c r="P94" s="58">
        <v>762.2</v>
      </c>
      <c r="Q94" s="58"/>
      <c r="R94" s="58">
        <f>S94</f>
        <v>754</v>
      </c>
      <c r="S94" s="58">
        <v>754</v>
      </c>
      <c r="T94" s="58"/>
      <c r="U94" s="58">
        <f>V94</f>
        <v>831.4</v>
      </c>
      <c r="V94" s="58">
        <v>831.4</v>
      </c>
      <c r="W94" s="58"/>
    </row>
    <row r="95" spans="1:23" ht="148.5">
      <c r="A95" s="56" t="s">
        <v>268</v>
      </c>
      <c r="B95" s="50" t="s">
        <v>266</v>
      </c>
      <c r="C95" s="57" t="s">
        <v>1263</v>
      </c>
      <c r="D95" s="29" t="s">
        <v>448</v>
      </c>
      <c r="E95" s="29" t="s">
        <v>94</v>
      </c>
      <c r="F95" s="29" t="s">
        <v>98</v>
      </c>
      <c r="G95" s="29" t="s">
        <v>109</v>
      </c>
      <c r="H95" s="27">
        <v>200</v>
      </c>
      <c r="I95" s="421"/>
      <c r="J95" s="451"/>
      <c r="K95" s="59"/>
      <c r="L95" s="58">
        <v>187</v>
      </c>
      <c r="M95" s="58"/>
      <c r="N95" s="58"/>
      <c r="O95" s="58"/>
      <c r="P95" s="58"/>
      <c r="Q95" s="58"/>
      <c r="R95" s="58"/>
      <c r="S95" s="58"/>
      <c r="T95" s="58"/>
      <c r="U95" s="58"/>
      <c r="V95" s="58"/>
      <c r="W95" s="58"/>
    </row>
    <row r="96" spans="1:23" ht="99">
      <c r="A96" s="56" t="s">
        <v>270</v>
      </c>
      <c r="B96" s="50" t="s">
        <v>266</v>
      </c>
      <c r="C96" s="57" t="s">
        <v>107</v>
      </c>
      <c r="D96" s="29" t="s">
        <v>448</v>
      </c>
      <c r="E96" s="29" t="s">
        <v>94</v>
      </c>
      <c r="F96" s="29" t="s">
        <v>98</v>
      </c>
      <c r="G96" s="29" t="s">
        <v>128</v>
      </c>
      <c r="H96" s="27">
        <v>200</v>
      </c>
      <c r="I96" s="421"/>
      <c r="J96" s="451"/>
      <c r="K96" s="59"/>
      <c r="L96" s="58">
        <v>2585</v>
      </c>
      <c r="M96" s="58">
        <v>3785.4</v>
      </c>
      <c r="N96" s="58">
        <v>2991.2</v>
      </c>
      <c r="O96" s="58"/>
      <c r="P96" s="58"/>
      <c r="Q96" s="58"/>
      <c r="R96" s="58"/>
      <c r="S96" s="58"/>
      <c r="T96" s="58"/>
      <c r="U96" s="58"/>
      <c r="V96" s="58"/>
      <c r="W96" s="58"/>
    </row>
    <row r="97" spans="1:23" ht="82.5">
      <c r="A97" s="56" t="s">
        <v>270</v>
      </c>
      <c r="B97" s="50" t="s">
        <v>278</v>
      </c>
      <c r="C97" s="57" t="s">
        <v>1264</v>
      </c>
      <c r="D97" s="29" t="s">
        <v>448</v>
      </c>
      <c r="E97" s="29" t="s">
        <v>94</v>
      </c>
      <c r="F97" s="29" t="s">
        <v>98</v>
      </c>
      <c r="G97" s="29" t="s">
        <v>172</v>
      </c>
      <c r="H97" s="27">
        <v>200</v>
      </c>
      <c r="I97" s="421"/>
      <c r="J97" s="61"/>
      <c r="K97" s="59"/>
      <c r="L97" s="58"/>
      <c r="M97" s="58">
        <v>340.4</v>
      </c>
      <c r="N97" s="58">
        <v>0</v>
      </c>
      <c r="O97" s="58"/>
      <c r="P97" s="58"/>
      <c r="Q97" s="58"/>
      <c r="R97" s="58"/>
      <c r="S97" s="58"/>
      <c r="T97" s="58"/>
      <c r="U97" s="58"/>
      <c r="V97" s="58"/>
      <c r="W97" s="58"/>
    </row>
    <row r="98" spans="1:23" ht="148.5">
      <c r="A98" s="56"/>
      <c r="B98" s="50" t="s">
        <v>278</v>
      </c>
      <c r="C98" s="57" t="s">
        <v>108</v>
      </c>
      <c r="D98" s="29" t="s">
        <v>448</v>
      </c>
      <c r="E98" s="29" t="s">
        <v>94</v>
      </c>
      <c r="F98" s="29" t="s">
        <v>98</v>
      </c>
      <c r="G98" s="29" t="s">
        <v>95</v>
      </c>
      <c r="H98" s="27">
        <v>200</v>
      </c>
      <c r="I98" s="83" t="s">
        <v>1265</v>
      </c>
      <c r="J98" s="54">
        <v>44438</v>
      </c>
      <c r="K98" s="52">
        <v>44561</v>
      </c>
      <c r="L98" s="58">
        <v>150</v>
      </c>
      <c r="M98" s="58"/>
      <c r="N98" s="58"/>
      <c r="O98" s="58"/>
      <c r="P98" s="58"/>
      <c r="Q98" s="58"/>
      <c r="R98" s="58"/>
      <c r="S98" s="58"/>
      <c r="T98" s="58"/>
      <c r="U98" s="58"/>
      <c r="V98" s="58"/>
      <c r="W98" s="58"/>
    </row>
    <row r="99" spans="1:23" ht="82.5">
      <c r="A99" s="56" t="s">
        <v>275</v>
      </c>
      <c r="B99" s="50" t="s">
        <v>329</v>
      </c>
      <c r="C99" s="57" t="s">
        <v>110</v>
      </c>
      <c r="D99" s="29" t="s">
        <v>449</v>
      </c>
      <c r="E99" s="29" t="s">
        <v>99</v>
      </c>
      <c r="F99" s="29" t="s">
        <v>96</v>
      </c>
      <c r="G99" s="29" t="s">
        <v>196</v>
      </c>
      <c r="H99" s="27">
        <v>200</v>
      </c>
      <c r="I99" s="83"/>
      <c r="J99" s="105"/>
      <c r="K99" s="59"/>
      <c r="L99" s="58">
        <v>3044.4</v>
      </c>
      <c r="M99" s="58">
        <v>3426.4</v>
      </c>
      <c r="N99" s="58">
        <v>1941.2</v>
      </c>
      <c r="O99" s="58">
        <f>P99</f>
        <v>3326.9</v>
      </c>
      <c r="P99" s="58">
        <v>3326.9</v>
      </c>
      <c r="Q99" s="58"/>
      <c r="R99" s="58">
        <f>S99</f>
        <v>3291.4</v>
      </c>
      <c r="S99" s="58">
        <v>3291.4</v>
      </c>
      <c r="T99" s="58"/>
      <c r="U99" s="58">
        <f>V99</f>
        <v>3629.1</v>
      </c>
      <c r="V99" s="58">
        <v>3629.1</v>
      </c>
      <c r="W99" s="58"/>
    </row>
    <row r="100" spans="1:23" ht="132">
      <c r="A100" s="56" t="s">
        <v>279</v>
      </c>
      <c r="B100" s="50" t="s">
        <v>330</v>
      </c>
      <c r="C100" s="57" t="s">
        <v>314</v>
      </c>
      <c r="D100" s="29" t="s">
        <v>449</v>
      </c>
      <c r="E100" s="29" t="s">
        <v>99</v>
      </c>
      <c r="F100" s="29" t="s">
        <v>96</v>
      </c>
      <c r="G100" s="29" t="s">
        <v>242</v>
      </c>
      <c r="H100" s="27">
        <v>200</v>
      </c>
      <c r="I100" s="83"/>
      <c r="J100" s="105"/>
      <c r="K100" s="59"/>
      <c r="L100" s="58">
        <v>0</v>
      </c>
      <c r="M100" s="58">
        <v>100</v>
      </c>
      <c r="N100" s="58">
        <v>78</v>
      </c>
      <c r="O100" s="58">
        <f t="shared" ref="O100:O107" si="38">P100</f>
        <v>95</v>
      </c>
      <c r="P100" s="58">
        <v>95</v>
      </c>
      <c r="Q100" s="58"/>
      <c r="R100" s="58">
        <f t="shared" ref="R100:R106" si="39">S100</f>
        <v>94</v>
      </c>
      <c r="S100" s="58">
        <v>94</v>
      </c>
      <c r="T100" s="58"/>
      <c r="U100" s="58">
        <f t="shared" ref="U100:U107" si="40">V100</f>
        <v>103.6</v>
      </c>
      <c r="V100" s="58">
        <v>103.6</v>
      </c>
      <c r="W100" s="58"/>
    </row>
    <row r="101" spans="1:23" ht="66">
      <c r="A101" s="56" t="s">
        <v>280</v>
      </c>
      <c r="B101" s="50" t="s">
        <v>271</v>
      </c>
      <c r="C101" s="57" t="s">
        <v>111</v>
      </c>
      <c r="D101" s="29" t="s">
        <v>449</v>
      </c>
      <c r="E101" s="29" t="s">
        <v>99</v>
      </c>
      <c r="F101" s="29" t="s">
        <v>96</v>
      </c>
      <c r="G101" s="29" t="s">
        <v>135</v>
      </c>
      <c r="H101" s="27">
        <v>200</v>
      </c>
      <c r="I101" s="83"/>
      <c r="J101" s="105"/>
      <c r="K101" s="59"/>
      <c r="L101" s="58">
        <v>47.9</v>
      </c>
      <c r="M101" s="58">
        <v>48</v>
      </c>
      <c r="N101" s="58">
        <v>45.6</v>
      </c>
      <c r="O101" s="58">
        <f t="shared" si="38"/>
        <v>45.6</v>
      </c>
      <c r="P101" s="58">
        <v>45.6</v>
      </c>
      <c r="Q101" s="58"/>
      <c r="R101" s="58">
        <f t="shared" si="39"/>
        <v>45.1</v>
      </c>
      <c r="S101" s="58">
        <v>45.1</v>
      </c>
      <c r="T101" s="58"/>
      <c r="U101" s="58">
        <f t="shared" si="40"/>
        <v>49.7</v>
      </c>
      <c r="V101" s="58">
        <v>49.7</v>
      </c>
      <c r="W101" s="58"/>
    </row>
    <row r="102" spans="1:23" ht="82.5">
      <c r="A102" s="56" t="s">
        <v>281</v>
      </c>
      <c r="B102" s="50" t="s">
        <v>331</v>
      </c>
      <c r="C102" s="57" t="s">
        <v>112</v>
      </c>
      <c r="D102" s="29" t="s">
        <v>450</v>
      </c>
      <c r="E102" s="29" t="s">
        <v>99</v>
      </c>
      <c r="F102" s="29" t="s">
        <v>96</v>
      </c>
      <c r="G102" s="29" t="s">
        <v>123</v>
      </c>
      <c r="H102" s="27">
        <v>200</v>
      </c>
      <c r="I102" s="83"/>
      <c r="J102" s="105"/>
      <c r="K102" s="59"/>
      <c r="L102" s="58">
        <v>0</v>
      </c>
      <c r="M102" s="58">
        <v>27.9</v>
      </c>
      <c r="N102" s="58">
        <v>26.5</v>
      </c>
      <c r="O102" s="58">
        <f t="shared" si="38"/>
        <v>26.5</v>
      </c>
      <c r="P102" s="58">
        <v>26.5</v>
      </c>
      <c r="Q102" s="58"/>
      <c r="R102" s="58">
        <f t="shared" si="39"/>
        <v>26.2</v>
      </c>
      <c r="S102" s="58">
        <v>26.2</v>
      </c>
      <c r="T102" s="58"/>
      <c r="U102" s="58">
        <f t="shared" si="40"/>
        <v>28.9</v>
      </c>
      <c r="V102" s="58">
        <v>28.9</v>
      </c>
      <c r="W102" s="58"/>
    </row>
    <row r="103" spans="1:23" ht="66">
      <c r="A103" s="56" t="s">
        <v>282</v>
      </c>
      <c r="B103" s="50" t="s">
        <v>274</v>
      </c>
      <c r="C103" s="57" t="s">
        <v>113</v>
      </c>
      <c r="D103" s="29" t="s">
        <v>449</v>
      </c>
      <c r="E103" s="29" t="s">
        <v>99</v>
      </c>
      <c r="F103" s="29" t="s">
        <v>96</v>
      </c>
      <c r="G103" s="29" t="s">
        <v>188</v>
      </c>
      <c r="H103" s="27">
        <v>200</v>
      </c>
      <c r="I103" s="83"/>
      <c r="J103" s="105"/>
      <c r="K103" s="59"/>
      <c r="L103" s="58">
        <v>178.7</v>
      </c>
      <c r="M103" s="58">
        <v>65.599999999999994</v>
      </c>
      <c r="N103" s="58">
        <v>11.1</v>
      </c>
      <c r="O103" s="58">
        <f t="shared" si="38"/>
        <v>62.3</v>
      </c>
      <c r="P103" s="58">
        <v>62.3</v>
      </c>
      <c r="Q103" s="58"/>
      <c r="R103" s="58">
        <f t="shared" si="39"/>
        <v>61.7</v>
      </c>
      <c r="S103" s="58">
        <v>61.7</v>
      </c>
      <c r="T103" s="58"/>
      <c r="U103" s="58">
        <f t="shared" si="40"/>
        <v>68</v>
      </c>
      <c r="V103" s="58">
        <v>68</v>
      </c>
      <c r="W103" s="58"/>
    </row>
    <row r="104" spans="1:23" ht="82.5">
      <c r="A104" s="56"/>
      <c r="B104" s="50" t="s">
        <v>274</v>
      </c>
      <c r="C104" s="57" t="s">
        <v>479</v>
      </c>
      <c r="D104" s="29" t="s">
        <v>449</v>
      </c>
      <c r="E104" s="29" t="s">
        <v>99</v>
      </c>
      <c r="F104" s="29" t="s">
        <v>96</v>
      </c>
      <c r="G104" s="29" t="s">
        <v>435</v>
      </c>
      <c r="H104" s="27">
        <v>200</v>
      </c>
      <c r="I104" s="83"/>
      <c r="J104" s="105"/>
      <c r="K104" s="59"/>
      <c r="L104" s="58"/>
      <c r="M104" s="58">
        <v>930.6</v>
      </c>
      <c r="N104" s="58">
        <v>852</v>
      </c>
      <c r="O104" s="58"/>
      <c r="P104" s="58"/>
      <c r="Q104" s="58"/>
      <c r="R104" s="58"/>
      <c r="S104" s="58"/>
      <c r="T104" s="58"/>
      <c r="U104" s="58"/>
      <c r="V104" s="58"/>
      <c r="W104" s="58"/>
    </row>
    <row r="105" spans="1:23" ht="247.5">
      <c r="A105" s="56" t="s">
        <v>492</v>
      </c>
      <c r="B105" s="50" t="s">
        <v>332</v>
      </c>
      <c r="C105" s="57" t="s">
        <v>333</v>
      </c>
      <c r="D105" s="29" t="s">
        <v>449</v>
      </c>
      <c r="E105" s="29" t="s">
        <v>99</v>
      </c>
      <c r="F105" s="29" t="s">
        <v>96</v>
      </c>
      <c r="G105" s="29" t="s">
        <v>207</v>
      </c>
      <c r="H105" s="27">
        <v>200</v>
      </c>
      <c r="I105" s="83"/>
      <c r="J105" s="105"/>
      <c r="K105" s="59"/>
      <c r="L105" s="58">
        <v>84.3</v>
      </c>
      <c r="M105" s="58"/>
      <c r="N105" s="58"/>
      <c r="O105" s="58">
        <f t="shared" si="38"/>
        <v>0</v>
      </c>
      <c r="P105" s="58"/>
      <c r="Q105" s="58"/>
      <c r="R105" s="58">
        <f t="shared" si="39"/>
        <v>0</v>
      </c>
      <c r="S105" s="58"/>
      <c r="T105" s="58"/>
      <c r="U105" s="58">
        <f t="shared" si="40"/>
        <v>0</v>
      </c>
      <c r="V105" s="58"/>
      <c r="W105" s="58"/>
    </row>
    <row r="106" spans="1:23" ht="363">
      <c r="A106" s="56" t="s">
        <v>493</v>
      </c>
      <c r="B106" s="50" t="s">
        <v>334</v>
      </c>
      <c r="C106" s="57" t="s">
        <v>114</v>
      </c>
      <c r="D106" s="29" t="s">
        <v>447</v>
      </c>
      <c r="E106" s="29" t="s">
        <v>99</v>
      </c>
      <c r="F106" s="29" t="s">
        <v>99</v>
      </c>
      <c r="G106" s="29" t="s">
        <v>101</v>
      </c>
      <c r="H106" s="27">
        <v>200</v>
      </c>
      <c r="I106" s="83" t="s">
        <v>220</v>
      </c>
      <c r="J106" s="105" t="s">
        <v>223</v>
      </c>
      <c r="K106" s="59"/>
      <c r="L106" s="58">
        <v>446</v>
      </c>
      <c r="M106" s="58">
        <v>471.9</v>
      </c>
      <c r="N106" s="58">
        <v>277.5</v>
      </c>
      <c r="O106" s="58">
        <f t="shared" si="38"/>
        <v>448.3</v>
      </c>
      <c r="P106" s="58">
        <v>448.3</v>
      </c>
      <c r="Q106" s="58"/>
      <c r="R106" s="58">
        <f t="shared" si="39"/>
        <v>443.5</v>
      </c>
      <c r="S106" s="58">
        <v>443.5</v>
      </c>
      <c r="T106" s="58"/>
      <c r="U106" s="58">
        <f t="shared" si="40"/>
        <v>489</v>
      </c>
      <c r="V106" s="58">
        <v>489</v>
      </c>
      <c r="W106" s="58"/>
    </row>
    <row r="107" spans="1:23" ht="198">
      <c r="A107" s="56" t="s">
        <v>505</v>
      </c>
      <c r="B107" s="50" t="s">
        <v>271</v>
      </c>
      <c r="C107" s="57" t="s">
        <v>111</v>
      </c>
      <c r="D107" s="29" t="s">
        <v>406</v>
      </c>
      <c r="E107" s="29" t="s">
        <v>99</v>
      </c>
      <c r="F107" s="29" t="s">
        <v>96</v>
      </c>
      <c r="G107" s="29" t="s">
        <v>129</v>
      </c>
      <c r="H107" s="27">
        <v>200</v>
      </c>
      <c r="I107" s="57" t="s">
        <v>1266</v>
      </c>
      <c r="J107" s="60" t="s">
        <v>1267</v>
      </c>
      <c r="K107" s="52" t="s">
        <v>1268</v>
      </c>
      <c r="L107" s="58">
        <v>184.9</v>
      </c>
      <c r="M107" s="58"/>
      <c r="N107" s="58"/>
      <c r="O107" s="58">
        <f t="shared" si="38"/>
        <v>0</v>
      </c>
      <c r="P107" s="58"/>
      <c r="Q107" s="58"/>
      <c r="R107" s="58">
        <f t="shared" si="35"/>
        <v>0</v>
      </c>
      <c r="S107" s="58"/>
      <c r="T107" s="58"/>
      <c r="U107" s="58">
        <f t="shared" si="40"/>
        <v>0</v>
      </c>
      <c r="V107" s="58"/>
      <c r="W107" s="58"/>
    </row>
    <row r="108" spans="1:23">
      <c r="A108" s="56" t="s">
        <v>50</v>
      </c>
      <c r="B108" s="50" t="s">
        <v>31</v>
      </c>
      <c r="C108" s="53"/>
      <c r="D108" s="29"/>
      <c r="E108" s="27"/>
      <c r="F108" s="27"/>
      <c r="G108" s="27"/>
      <c r="H108" s="27">
        <v>800</v>
      </c>
      <c r="I108" s="53"/>
      <c r="J108" s="61"/>
      <c r="K108" s="59"/>
      <c r="L108" s="58">
        <f>L109</f>
        <v>11.260000000000002</v>
      </c>
      <c r="M108" s="58">
        <f t="shared" ref="M108:W108" si="41">M109</f>
        <v>25.3</v>
      </c>
      <c r="N108" s="58">
        <f t="shared" si="41"/>
        <v>12.5</v>
      </c>
      <c r="O108" s="58">
        <f t="shared" si="34"/>
        <v>24.1</v>
      </c>
      <c r="P108" s="58">
        <f t="shared" si="41"/>
        <v>24.1</v>
      </c>
      <c r="Q108" s="58">
        <f t="shared" si="41"/>
        <v>0</v>
      </c>
      <c r="R108" s="58">
        <f t="shared" si="35"/>
        <v>23.7</v>
      </c>
      <c r="S108" s="58">
        <f t="shared" si="41"/>
        <v>23.7</v>
      </c>
      <c r="T108" s="58">
        <f t="shared" si="41"/>
        <v>0</v>
      </c>
      <c r="U108" s="58">
        <f t="shared" si="36"/>
        <v>26.3</v>
      </c>
      <c r="V108" s="58">
        <f t="shared" si="41"/>
        <v>26.3</v>
      </c>
      <c r="W108" s="58">
        <f t="shared" si="41"/>
        <v>0</v>
      </c>
    </row>
    <row r="109" spans="1:23" ht="33">
      <c r="A109" s="56" t="s">
        <v>51</v>
      </c>
      <c r="B109" s="50" t="s">
        <v>315</v>
      </c>
      <c r="C109" s="53"/>
      <c r="D109" s="29"/>
      <c r="E109" s="27"/>
      <c r="F109" s="27"/>
      <c r="G109" s="27"/>
      <c r="H109" s="27">
        <v>800</v>
      </c>
      <c r="I109" s="53"/>
      <c r="J109" s="61"/>
      <c r="K109" s="59"/>
      <c r="L109" s="58">
        <f>SUM(L110:L112)</f>
        <v>11.260000000000002</v>
      </c>
      <c r="M109" s="58">
        <f>SUM(M110:M112)</f>
        <v>25.3</v>
      </c>
      <c r="N109" s="58">
        <f>SUM(N110:N112)</f>
        <v>12.5</v>
      </c>
      <c r="O109" s="58">
        <f t="shared" si="34"/>
        <v>24.1</v>
      </c>
      <c r="P109" s="58">
        <f>SUM(P110:P112)</f>
        <v>24.1</v>
      </c>
      <c r="Q109" s="58">
        <f>SUM(Q110:Q112)</f>
        <v>0</v>
      </c>
      <c r="R109" s="58">
        <f t="shared" si="35"/>
        <v>23.7</v>
      </c>
      <c r="S109" s="58">
        <f>SUM(S110:S112)</f>
        <v>23.7</v>
      </c>
      <c r="T109" s="58">
        <f>SUM(T110:T112)</f>
        <v>0</v>
      </c>
      <c r="U109" s="58">
        <f t="shared" si="36"/>
        <v>26.3</v>
      </c>
      <c r="V109" s="58">
        <f>SUM(V110:V112)</f>
        <v>26.3</v>
      </c>
      <c r="W109" s="58">
        <f>SUM(W110:W112)</f>
        <v>0</v>
      </c>
    </row>
    <row r="110" spans="1:23" ht="198">
      <c r="A110" s="56" t="s">
        <v>203</v>
      </c>
      <c r="B110" s="50" t="s">
        <v>277</v>
      </c>
      <c r="C110" s="57" t="s">
        <v>105</v>
      </c>
      <c r="D110" s="29" t="s">
        <v>457</v>
      </c>
      <c r="E110" s="29" t="s">
        <v>96</v>
      </c>
      <c r="F110" s="29" t="s">
        <v>81</v>
      </c>
      <c r="G110" s="29" t="s">
        <v>97</v>
      </c>
      <c r="H110" s="27">
        <v>800</v>
      </c>
      <c r="I110" s="83" t="s">
        <v>224</v>
      </c>
      <c r="J110" s="105" t="s">
        <v>106</v>
      </c>
      <c r="K110" s="52"/>
      <c r="L110" s="58">
        <v>0.4</v>
      </c>
      <c r="M110" s="58">
        <v>4.3</v>
      </c>
      <c r="N110" s="58">
        <v>4</v>
      </c>
      <c r="O110" s="58">
        <f>P110</f>
        <v>4.0999999999999996</v>
      </c>
      <c r="P110" s="58">
        <v>4.0999999999999996</v>
      </c>
      <c r="Q110" s="58"/>
      <c r="R110" s="58">
        <f>S110</f>
        <v>4</v>
      </c>
      <c r="S110" s="58">
        <v>4</v>
      </c>
      <c r="T110" s="58"/>
      <c r="U110" s="58">
        <f>V110</f>
        <v>4.5</v>
      </c>
      <c r="V110" s="58">
        <v>4.5</v>
      </c>
      <c r="W110" s="58"/>
    </row>
    <row r="111" spans="1:23" ht="363">
      <c r="A111" s="56" t="s">
        <v>309</v>
      </c>
      <c r="B111" s="50" t="s">
        <v>329</v>
      </c>
      <c r="C111" s="57" t="s">
        <v>110</v>
      </c>
      <c r="D111" s="29" t="s">
        <v>449</v>
      </c>
      <c r="E111" s="29" t="s">
        <v>99</v>
      </c>
      <c r="F111" s="29" t="s">
        <v>96</v>
      </c>
      <c r="G111" s="29" t="s">
        <v>196</v>
      </c>
      <c r="H111" s="27">
        <v>800</v>
      </c>
      <c r="I111" s="83" t="s">
        <v>1270</v>
      </c>
      <c r="J111" s="60" t="s">
        <v>223</v>
      </c>
      <c r="K111" s="52"/>
      <c r="L111" s="58">
        <v>0.06</v>
      </c>
      <c r="M111" s="58">
        <v>0</v>
      </c>
      <c r="N111" s="58"/>
      <c r="O111" s="58">
        <f t="shared" si="34"/>
        <v>0</v>
      </c>
      <c r="P111" s="58"/>
      <c r="Q111" s="58"/>
      <c r="R111" s="58">
        <f t="shared" si="35"/>
        <v>0</v>
      </c>
      <c r="S111" s="58"/>
      <c r="T111" s="58"/>
      <c r="U111" s="58">
        <f t="shared" si="36"/>
        <v>0</v>
      </c>
      <c r="V111" s="58"/>
      <c r="W111" s="58"/>
    </row>
    <row r="112" spans="1:23" ht="363">
      <c r="A112" s="56" t="s">
        <v>1271</v>
      </c>
      <c r="B112" s="50" t="s">
        <v>335</v>
      </c>
      <c r="C112" s="57" t="s">
        <v>114</v>
      </c>
      <c r="D112" s="29" t="s">
        <v>447</v>
      </c>
      <c r="E112" s="29" t="s">
        <v>99</v>
      </c>
      <c r="F112" s="29" t="s">
        <v>99</v>
      </c>
      <c r="G112" s="29" t="s">
        <v>101</v>
      </c>
      <c r="H112" s="27">
        <v>800</v>
      </c>
      <c r="I112" s="83" t="s">
        <v>220</v>
      </c>
      <c r="J112" s="60" t="s">
        <v>223</v>
      </c>
      <c r="K112" s="52"/>
      <c r="L112" s="58">
        <v>10.8</v>
      </c>
      <c r="M112" s="58">
        <v>21</v>
      </c>
      <c r="N112" s="58">
        <v>8.5</v>
      </c>
      <c r="O112" s="58">
        <f>P112</f>
        <v>20</v>
      </c>
      <c r="P112" s="58">
        <v>20</v>
      </c>
      <c r="Q112" s="58"/>
      <c r="R112" s="58">
        <f>S112</f>
        <v>19.7</v>
      </c>
      <c r="S112" s="58">
        <v>19.7</v>
      </c>
      <c r="T112" s="58"/>
      <c r="U112" s="58">
        <f>V112</f>
        <v>21.8</v>
      </c>
      <c r="V112" s="58">
        <v>21.8</v>
      </c>
      <c r="W112" s="58"/>
    </row>
    <row r="113" spans="1:23" ht="49.5">
      <c r="A113" s="30" t="s">
        <v>116</v>
      </c>
      <c r="B113" s="31" t="s">
        <v>407</v>
      </c>
      <c r="C113" s="30"/>
      <c r="D113" s="33"/>
      <c r="E113" s="33"/>
      <c r="F113" s="33"/>
      <c r="G113" s="33"/>
      <c r="H113" s="33"/>
      <c r="I113" s="30"/>
      <c r="J113" s="34"/>
      <c r="K113" s="35" t="s">
        <v>62</v>
      </c>
      <c r="L113" s="36">
        <f>SUM(L114,)</f>
        <v>36266.44</v>
      </c>
      <c r="M113" s="36">
        <f t="shared" ref="M113:W113" si="42">SUM(M114,)</f>
        <v>41936.633479999997</v>
      </c>
      <c r="N113" s="36">
        <f t="shared" si="42"/>
        <v>32123.427089999997</v>
      </c>
      <c r="O113" s="36">
        <f t="shared" si="42"/>
        <v>32263.399999999998</v>
      </c>
      <c r="P113" s="36">
        <f t="shared" si="42"/>
        <v>32263.399999999998</v>
      </c>
      <c r="Q113" s="36">
        <f t="shared" si="42"/>
        <v>0</v>
      </c>
      <c r="R113" s="36">
        <f t="shared" si="42"/>
        <v>31918.9</v>
      </c>
      <c r="S113" s="36">
        <f t="shared" si="42"/>
        <v>31918.9</v>
      </c>
      <c r="T113" s="36">
        <f t="shared" si="42"/>
        <v>0</v>
      </c>
      <c r="U113" s="36">
        <f t="shared" si="42"/>
        <v>35194.299999999996</v>
      </c>
      <c r="V113" s="36">
        <f t="shared" si="42"/>
        <v>35194.299999999996</v>
      </c>
      <c r="W113" s="36">
        <f t="shared" si="42"/>
        <v>0</v>
      </c>
    </row>
    <row r="114" spans="1:23">
      <c r="A114" s="47" t="s">
        <v>9</v>
      </c>
      <c r="B114" s="412" t="s">
        <v>67</v>
      </c>
      <c r="C114" s="412"/>
      <c r="D114" s="412"/>
      <c r="E114" s="412"/>
      <c r="F114" s="412"/>
      <c r="G114" s="412"/>
      <c r="H114" s="412"/>
      <c r="I114" s="412"/>
      <c r="J114" s="412"/>
      <c r="K114" s="412"/>
      <c r="L114" s="48">
        <f t="shared" ref="L114:W114" si="43">SUM(L115,L118)</f>
        <v>36266.44</v>
      </c>
      <c r="M114" s="48">
        <f t="shared" si="43"/>
        <v>41936.633479999997</v>
      </c>
      <c r="N114" s="48">
        <f t="shared" si="43"/>
        <v>32123.427089999997</v>
      </c>
      <c r="O114" s="48">
        <f t="shared" si="43"/>
        <v>32263.399999999998</v>
      </c>
      <c r="P114" s="48">
        <f t="shared" si="43"/>
        <v>32263.399999999998</v>
      </c>
      <c r="Q114" s="48">
        <f t="shared" si="43"/>
        <v>0</v>
      </c>
      <c r="R114" s="48">
        <f t="shared" si="43"/>
        <v>31918.9</v>
      </c>
      <c r="S114" s="48">
        <f t="shared" si="43"/>
        <v>31918.9</v>
      </c>
      <c r="T114" s="48">
        <f t="shared" si="43"/>
        <v>0</v>
      </c>
      <c r="U114" s="48">
        <f t="shared" si="43"/>
        <v>35194.299999999996</v>
      </c>
      <c r="V114" s="48">
        <f t="shared" si="43"/>
        <v>35194.299999999996</v>
      </c>
      <c r="W114" s="48">
        <f t="shared" si="43"/>
        <v>0</v>
      </c>
    </row>
    <row r="115" spans="1:23">
      <c r="A115" s="49" t="s">
        <v>57</v>
      </c>
      <c r="B115" s="50"/>
      <c r="C115" s="51"/>
      <c r="D115" s="52"/>
      <c r="E115" s="27"/>
      <c r="F115" s="27"/>
      <c r="G115" s="27"/>
      <c r="H115" s="27"/>
      <c r="I115" s="53"/>
      <c r="J115" s="54"/>
      <c r="K115" s="52"/>
      <c r="L115" s="55">
        <f t="shared" ref="L115:W115" si="44">SUM(L116:L117)</f>
        <v>5987.8</v>
      </c>
      <c r="M115" s="55">
        <f t="shared" si="44"/>
        <v>5803.8899999999994</v>
      </c>
      <c r="N115" s="55">
        <f t="shared" si="44"/>
        <v>3897.8329699999999</v>
      </c>
      <c r="O115" s="55">
        <f t="shared" si="44"/>
        <v>6777.0999999999995</v>
      </c>
      <c r="P115" s="55">
        <f t="shared" si="44"/>
        <v>6777.0999999999995</v>
      </c>
      <c r="Q115" s="55">
        <f t="shared" si="44"/>
        <v>0</v>
      </c>
      <c r="R115" s="55">
        <f t="shared" si="44"/>
        <v>6704.9</v>
      </c>
      <c r="S115" s="55">
        <f t="shared" si="44"/>
        <v>6704.9</v>
      </c>
      <c r="T115" s="55">
        <f t="shared" si="44"/>
        <v>0</v>
      </c>
      <c r="U115" s="55">
        <f t="shared" si="44"/>
        <v>7392.7</v>
      </c>
      <c r="V115" s="55">
        <f t="shared" si="44"/>
        <v>7392.7</v>
      </c>
      <c r="W115" s="55">
        <f t="shared" si="44"/>
        <v>0</v>
      </c>
    </row>
    <row r="116" spans="1:23" ht="33">
      <c r="A116" s="56" t="s">
        <v>10</v>
      </c>
      <c r="B116" s="50" t="s">
        <v>68</v>
      </c>
      <c r="C116" s="82" t="s">
        <v>470</v>
      </c>
      <c r="D116" s="29" t="s">
        <v>93</v>
      </c>
      <c r="E116" s="29" t="s">
        <v>94</v>
      </c>
      <c r="F116" s="114"/>
      <c r="G116" s="29" t="s">
        <v>1442</v>
      </c>
      <c r="H116" s="29">
        <v>100</v>
      </c>
      <c r="I116" s="482" t="s">
        <v>117</v>
      </c>
      <c r="J116" s="115" t="s">
        <v>408</v>
      </c>
      <c r="K116" s="52"/>
      <c r="L116" s="58">
        <v>4808</v>
      </c>
      <c r="M116" s="58">
        <v>4892.8999999999996</v>
      </c>
      <c r="N116" s="58">
        <v>3355</v>
      </c>
      <c r="O116" s="58">
        <f>SUM(P116:Q116)</f>
        <v>5839.9</v>
      </c>
      <c r="P116" s="58">
        <v>5839.9</v>
      </c>
      <c r="Q116" s="58"/>
      <c r="R116" s="58">
        <f>SUM(S116:T116)</f>
        <v>5777.7</v>
      </c>
      <c r="S116" s="58">
        <v>5777.7</v>
      </c>
      <c r="T116" s="58"/>
      <c r="U116" s="58">
        <f>SUM(V116:W116)</f>
        <v>6370.4</v>
      </c>
      <c r="V116" s="58">
        <v>6370.4</v>
      </c>
      <c r="W116" s="58"/>
    </row>
    <row r="117" spans="1:23" ht="33">
      <c r="A117" s="56" t="s">
        <v>11</v>
      </c>
      <c r="B117" s="50" t="s">
        <v>69</v>
      </c>
      <c r="C117" s="82" t="s">
        <v>471</v>
      </c>
      <c r="D117" s="29" t="s">
        <v>93</v>
      </c>
      <c r="E117" s="29" t="s">
        <v>94</v>
      </c>
      <c r="F117" s="114"/>
      <c r="G117" s="29">
        <v>7770100190</v>
      </c>
      <c r="H117" s="29">
        <v>200</v>
      </c>
      <c r="I117" s="483"/>
      <c r="J117" s="115"/>
      <c r="K117" s="59"/>
      <c r="L117" s="58">
        <v>1179.8</v>
      </c>
      <c r="M117" s="58">
        <v>910.99</v>
      </c>
      <c r="N117" s="58">
        <v>542.83297000000005</v>
      </c>
      <c r="O117" s="58">
        <f>SUM(P117:Q117)</f>
        <v>937.2</v>
      </c>
      <c r="P117" s="58">
        <v>937.2</v>
      </c>
      <c r="Q117" s="58"/>
      <c r="R117" s="58">
        <f>SUM(S117:T117)</f>
        <v>927.2</v>
      </c>
      <c r="S117" s="58">
        <v>927.2</v>
      </c>
      <c r="T117" s="58"/>
      <c r="U117" s="58">
        <f>SUM(V117:W117)</f>
        <v>1022.3</v>
      </c>
      <c r="V117" s="58">
        <v>1022.3</v>
      </c>
      <c r="W117" s="58"/>
    </row>
    <row r="118" spans="1:23">
      <c r="A118" s="429" t="s">
        <v>89</v>
      </c>
      <c r="B118" s="429"/>
      <c r="C118" s="429"/>
      <c r="D118" s="429"/>
      <c r="E118" s="429"/>
      <c r="F118" s="429"/>
      <c r="G118" s="429"/>
      <c r="H118" s="429"/>
      <c r="I118" s="429"/>
      <c r="J118" s="429"/>
      <c r="K118" s="429"/>
      <c r="L118" s="55">
        <f t="shared" ref="L118:W118" si="45">SUM(L119,L122,L139)</f>
        <v>30278.640000000003</v>
      </c>
      <c r="M118" s="55">
        <f t="shared" si="45"/>
        <v>36132.743479999997</v>
      </c>
      <c r="N118" s="55">
        <f t="shared" si="45"/>
        <v>28225.594119999998</v>
      </c>
      <c r="O118" s="55">
        <f t="shared" si="45"/>
        <v>25486.3</v>
      </c>
      <c r="P118" s="55">
        <f t="shared" si="45"/>
        <v>25486.3</v>
      </c>
      <c r="Q118" s="55">
        <f t="shared" si="45"/>
        <v>0</v>
      </c>
      <c r="R118" s="55">
        <f t="shared" si="45"/>
        <v>25214</v>
      </c>
      <c r="S118" s="55">
        <f t="shared" si="45"/>
        <v>25214</v>
      </c>
      <c r="T118" s="55">
        <f t="shared" si="45"/>
        <v>0</v>
      </c>
      <c r="U118" s="55">
        <f t="shared" si="45"/>
        <v>27801.599999999999</v>
      </c>
      <c r="V118" s="55">
        <f t="shared" si="45"/>
        <v>27801.599999999999</v>
      </c>
      <c r="W118" s="55">
        <f t="shared" si="45"/>
        <v>0</v>
      </c>
    </row>
    <row r="119" spans="1:23">
      <c r="A119" s="56" t="s">
        <v>12</v>
      </c>
      <c r="B119" s="50" t="s">
        <v>58</v>
      </c>
      <c r="C119" s="57"/>
      <c r="D119" s="52"/>
      <c r="E119" s="27"/>
      <c r="F119" s="27"/>
      <c r="G119" s="27"/>
      <c r="H119" s="27">
        <v>100</v>
      </c>
      <c r="I119" s="53"/>
      <c r="J119" s="60"/>
      <c r="K119" s="52"/>
      <c r="L119" s="58">
        <f t="shared" ref="L119:W119" si="46">SUM(L120:L121)</f>
        <v>11850.7</v>
      </c>
      <c r="M119" s="58">
        <f t="shared" si="46"/>
        <v>10484.299999999999</v>
      </c>
      <c r="N119" s="58">
        <f t="shared" si="46"/>
        <v>8495.6</v>
      </c>
      <c r="O119" s="58">
        <f t="shared" si="46"/>
        <v>14171</v>
      </c>
      <c r="P119" s="58">
        <f t="shared" si="46"/>
        <v>14171</v>
      </c>
      <c r="Q119" s="58">
        <f t="shared" si="46"/>
        <v>0</v>
      </c>
      <c r="R119" s="58">
        <f t="shared" si="46"/>
        <v>14019.7</v>
      </c>
      <c r="S119" s="58">
        <f t="shared" si="46"/>
        <v>14019.7</v>
      </c>
      <c r="T119" s="58">
        <f t="shared" si="46"/>
        <v>0</v>
      </c>
      <c r="U119" s="58">
        <f t="shared" si="46"/>
        <v>15458.4</v>
      </c>
      <c r="V119" s="58">
        <f t="shared" si="46"/>
        <v>15458.4</v>
      </c>
      <c r="W119" s="58">
        <f t="shared" si="46"/>
        <v>0</v>
      </c>
    </row>
    <row r="120" spans="1:23" ht="181.5">
      <c r="A120" s="56" t="s">
        <v>48</v>
      </c>
      <c r="B120" s="50" t="s">
        <v>337</v>
      </c>
      <c r="C120" s="82" t="s">
        <v>139</v>
      </c>
      <c r="D120" s="29" t="s">
        <v>472</v>
      </c>
      <c r="E120" s="29" t="s">
        <v>96</v>
      </c>
      <c r="F120" s="29">
        <v>10</v>
      </c>
      <c r="G120" s="29">
        <v>2020100590</v>
      </c>
      <c r="H120" s="29">
        <v>100</v>
      </c>
      <c r="I120" s="82" t="s">
        <v>118</v>
      </c>
      <c r="J120" s="115" t="s">
        <v>409</v>
      </c>
      <c r="K120" s="52"/>
      <c r="L120" s="58">
        <v>7547</v>
      </c>
      <c r="M120" s="58">
        <v>6177.2</v>
      </c>
      <c r="N120" s="58">
        <v>5436.6</v>
      </c>
      <c r="O120" s="58">
        <f>SUM(P120:Q120)</f>
        <v>9320.6</v>
      </c>
      <c r="P120" s="58">
        <v>9320.6</v>
      </c>
      <c r="Q120" s="58"/>
      <c r="R120" s="58">
        <f>SUM(S120:T120)</f>
        <v>9221.1</v>
      </c>
      <c r="S120" s="58">
        <v>9221.1</v>
      </c>
      <c r="T120" s="58"/>
      <c r="U120" s="58">
        <f>SUM(V120:W120)</f>
        <v>10167.4</v>
      </c>
      <c r="V120" s="58">
        <v>10167.4</v>
      </c>
      <c r="W120" s="58"/>
    </row>
    <row r="121" spans="1:23" ht="132">
      <c r="A121" s="56" t="s">
        <v>65</v>
      </c>
      <c r="B121" s="50" t="s">
        <v>246</v>
      </c>
      <c r="C121" s="57" t="s">
        <v>410</v>
      </c>
      <c r="D121" s="27">
        <v>2540</v>
      </c>
      <c r="E121" s="29" t="s">
        <v>99</v>
      </c>
      <c r="F121" s="29" t="s">
        <v>99</v>
      </c>
      <c r="G121" s="29" t="s">
        <v>101</v>
      </c>
      <c r="H121" s="27">
        <v>100</v>
      </c>
      <c r="I121" s="83" t="s">
        <v>120</v>
      </c>
      <c r="J121" s="60" t="s">
        <v>411</v>
      </c>
      <c r="K121" s="52"/>
      <c r="L121" s="58">
        <v>4303.7</v>
      </c>
      <c r="M121" s="58">
        <v>4307.1000000000004</v>
      </c>
      <c r="N121" s="58">
        <v>3059</v>
      </c>
      <c r="O121" s="58">
        <f>SUM(P121:Q121)</f>
        <v>4850.3999999999996</v>
      </c>
      <c r="P121" s="58">
        <v>4850.3999999999996</v>
      </c>
      <c r="Q121" s="58"/>
      <c r="R121" s="58">
        <f>SUM(S121:T121)</f>
        <v>4798.6000000000004</v>
      </c>
      <c r="S121" s="58">
        <v>4798.6000000000004</v>
      </c>
      <c r="T121" s="58"/>
      <c r="U121" s="58">
        <f>SUM(V121:W121)</f>
        <v>5291</v>
      </c>
      <c r="V121" s="58">
        <v>5291</v>
      </c>
      <c r="W121" s="58"/>
    </row>
    <row r="122" spans="1:23" ht="33">
      <c r="A122" s="56" t="s">
        <v>13</v>
      </c>
      <c r="B122" s="50" t="s">
        <v>32</v>
      </c>
      <c r="C122" s="53"/>
      <c r="D122" s="59"/>
      <c r="E122" s="27"/>
      <c r="F122" s="27"/>
      <c r="G122" s="27"/>
      <c r="H122" s="27">
        <v>200</v>
      </c>
      <c r="I122" s="53"/>
      <c r="J122" s="61"/>
      <c r="K122" s="59"/>
      <c r="L122" s="58">
        <f>SUM(L123:L138)</f>
        <v>18380.440000000002</v>
      </c>
      <c r="M122" s="58">
        <f t="shared" ref="M122:W122" si="47">SUM(M123:M138)</f>
        <v>25630.84348</v>
      </c>
      <c r="N122" s="58">
        <f t="shared" si="47"/>
        <v>19719.794119999999</v>
      </c>
      <c r="O122" s="58">
        <f t="shared" si="47"/>
        <v>11305.3</v>
      </c>
      <c r="P122" s="58">
        <f t="shared" si="47"/>
        <v>11305.3</v>
      </c>
      <c r="Q122" s="58">
        <f t="shared" si="47"/>
        <v>0</v>
      </c>
      <c r="R122" s="58">
        <f t="shared" si="47"/>
        <v>11184.3</v>
      </c>
      <c r="S122" s="58">
        <f t="shared" si="47"/>
        <v>11184.3</v>
      </c>
      <c r="T122" s="58">
        <f t="shared" si="47"/>
        <v>0</v>
      </c>
      <c r="U122" s="58">
        <f t="shared" si="47"/>
        <v>12333.2</v>
      </c>
      <c r="V122" s="58">
        <f t="shared" si="47"/>
        <v>12333.2</v>
      </c>
      <c r="W122" s="58">
        <f t="shared" si="47"/>
        <v>0</v>
      </c>
    </row>
    <row r="123" spans="1:23" ht="181.5">
      <c r="A123" s="56" t="s">
        <v>49</v>
      </c>
      <c r="B123" s="50">
        <v>1540</v>
      </c>
      <c r="C123" s="82" t="s">
        <v>139</v>
      </c>
      <c r="D123" s="59">
        <v>2520</v>
      </c>
      <c r="E123" s="29" t="s">
        <v>96</v>
      </c>
      <c r="F123" s="29" t="s">
        <v>81</v>
      </c>
      <c r="G123" s="29" t="s">
        <v>97</v>
      </c>
      <c r="H123" s="27">
        <v>200</v>
      </c>
      <c r="I123" s="82" t="s">
        <v>118</v>
      </c>
      <c r="J123" s="61"/>
      <c r="K123" s="59"/>
      <c r="L123" s="58">
        <v>1720.5</v>
      </c>
      <c r="M123" s="58">
        <v>1745.059</v>
      </c>
      <c r="N123" s="58">
        <v>1016.52919</v>
      </c>
      <c r="O123" s="58">
        <f>SUM(P123:Q123)</f>
        <v>2228.6999999999998</v>
      </c>
      <c r="P123" s="58">
        <v>2228.6999999999998</v>
      </c>
      <c r="Q123" s="58"/>
      <c r="R123" s="58">
        <f>SUM(S123:T123)</f>
        <v>2228.6999999999998</v>
      </c>
      <c r="S123" s="58">
        <v>2228.6999999999998</v>
      </c>
      <c r="T123" s="58"/>
      <c r="U123" s="58">
        <f>SUM(V123:W123)</f>
        <v>2842</v>
      </c>
      <c r="V123" s="58">
        <v>2842</v>
      </c>
      <c r="W123" s="58"/>
    </row>
    <row r="124" spans="1:23" ht="66">
      <c r="A124" s="56" t="s">
        <v>70</v>
      </c>
      <c r="B124" s="50">
        <v>1540</v>
      </c>
      <c r="C124" s="82" t="s">
        <v>139</v>
      </c>
      <c r="D124" s="59">
        <v>2520</v>
      </c>
      <c r="E124" s="29" t="s">
        <v>96</v>
      </c>
      <c r="F124" s="29" t="s">
        <v>81</v>
      </c>
      <c r="G124" s="29" t="s">
        <v>481</v>
      </c>
      <c r="H124" s="27">
        <v>200</v>
      </c>
      <c r="I124" s="82"/>
      <c r="J124" s="60"/>
      <c r="K124" s="52"/>
      <c r="L124" s="116"/>
      <c r="M124" s="58">
        <v>285</v>
      </c>
      <c r="N124" s="58">
        <v>270.75</v>
      </c>
      <c r="O124" s="58">
        <f>SUM(P124:Q124)</f>
        <v>300</v>
      </c>
      <c r="P124" s="58">
        <v>300</v>
      </c>
      <c r="Q124" s="58"/>
      <c r="R124" s="58">
        <f>SUM(S124:T124)</f>
        <v>300</v>
      </c>
      <c r="S124" s="58">
        <v>300</v>
      </c>
      <c r="T124" s="58"/>
      <c r="U124" s="58">
        <f>SUM(V124:W124)</f>
        <v>0</v>
      </c>
      <c r="V124" s="58">
        <v>0</v>
      </c>
      <c r="W124" s="58"/>
    </row>
    <row r="125" spans="1:23" ht="33">
      <c r="A125" s="56" t="s">
        <v>71</v>
      </c>
      <c r="B125" s="50" t="s">
        <v>482</v>
      </c>
      <c r="C125" s="82" t="s">
        <v>119</v>
      </c>
      <c r="D125" s="59">
        <v>2520</v>
      </c>
      <c r="E125" s="29" t="s">
        <v>96</v>
      </c>
      <c r="F125" s="29" t="s">
        <v>81</v>
      </c>
      <c r="G125" s="29" t="s">
        <v>194</v>
      </c>
      <c r="H125" s="27">
        <v>200</v>
      </c>
      <c r="I125" s="82"/>
      <c r="J125" s="60"/>
      <c r="K125" s="52"/>
      <c r="L125" s="58">
        <v>1939.3</v>
      </c>
      <c r="M125" s="58">
        <v>1866.8</v>
      </c>
      <c r="N125" s="58">
        <v>1404.9983999999999</v>
      </c>
      <c r="O125" s="58">
        <f>SUM(P125:Q125)</f>
        <v>910</v>
      </c>
      <c r="P125" s="58">
        <v>910</v>
      </c>
      <c r="Q125" s="58"/>
      <c r="R125" s="58">
        <f>SUM(S125:T125)</f>
        <v>873.1</v>
      </c>
      <c r="S125" s="58">
        <v>873.1</v>
      </c>
      <c r="T125" s="58"/>
      <c r="U125" s="58">
        <f>SUM(V125:W125)</f>
        <v>910</v>
      </c>
      <c r="V125" s="58">
        <v>910</v>
      </c>
      <c r="W125" s="58"/>
    </row>
    <row r="126" spans="1:23" ht="132">
      <c r="A126" s="56" t="s">
        <v>473</v>
      </c>
      <c r="B126" s="50" t="s">
        <v>483</v>
      </c>
      <c r="C126" s="82" t="s">
        <v>412</v>
      </c>
      <c r="D126" s="59">
        <v>2507</v>
      </c>
      <c r="E126" s="29" t="s">
        <v>94</v>
      </c>
      <c r="F126" s="29" t="s">
        <v>98</v>
      </c>
      <c r="G126" s="29" t="s">
        <v>195</v>
      </c>
      <c r="H126" s="27">
        <v>200</v>
      </c>
      <c r="I126" s="82" t="s">
        <v>120</v>
      </c>
      <c r="J126" s="60" t="s">
        <v>413</v>
      </c>
      <c r="K126" s="52"/>
      <c r="L126" s="58">
        <v>1114</v>
      </c>
      <c r="M126" s="58">
        <v>1096</v>
      </c>
      <c r="N126" s="58">
        <v>1028.5</v>
      </c>
      <c r="O126" s="58">
        <f>SUM(P126:Q126)</f>
        <v>1041.2</v>
      </c>
      <c r="P126" s="58">
        <v>1041.2</v>
      </c>
      <c r="Q126" s="58"/>
      <c r="R126" s="58">
        <f>SUM(S126:T126)</f>
        <v>1030.0999999999999</v>
      </c>
      <c r="S126" s="58">
        <v>1030.0999999999999</v>
      </c>
      <c r="T126" s="58"/>
      <c r="U126" s="58">
        <f>SUM(V126:W126)</f>
        <v>1135.8</v>
      </c>
      <c r="V126" s="58">
        <v>1135.8</v>
      </c>
      <c r="W126" s="58"/>
    </row>
    <row r="127" spans="1:23" ht="132">
      <c r="A127" s="56"/>
      <c r="B127" s="50"/>
      <c r="C127" s="82" t="s">
        <v>412</v>
      </c>
      <c r="D127" s="59">
        <v>2508</v>
      </c>
      <c r="E127" s="29" t="s">
        <v>94</v>
      </c>
      <c r="F127" s="29" t="s">
        <v>98</v>
      </c>
      <c r="G127" s="29" t="s">
        <v>109</v>
      </c>
      <c r="H127" s="27">
        <v>201</v>
      </c>
      <c r="I127" s="82" t="s">
        <v>120</v>
      </c>
      <c r="J127" s="60" t="s">
        <v>1443</v>
      </c>
      <c r="K127" s="52"/>
      <c r="L127" s="58">
        <v>811.3</v>
      </c>
      <c r="M127" s="58">
        <v>215</v>
      </c>
      <c r="N127" s="58">
        <v>0</v>
      </c>
      <c r="O127" s="58"/>
      <c r="P127" s="58"/>
      <c r="Q127" s="58"/>
      <c r="R127" s="58"/>
      <c r="S127" s="58"/>
      <c r="T127" s="58"/>
      <c r="U127" s="58"/>
      <c r="V127" s="58"/>
      <c r="W127" s="58"/>
    </row>
    <row r="128" spans="1:23">
      <c r="A128" s="56"/>
      <c r="B128" s="50"/>
      <c r="C128" s="82"/>
      <c r="D128" s="59">
        <v>2601</v>
      </c>
      <c r="E128" s="29" t="s">
        <v>94</v>
      </c>
      <c r="F128" s="29" t="s">
        <v>81</v>
      </c>
      <c r="G128" s="29" t="s">
        <v>357</v>
      </c>
      <c r="H128" s="27">
        <v>200</v>
      </c>
      <c r="I128" s="82"/>
      <c r="J128" s="60"/>
      <c r="K128" s="52"/>
      <c r="L128" s="58">
        <v>2.4</v>
      </c>
      <c r="M128" s="58"/>
      <c r="N128" s="58"/>
      <c r="O128" s="58"/>
      <c r="P128" s="58"/>
      <c r="Q128" s="58"/>
      <c r="R128" s="58"/>
      <c r="S128" s="58"/>
      <c r="T128" s="58"/>
      <c r="U128" s="58"/>
      <c r="V128" s="58"/>
      <c r="W128" s="58"/>
    </row>
    <row r="129" spans="1:23" ht="132">
      <c r="A129" s="56" t="s">
        <v>289</v>
      </c>
      <c r="B129" s="50" t="s">
        <v>483</v>
      </c>
      <c r="C129" s="53" t="s">
        <v>414</v>
      </c>
      <c r="D129" s="117">
        <v>2507</v>
      </c>
      <c r="E129" s="29" t="s">
        <v>94</v>
      </c>
      <c r="F129" s="29" t="s">
        <v>98</v>
      </c>
      <c r="G129" s="27" t="s">
        <v>128</v>
      </c>
      <c r="H129" s="27">
        <v>200</v>
      </c>
      <c r="I129" s="83" t="s">
        <v>120</v>
      </c>
      <c r="J129" s="61" t="s">
        <v>413</v>
      </c>
      <c r="K129" s="59"/>
      <c r="L129" s="58">
        <v>5382.8</v>
      </c>
      <c r="M129" s="58">
        <v>2016.0250000000001</v>
      </c>
      <c r="N129" s="58">
        <v>1622.90013</v>
      </c>
      <c r="O129" s="58"/>
      <c r="P129" s="58">
        <v>0</v>
      </c>
      <c r="Q129" s="58"/>
      <c r="R129" s="58"/>
      <c r="S129" s="58">
        <v>0</v>
      </c>
      <c r="T129" s="58"/>
      <c r="U129" s="58"/>
      <c r="V129" s="58"/>
      <c r="W129" s="58">
        <f>SUM(W131:W132)</f>
        <v>0</v>
      </c>
    </row>
    <row r="130" spans="1:23">
      <c r="A130" s="56" t="s">
        <v>289</v>
      </c>
      <c r="B130" s="50" t="s">
        <v>483</v>
      </c>
      <c r="C130" s="53" t="s">
        <v>414</v>
      </c>
      <c r="D130" s="59"/>
      <c r="E130" s="29" t="s">
        <v>94</v>
      </c>
      <c r="F130" s="29" t="s">
        <v>98</v>
      </c>
      <c r="G130" s="29" t="s">
        <v>1444</v>
      </c>
      <c r="H130" s="27">
        <v>200</v>
      </c>
      <c r="I130" s="83"/>
      <c r="J130" s="61"/>
      <c r="K130" s="59"/>
      <c r="L130" s="58"/>
      <c r="M130" s="58">
        <v>9000</v>
      </c>
      <c r="N130" s="58">
        <v>8235</v>
      </c>
      <c r="O130" s="58"/>
      <c r="P130" s="58">
        <v>0</v>
      </c>
      <c r="Q130" s="58"/>
      <c r="R130" s="58"/>
      <c r="S130" s="58">
        <v>0</v>
      </c>
      <c r="T130" s="58"/>
      <c r="U130" s="58"/>
      <c r="V130" s="58">
        <v>0</v>
      </c>
      <c r="W130" s="58"/>
    </row>
    <row r="131" spans="1:23" ht="132">
      <c r="A131" s="56" t="s">
        <v>311</v>
      </c>
      <c r="B131" s="50" t="s">
        <v>483</v>
      </c>
      <c r="C131" s="57" t="s">
        <v>122</v>
      </c>
      <c r="D131" s="52">
        <v>2541</v>
      </c>
      <c r="E131" s="29" t="s">
        <v>99</v>
      </c>
      <c r="F131" s="29" t="s">
        <v>96</v>
      </c>
      <c r="G131" s="29" t="s">
        <v>196</v>
      </c>
      <c r="H131" s="27">
        <v>200</v>
      </c>
      <c r="I131" s="83" t="s">
        <v>120</v>
      </c>
      <c r="J131" s="60" t="s">
        <v>413</v>
      </c>
      <c r="K131" s="52"/>
      <c r="L131" s="58">
        <v>4153.2</v>
      </c>
      <c r="M131" s="58">
        <v>4334.5</v>
      </c>
      <c r="N131" s="58">
        <v>1753.9</v>
      </c>
      <c r="O131" s="58">
        <f t="shared" ref="O131:O137" si="48">SUM(P131:Q131)</f>
        <v>3237.5</v>
      </c>
      <c r="P131" s="58">
        <v>3237.5</v>
      </c>
      <c r="Q131" s="58"/>
      <c r="R131" s="58">
        <f t="shared" ref="R131:R137" si="49">SUM(S131:T131)</f>
        <v>3202.9</v>
      </c>
      <c r="S131" s="58">
        <v>3202.9</v>
      </c>
      <c r="T131" s="58"/>
      <c r="U131" s="58">
        <f t="shared" ref="U131:U137" si="50">SUM(V131:W131)</f>
        <v>3531.6</v>
      </c>
      <c r="V131" s="58">
        <v>3531.6</v>
      </c>
      <c r="W131" s="58"/>
    </row>
    <row r="132" spans="1:23" ht="132">
      <c r="A132" s="56" t="s">
        <v>312</v>
      </c>
      <c r="B132" s="50" t="s">
        <v>483</v>
      </c>
      <c r="C132" s="57" t="s">
        <v>124</v>
      </c>
      <c r="D132" s="52">
        <v>2541</v>
      </c>
      <c r="E132" s="29" t="s">
        <v>99</v>
      </c>
      <c r="F132" s="29" t="s">
        <v>96</v>
      </c>
      <c r="G132" s="29" t="s">
        <v>242</v>
      </c>
      <c r="H132" s="27">
        <v>200</v>
      </c>
      <c r="I132" s="83" t="s">
        <v>120</v>
      </c>
      <c r="J132" s="60" t="s">
        <v>413</v>
      </c>
      <c r="K132" s="52"/>
      <c r="L132" s="58">
        <v>21</v>
      </c>
      <c r="M132" s="58">
        <v>22.6</v>
      </c>
      <c r="N132" s="58">
        <v>22.6</v>
      </c>
      <c r="O132" s="58">
        <f t="shared" si="48"/>
        <v>21.5</v>
      </c>
      <c r="P132" s="58">
        <v>21.5</v>
      </c>
      <c r="Q132" s="58"/>
      <c r="R132" s="58">
        <f t="shared" si="49"/>
        <v>21.2</v>
      </c>
      <c r="S132" s="58">
        <v>21.2</v>
      </c>
      <c r="T132" s="58"/>
      <c r="U132" s="58">
        <f t="shared" si="50"/>
        <v>23.4</v>
      </c>
      <c r="V132" s="58">
        <v>23.4</v>
      </c>
      <c r="W132" s="58"/>
    </row>
    <row r="133" spans="1:23" ht="132">
      <c r="A133" s="56" t="s">
        <v>304</v>
      </c>
      <c r="B133" s="50" t="s">
        <v>483</v>
      </c>
      <c r="C133" s="50" t="s">
        <v>124</v>
      </c>
      <c r="D133" s="27">
        <v>2541</v>
      </c>
      <c r="E133" s="29" t="s">
        <v>99</v>
      </c>
      <c r="F133" s="29" t="s">
        <v>96</v>
      </c>
      <c r="G133" s="29" t="s">
        <v>135</v>
      </c>
      <c r="H133" s="27">
        <v>200</v>
      </c>
      <c r="I133" s="50" t="s">
        <v>120</v>
      </c>
      <c r="J133" s="118" t="s">
        <v>413</v>
      </c>
      <c r="K133" s="50"/>
      <c r="L133" s="119">
        <v>96.2</v>
      </c>
      <c r="M133" s="119">
        <v>91.4</v>
      </c>
      <c r="N133" s="119">
        <v>86.83</v>
      </c>
      <c r="O133" s="58">
        <f t="shared" si="48"/>
        <v>86.8</v>
      </c>
      <c r="P133" s="119">
        <v>86.8</v>
      </c>
      <c r="Q133" s="119">
        <f t="shared" ref="Q133:W133" si="51">SUM(Q134)</f>
        <v>0</v>
      </c>
      <c r="R133" s="58">
        <f t="shared" si="49"/>
        <v>85.9</v>
      </c>
      <c r="S133" s="119">
        <v>85.9</v>
      </c>
      <c r="T133" s="119">
        <f t="shared" si="51"/>
        <v>0</v>
      </c>
      <c r="U133" s="58">
        <f t="shared" si="50"/>
        <v>94.7</v>
      </c>
      <c r="V133" s="119">
        <v>94.7</v>
      </c>
      <c r="W133" s="119">
        <f t="shared" si="51"/>
        <v>0</v>
      </c>
    </row>
    <row r="134" spans="1:23" ht="132">
      <c r="A134" s="56" t="s">
        <v>316</v>
      </c>
      <c r="B134" s="50" t="s">
        <v>483</v>
      </c>
      <c r="C134" s="53" t="s">
        <v>415</v>
      </c>
      <c r="D134" s="59">
        <v>2538</v>
      </c>
      <c r="E134" s="29" t="s">
        <v>99</v>
      </c>
      <c r="F134" s="29" t="s">
        <v>96</v>
      </c>
      <c r="G134" s="29" t="s">
        <v>123</v>
      </c>
      <c r="H134" s="27">
        <v>200</v>
      </c>
      <c r="I134" s="83" t="s">
        <v>120</v>
      </c>
      <c r="J134" s="61" t="s">
        <v>413</v>
      </c>
      <c r="K134" s="59"/>
      <c r="L134" s="58">
        <v>307.04000000000002</v>
      </c>
      <c r="M134" s="58">
        <v>206</v>
      </c>
      <c r="N134" s="58">
        <v>195.7</v>
      </c>
      <c r="O134" s="58">
        <f t="shared" si="48"/>
        <v>195.7</v>
      </c>
      <c r="P134" s="58">
        <v>195.7</v>
      </c>
      <c r="Q134" s="58">
        <f t="shared" ref="Q134:W134" si="52">SUM(Q135:Q137)</f>
        <v>0</v>
      </c>
      <c r="R134" s="58">
        <f t="shared" si="49"/>
        <v>193.6</v>
      </c>
      <c r="S134" s="58">
        <v>193.6</v>
      </c>
      <c r="T134" s="58">
        <f t="shared" si="52"/>
        <v>0</v>
      </c>
      <c r="U134" s="58">
        <f t="shared" si="50"/>
        <v>213.5</v>
      </c>
      <c r="V134" s="58">
        <v>213.5</v>
      </c>
      <c r="W134" s="58">
        <f t="shared" si="52"/>
        <v>0</v>
      </c>
    </row>
    <row r="135" spans="1:23" ht="132">
      <c r="A135" s="56" t="s">
        <v>317</v>
      </c>
      <c r="B135" s="50" t="s">
        <v>483</v>
      </c>
      <c r="C135" s="53" t="s">
        <v>124</v>
      </c>
      <c r="D135" s="59">
        <v>2541</v>
      </c>
      <c r="E135" s="29" t="s">
        <v>99</v>
      </c>
      <c r="F135" s="29" t="s">
        <v>96</v>
      </c>
      <c r="G135" s="29" t="s">
        <v>188</v>
      </c>
      <c r="H135" s="27">
        <v>200</v>
      </c>
      <c r="I135" s="83" t="s">
        <v>120</v>
      </c>
      <c r="J135" s="61" t="s">
        <v>413</v>
      </c>
      <c r="K135" s="59"/>
      <c r="L135" s="58">
        <v>379.6</v>
      </c>
      <c r="M135" s="58">
        <v>265</v>
      </c>
      <c r="N135" s="58">
        <v>159.01</v>
      </c>
      <c r="O135" s="58">
        <f t="shared" si="48"/>
        <v>251.8</v>
      </c>
      <c r="P135" s="58">
        <v>251.8</v>
      </c>
      <c r="Q135" s="58"/>
      <c r="R135" s="58">
        <f t="shared" si="49"/>
        <v>249.1</v>
      </c>
      <c r="S135" s="58">
        <v>249.1</v>
      </c>
      <c r="T135" s="58"/>
      <c r="U135" s="58">
        <f t="shared" si="50"/>
        <v>274.60000000000002</v>
      </c>
      <c r="V135" s="58">
        <v>274.60000000000002</v>
      </c>
      <c r="W135" s="58"/>
    </row>
    <row r="136" spans="1:23" ht="132">
      <c r="A136" s="56" t="s">
        <v>327</v>
      </c>
      <c r="B136" s="50" t="s">
        <v>483</v>
      </c>
      <c r="C136" s="53" t="s">
        <v>410</v>
      </c>
      <c r="D136" s="59">
        <v>2540</v>
      </c>
      <c r="E136" s="29" t="s">
        <v>99</v>
      </c>
      <c r="F136" s="29" t="s">
        <v>99</v>
      </c>
      <c r="G136" s="29" t="s">
        <v>101</v>
      </c>
      <c r="H136" s="27">
        <v>200</v>
      </c>
      <c r="I136" s="83" t="s">
        <v>120</v>
      </c>
      <c r="J136" s="61" t="s">
        <v>413</v>
      </c>
      <c r="K136" s="59"/>
      <c r="L136" s="58">
        <v>409.8</v>
      </c>
      <c r="M136" s="58">
        <v>2821.6109999999999</v>
      </c>
      <c r="N136" s="58">
        <v>2311.0763999999999</v>
      </c>
      <c r="O136" s="58">
        <f t="shared" si="48"/>
        <v>3032.1</v>
      </c>
      <c r="P136" s="58">
        <v>3032.1</v>
      </c>
      <c r="Q136" s="58"/>
      <c r="R136" s="58">
        <f t="shared" si="49"/>
        <v>2999.7</v>
      </c>
      <c r="S136" s="58">
        <v>2999.7</v>
      </c>
      <c r="T136" s="58"/>
      <c r="U136" s="58">
        <f t="shared" si="50"/>
        <v>3307.6</v>
      </c>
      <c r="V136" s="58">
        <v>3307.6</v>
      </c>
      <c r="W136" s="58"/>
    </row>
    <row r="137" spans="1:23" ht="132">
      <c r="A137" s="56" t="s">
        <v>328</v>
      </c>
      <c r="B137" s="50" t="s">
        <v>483</v>
      </c>
      <c r="C137" s="53" t="s">
        <v>410</v>
      </c>
      <c r="D137" s="59">
        <v>2541</v>
      </c>
      <c r="E137" s="29" t="s">
        <v>99</v>
      </c>
      <c r="F137" s="29" t="s">
        <v>96</v>
      </c>
      <c r="G137" s="27" t="s">
        <v>435</v>
      </c>
      <c r="H137" s="27">
        <v>200</v>
      </c>
      <c r="I137" s="83" t="s">
        <v>120</v>
      </c>
      <c r="J137" s="61" t="s">
        <v>413</v>
      </c>
      <c r="K137" s="59"/>
      <c r="L137" s="58">
        <v>1943.3</v>
      </c>
      <c r="M137" s="58">
        <v>1665.8484800000001</v>
      </c>
      <c r="N137" s="58">
        <v>1612</v>
      </c>
      <c r="O137" s="58">
        <f t="shared" si="48"/>
        <v>0</v>
      </c>
      <c r="P137" s="58"/>
      <c r="Q137" s="58"/>
      <c r="R137" s="58">
        <f t="shared" si="49"/>
        <v>0</v>
      </c>
      <c r="S137" s="58"/>
      <c r="T137" s="58"/>
      <c r="U137" s="58">
        <f t="shared" si="50"/>
        <v>0</v>
      </c>
      <c r="V137" s="58"/>
      <c r="W137" s="58"/>
    </row>
    <row r="138" spans="1:23" ht="132">
      <c r="A138" s="56" t="s">
        <v>318</v>
      </c>
      <c r="B138" s="50" t="s">
        <v>483</v>
      </c>
      <c r="C138" s="50" t="s">
        <v>410</v>
      </c>
      <c r="D138" s="27">
        <v>2541</v>
      </c>
      <c r="E138" s="29" t="s">
        <v>99</v>
      </c>
      <c r="F138" s="29" t="s">
        <v>96</v>
      </c>
      <c r="G138" s="27">
        <v>7770226000</v>
      </c>
      <c r="H138" s="27">
        <v>200</v>
      </c>
      <c r="I138" s="50" t="s">
        <v>120</v>
      </c>
      <c r="J138" s="118" t="s">
        <v>413</v>
      </c>
      <c r="K138" s="50"/>
      <c r="L138" s="119">
        <v>100</v>
      </c>
      <c r="M138" s="119">
        <v>0</v>
      </c>
      <c r="N138" s="119">
        <v>0</v>
      </c>
      <c r="O138" s="119">
        <v>0</v>
      </c>
      <c r="P138" s="119">
        <v>0</v>
      </c>
      <c r="Q138" s="119">
        <v>0</v>
      </c>
      <c r="R138" s="119">
        <v>0</v>
      </c>
      <c r="S138" s="119">
        <v>0</v>
      </c>
      <c r="T138" s="119">
        <v>0</v>
      </c>
      <c r="U138" s="119">
        <v>0</v>
      </c>
      <c r="V138" s="119">
        <v>0</v>
      </c>
      <c r="W138" s="119">
        <v>0</v>
      </c>
    </row>
    <row r="139" spans="1:23">
      <c r="A139" s="81" t="s">
        <v>50</v>
      </c>
      <c r="B139" s="50" t="s">
        <v>31</v>
      </c>
      <c r="C139" s="51"/>
      <c r="D139" s="52"/>
      <c r="E139" s="27"/>
      <c r="F139" s="27"/>
      <c r="G139" s="27"/>
      <c r="H139" s="27">
        <v>800</v>
      </c>
      <c r="I139" s="53"/>
      <c r="J139" s="54"/>
      <c r="K139" s="52"/>
      <c r="L139" s="58">
        <f>SUM(L140:L142)</f>
        <v>47.5</v>
      </c>
      <c r="M139" s="58">
        <f t="shared" ref="M139:W139" si="53">SUM(M140:M142)</f>
        <v>17.600000000000001</v>
      </c>
      <c r="N139" s="58">
        <f t="shared" si="53"/>
        <v>10.199999999999999</v>
      </c>
      <c r="O139" s="58">
        <f t="shared" si="53"/>
        <v>10</v>
      </c>
      <c r="P139" s="58">
        <f t="shared" si="53"/>
        <v>10</v>
      </c>
      <c r="Q139" s="58">
        <f t="shared" si="53"/>
        <v>0</v>
      </c>
      <c r="R139" s="58">
        <f t="shared" si="53"/>
        <v>10</v>
      </c>
      <c r="S139" s="58">
        <f t="shared" si="53"/>
        <v>10</v>
      </c>
      <c r="T139" s="58">
        <f t="shared" si="53"/>
        <v>0</v>
      </c>
      <c r="U139" s="58">
        <f t="shared" si="53"/>
        <v>10</v>
      </c>
      <c r="V139" s="58">
        <f t="shared" si="53"/>
        <v>10</v>
      </c>
      <c r="W139" s="58">
        <f t="shared" si="53"/>
        <v>0</v>
      </c>
    </row>
    <row r="140" spans="1:23" ht="132">
      <c r="A140" s="81" t="s">
        <v>51</v>
      </c>
      <c r="B140" s="50" t="s">
        <v>337</v>
      </c>
      <c r="C140" s="51" t="s">
        <v>139</v>
      </c>
      <c r="D140" s="52">
        <v>2520</v>
      </c>
      <c r="E140" s="29" t="s">
        <v>96</v>
      </c>
      <c r="F140" s="27">
        <v>10</v>
      </c>
      <c r="G140" s="27">
        <v>2020100590</v>
      </c>
      <c r="H140" s="27">
        <v>800</v>
      </c>
      <c r="I140" s="83" t="s">
        <v>120</v>
      </c>
      <c r="J140" s="54"/>
      <c r="K140" s="52"/>
      <c r="L140" s="58">
        <v>47.5</v>
      </c>
      <c r="M140" s="58"/>
      <c r="N140" s="58"/>
      <c r="O140" s="58">
        <f>SUM(P140:Q140)</f>
        <v>10</v>
      </c>
      <c r="P140" s="58">
        <v>10</v>
      </c>
      <c r="Q140" s="58"/>
      <c r="R140" s="58">
        <f>SUM(S140:T140)</f>
        <v>10</v>
      </c>
      <c r="S140" s="58">
        <v>10</v>
      </c>
      <c r="T140" s="58"/>
      <c r="U140" s="58">
        <f>SUM(V140:W140)</f>
        <v>10</v>
      </c>
      <c r="V140" s="58">
        <v>10</v>
      </c>
      <c r="W140" s="58"/>
    </row>
    <row r="141" spans="1:23" ht="132">
      <c r="A141" s="81" t="s">
        <v>72</v>
      </c>
      <c r="B141" s="50" t="s">
        <v>246</v>
      </c>
      <c r="C141" s="51" t="s">
        <v>410</v>
      </c>
      <c r="D141" s="52">
        <v>2541</v>
      </c>
      <c r="E141" s="29" t="s">
        <v>99</v>
      </c>
      <c r="F141" s="29" t="s">
        <v>96</v>
      </c>
      <c r="G141" s="27">
        <v>540125010</v>
      </c>
      <c r="H141" s="27">
        <v>800</v>
      </c>
      <c r="I141" s="83" t="s">
        <v>120</v>
      </c>
      <c r="J141" s="54"/>
      <c r="K141" s="52"/>
      <c r="L141" s="58">
        <v>0</v>
      </c>
      <c r="M141" s="58">
        <v>1</v>
      </c>
      <c r="N141" s="58"/>
      <c r="O141" s="58"/>
      <c r="P141" s="58">
        <v>0</v>
      </c>
      <c r="Q141" s="58"/>
      <c r="R141" s="58">
        <v>0</v>
      </c>
      <c r="S141" s="58">
        <v>0</v>
      </c>
      <c r="T141" s="58"/>
      <c r="U141" s="58">
        <v>0</v>
      </c>
      <c r="V141" s="58">
        <v>0</v>
      </c>
      <c r="W141" s="58"/>
    </row>
    <row r="142" spans="1:23" ht="132">
      <c r="A142" s="81" t="s">
        <v>181</v>
      </c>
      <c r="B142" s="50" t="s">
        <v>484</v>
      </c>
      <c r="C142" s="51" t="s">
        <v>410</v>
      </c>
      <c r="D142" s="52">
        <v>2540</v>
      </c>
      <c r="E142" s="29" t="s">
        <v>99</v>
      </c>
      <c r="F142" s="29" t="s">
        <v>99</v>
      </c>
      <c r="G142" s="27">
        <v>540100590</v>
      </c>
      <c r="H142" s="27">
        <v>800</v>
      </c>
      <c r="I142" s="83" t="s">
        <v>120</v>
      </c>
      <c r="J142" s="54"/>
      <c r="K142" s="52"/>
      <c r="L142" s="58">
        <v>0</v>
      </c>
      <c r="M142" s="58">
        <v>16.600000000000001</v>
      </c>
      <c r="N142" s="58">
        <v>10.199999999999999</v>
      </c>
      <c r="O142" s="58"/>
      <c r="P142" s="58">
        <v>0</v>
      </c>
      <c r="Q142" s="58"/>
      <c r="R142" s="58">
        <v>0</v>
      </c>
      <c r="S142" s="58">
        <v>0</v>
      </c>
      <c r="T142" s="58">
        <v>0</v>
      </c>
      <c r="U142" s="58">
        <v>0</v>
      </c>
      <c r="V142" s="58">
        <v>0</v>
      </c>
      <c r="W142" s="58"/>
    </row>
    <row r="143" spans="1:23" ht="49.5">
      <c r="A143" s="30" t="s">
        <v>127</v>
      </c>
      <c r="B143" s="31" t="s">
        <v>310</v>
      </c>
      <c r="C143" s="30"/>
      <c r="D143" s="33"/>
      <c r="E143" s="33"/>
      <c r="F143" s="33"/>
      <c r="G143" s="33"/>
      <c r="H143" s="33"/>
      <c r="I143" s="30"/>
      <c r="J143" s="34"/>
      <c r="K143" s="35" t="s">
        <v>62</v>
      </c>
      <c r="L143" s="36">
        <f>SUM(L144,)</f>
        <v>27876.82</v>
      </c>
      <c r="M143" s="36">
        <f t="shared" ref="M143:W143" si="54">SUM(M144,)</f>
        <v>19146.8</v>
      </c>
      <c r="N143" s="36">
        <f t="shared" si="54"/>
        <v>9816.9600000000009</v>
      </c>
      <c r="O143" s="36">
        <f t="shared" si="54"/>
        <v>21512.700000000004</v>
      </c>
      <c r="P143" s="36">
        <f t="shared" si="54"/>
        <v>21512.700000000004</v>
      </c>
      <c r="Q143" s="36">
        <f t="shared" si="54"/>
        <v>0</v>
      </c>
      <c r="R143" s="36">
        <f t="shared" si="54"/>
        <v>21273.1</v>
      </c>
      <c r="S143" s="36">
        <f t="shared" si="54"/>
        <v>21273.1</v>
      </c>
      <c r="T143" s="36">
        <f t="shared" si="54"/>
        <v>0</v>
      </c>
      <c r="U143" s="36">
        <f t="shared" si="54"/>
        <v>23455.999999999996</v>
      </c>
      <c r="V143" s="36">
        <f t="shared" si="54"/>
        <v>23455.999999999996</v>
      </c>
      <c r="W143" s="36">
        <f t="shared" si="54"/>
        <v>0</v>
      </c>
    </row>
    <row r="144" spans="1:23">
      <c r="A144" s="47" t="s">
        <v>9</v>
      </c>
      <c r="B144" s="412" t="s">
        <v>67</v>
      </c>
      <c r="C144" s="412"/>
      <c r="D144" s="412"/>
      <c r="E144" s="412"/>
      <c r="F144" s="412"/>
      <c r="G144" s="412"/>
      <c r="H144" s="412"/>
      <c r="I144" s="412"/>
      <c r="J144" s="412"/>
      <c r="K144" s="412"/>
      <c r="L144" s="48">
        <f>SUM(L145,L150,)</f>
        <v>27876.82</v>
      </c>
      <c r="M144" s="48">
        <f t="shared" ref="M144:W144" si="55">SUM(M145,M150,)</f>
        <v>19146.8</v>
      </c>
      <c r="N144" s="48">
        <f t="shared" si="55"/>
        <v>9816.9600000000009</v>
      </c>
      <c r="O144" s="48">
        <f t="shared" si="55"/>
        <v>21512.700000000004</v>
      </c>
      <c r="P144" s="48">
        <f t="shared" si="55"/>
        <v>21512.700000000004</v>
      </c>
      <c r="Q144" s="48">
        <f t="shared" si="55"/>
        <v>0</v>
      </c>
      <c r="R144" s="48">
        <f t="shared" si="55"/>
        <v>21273.1</v>
      </c>
      <c r="S144" s="48">
        <f t="shared" si="55"/>
        <v>21273.1</v>
      </c>
      <c r="T144" s="48">
        <f t="shared" si="55"/>
        <v>0</v>
      </c>
      <c r="U144" s="48">
        <f t="shared" si="55"/>
        <v>23455.999999999996</v>
      </c>
      <c r="V144" s="48">
        <f t="shared" si="55"/>
        <v>23455.999999999996</v>
      </c>
      <c r="W144" s="48">
        <f t="shared" si="55"/>
        <v>0</v>
      </c>
    </row>
    <row r="145" spans="1:23">
      <c r="A145" s="49" t="s">
        <v>57</v>
      </c>
      <c r="B145" s="50"/>
      <c r="C145" s="51"/>
      <c r="D145" s="52"/>
      <c r="E145" s="27"/>
      <c r="F145" s="27"/>
      <c r="G145" s="27"/>
      <c r="H145" s="27"/>
      <c r="I145" s="53"/>
      <c r="J145" s="54"/>
      <c r="K145" s="52"/>
      <c r="L145" s="55">
        <f t="shared" ref="L145:W145" si="56">SUM(L146:L149)</f>
        <v>4252.55</v>
      </c>
      <c r="M145" s="55">
        <f t="shared" si="56"/>
        <v>3885.7999999999997</v>
      </c>
      <c r="N145" s="55">
        <f t="shared" si="56"/>
        <v>2645.6</v>
      </c>
      <c r="O145" s="55">
        <f t="shared" si="56"/>
        <v>4506.7</v>
      </c>
      <c r="P145" s="55">
        <f t="shared" si="56"/>
        <v>4506.7</v>
      </c>
      <c r="Q145" s="55">
        <f t="shared" si="56"/>
        <v>0</v>
      </c>
      <c r="R145" s="55">
        <f t="shared" si="56"/>
        <v>4458.8</v>
      </c>
      <c r="S145" s="55">
        <f t="shared" si="56"/>
        <v>4458.8</v>
      </c>
      <c r="T145" s="55">
        <f t="shared" si="56"/>
        <v>0</v>
      </c>
      <c r="U145" s="55">
        <f t="shared" si="56"/>
        <v>4916.3</v>
      </c>
      <c r="V145" s="55">
        <f t="shared" si="56"/>
        <v>4916.3</v>
      </c>
      <c r="W145" s="55">
        <f t="shared" si="56"/>
        <v>0</v>
      </c>
    </row>
    <row r="146" spans="1:23" ht="82.5">
      <c r="A146" s="56" t="s">
        <v>10</v>
      </c>
      <c r="B146" s="50" t="s">
        <v>68</v>
      </c>
      <c r="C146" s="57" t="s">
        <v>180</v>
      </c>
      <c r="D146" s="29" t="s">
        <v>438</v>
      </c>
      <c r="E146" s="29" t="s">
        <v>93</v>
      </c>
      <c r="F146" s="29" t="s">
        <v>94</v>
      </c>
      <c r="G146" s="29" t="s">
        <v>115</v>
      </c>
      <c r="H146" s="27">
        <v>100</v>
      </c>
      <c r="I146" s="421" t="s">
        <v>338</v>
      </c>
      <c r="J146" s="423" t="s">
        <v>339</v>
      </c>
      <c r="K146" s="52"/>
      <c r="L146" s="58">
        <v>3139.5</v>
      </c>
      <c r="M146" s="58">
        <v>3298.7</v>
      </c>
      <c r="N146" s="58">
        <v>2290.1</v>
      </c>
      <c r="O146" s="58">
        <f>SUM(P146:Q146)</f>
        <v>3923.6</v>
      </c>
      <c r="P146" s="58">
        <v>3923.6</v>
      </c>
      <c r="Q146" s="58"/>
      <c r="R146" s="58">
        <f>SUM(S146:T146)</f>
        <v>3881.9</v>
      </c>
      <c r="S146" s="58">
        <v>3881.9</v>
      </c>
      <c r="T146" s="58"/>
      <c r="U146" s="58">
        <f>SUM(V146:W146)</f>
        <v>4280.2</v>
      </c>
      <c r="V146" s="58">
        <v>4280.2</v>
      </c>
      <c r="W146" s="58"/>
    </row>
    <row r="147" spans="1:23" ht="82.5">
      <c r="A147" s="56" t="s">
        <v>11</v>
      </c>
      <c r="B147" s="50" t="s">
        <v>69</v>
      </c>
      <c r="C147" s="57" t="s">
        <v>180</v>
      </c>
      <c r="D147" s="29" t="s">
        <v>395</v>
      </c>
      <c r="E147" s="29" t="s">
        <v>93</v>
      </c>
      <c r="F147" s="29" t="s">
        <v>94</v>
      </c>
      <c r="G147" s="29" t="s">
        <v>115</v>
      </c>
      <c r="H147" s="27">
        <v>200</v>
      </c>
      <c r="I147" s="421"/>
      <c r="J147" s="423"/>
      <c r="K147" s="59"/>
      <c r="L147" s="58">
        <v>576.79999999999995</v>
      </c>
      <c r="M147" s="58">
        <v>587.1</v>
      </c>
      <c r="N147" s="58">
        <v>355.5</v>
      </c>
      <c r="O147" s="58">
        <f>SUM(P147:Q147)</f>
        <v>583.1</v>
      </c>
      <c r="P147" s="58">
        <v>583.1</v>
      </c>
      <c r="Q147" s="58"/>
      <c r="R147" s="58">
        <f>SUM(S147:T147)</f>
        <v>576.9</v>
      </c>
      <c r="S147" s="58">
        <v>576.9</v>
      </c>
      <c r="T147" s="58"/>
      <c r="U147" s="58">
        <f>SUM(V147:W147)</f>
        <v>636.1</v>
      </c>
      <c r="V147" s="58">
        <v>636.1</v>
      </c>
      <c r="W147" s="58"/>
    </row>
    <row r="148" spans="1:23" ht="33">
      <c r="A148" s="56" t="s">
        <v>20</v>
      </c>
      <c r="B148" s="50" t="s">
        <v>69</v>
      </c>
      <c r="C148" s="57"/>
      <c r="D148" s="29"/>
      <c r="E148" s="29" t="s">
        <v>94</v>
      </c>
      <c r="F148" s="29" t="s">
        <v>81</v>
      </c>
      <c r="G148" s="29" t="s">
        <v>357</v>
      </c>
      <c r="H148" s="27">
        <v>200</v>
      </c>
      <c r="I148" s="421"/>
      <c r="J148" s="423"/>
      <c r="K148" s="59"/>
      <c r="L148" s="58">
        <v>2.2000000000000002</v>
      </c>
      <c r="M148" s="58"/>
      <c r="N148" s="58"/>
      <c r="O148" s="58"/>
      <c r="P148" s="58"/>
      <c r="Q148" s="58"/>
      <c r="R148" s="58"/>
      <c r="S148" s="58"/>
      <c r="T148" s="58"/>
      <c r="U148" s="58"/>
      <c r="V148" s="58"/>
      <c r="W148" s="58"/>
    </row>
    <row r="149" spans="1:23" ht="33">
      <c r="A149" s="56" t="s">
        <v>185</v>
      </c>
      <c r="B149" s="50" t="s">
        <v>69</v>
      </c>
      <c r="C149" s="53"/>
      <c r="D149" s="59"/>
      <c r="E149" s="29" t="s">
        <v>93</v>
      </c>
      <c r="F149" s="29" t="s">
        <v>94</v>
      </c>
      <c r="G149" s="29" t="s">
        <v>129</v>
      </c>
      <c r="H149" s="27">
        <v>200</v>
      </c>
      <c r="I149" s="421"/>
      <c r="J149" s="423"/>
      <c r="K149" s="59"/>
      <c r="L149" s="58">
        <v>534.04999999999995</v>
      </c>
      <c r="M149" s="58"/>
      <c r="N149" s="58"/>
      <c r="O149" s="58">
        <f>SUM(P149:Q149)</f>
        <v>0</v>
      </c>
      <c r="P149" s="58"/>
      <c r="Q149" s="58"/>
      <c r="R149" s="58">
        <f>SUM(S149:T149)</f>
        <v>0</v>
      </c>
      <c r="S149" s="58"/>
      <c r="T149" s="58"/>
      <c r="U149" s="58">
        <f>SUM(V149:W149)</f>
        <v>0</v>
      </c>
      <c r="V149" s="58"/>
      <c r="W149" s="58"/>
    </row>
    <row r="150" spans="1:23">
      <c r="A150" s="429" t="s">
        <v>89</v>
      </c>
      <c r="B150" s="429"/>
      <c r="C150" s="429"/>
      <c r="D150" s="429"/>
      <c r="E150" s="429"/>
      <c r="F150" s="429"/>
      <c r="G150" s="429"/>
      <c r="H150" s="429"/>
      <c r="I150" s="429"/>
      <c r="J150" s="429"/>
      <c r="K150" s="429"/>
      <c r="L150" s="55">
        <f>L151+L154+L174</f>
        <v>23624.27</v>
      </c>
      <c r="M150" s="55">
        <f t="shared" ref="M150:W150" si="57">SUM(M151,M154,M174)</f>
        <v>15261</v>
      </c>
      <c r="N150" s="55">
        <f t="shared" si="57"/>
        <v>7171.3600000000006</v>
      </c>
      <c r="O150" s="55">
        <f t="shared" si="57"/>
        <v>17006.000000000004</v>
      </c>
      <c r="P150" s="55">
        <f t="shared" si="57"/>
        <v>17006.000000000004</v>
      </c>
      <c r="Q150" s="55">
        <f t="shared" si="57"/>
        <v>0</v>
      </c>
      <c r="R150" s="55">
        <f t="shared" si="57"/>
        <v>16814.3</v>
      </c>
      <c r="S150" s="55">
        <f t="shared" si="57"/>
        <v>16814.3</v>
      </c>
      <c r="T150" s="55">
        <f t="shared" si="57"/>
        <v>0</v>
      </c>
      <c r="U150" s="55">
        <f t="shared" si="57"/>
        <v>18539.699999999997</v>
      </c>
      <c r="V150" s="55">
        <f t="shared" si="57"/>
        <v>18539.699999999997</v>
      </c>
      <c r="W150" s="55">
        <f t="shared" si="57"/>
        <v>0</v>
      </c>
    </row>
    <row r="151" spans="1:23">
      <c r="A151" s="56" t="s">
        <v>12</v>
      </c>
      <c r="B151" s="50" t="s">
        <v>58</v>
      </c>
      <c r="C151" s="57"/>
      <c r="D151" s="52"/>
      <c r="E151" s="29"/>
      <c r="F151" s="29"/>
      <c r="G151" s="29"/>
      <c r="H151" s="27">
        <v>100</v>
      </c>
      <c r="I151" s="53"/>
      <c r="J151" s="60"/>
      <c r="K151" s="52"/>
      <c r="L151" s="58">
        <f>L152+L153</f>
        <v>6372.92</v>
      </c>
      <c r="M151" s="58">
        <f t="shared" ref="M151:W151" si="58">SUM(M152:M153)</f>
        <v>7031.5</v>
      </c>
      <c r="N151" s="58">
        <f t="shared" si="58"/>
        <v>4242.8</v>
      </c>
      <c r="O151" s="58">
        <f t="shared" si="58"/>
        <v>9528.6</v>
      </c>
      <c r="P151" s="58">
        <f t="shared" si="58"/>
        <v>9528.6</v>
      </c>
      <c r="Q151" s="58">
        <f t="shared" si="58"/>
        <v>0</v>
      </c>
      <c r="R151" s="58">
        <f t="shared" si="58"/>
        <v>9426.7999999999993</v>
      </c>
      <c r="S151" s="58">
        <f t="shared" si="58"/>
        <v>9426.7999999999993</v>
      </c>
      <c r="T151" s="58">
        <f t="shared" si="58"/>
        <v>0</v>
      </c>
      <c r="U151" s="58">
        <f t="shared" si="58"/>
        <v>10394.200000000001</v>
      </c>
      <c r="V151" s="58">
        <f t="shared" si="58"/>
        <v>10394.200000000001</v>
      </c>
      <c r="W151" s="58">
        <f t="shared" si="58"/>
        <v>0</v>
      </c>
    </row>
    <row r="152" spans="1:23" ht="66">
      <c r="A152" s="56" t="s">
        <v>255</v>
      </c>
      <c r="B152" s="50" t="s">
        <v>340</v>
      </c>
      <c r="C152" s="57" t="s">
        <v>105</v>
      </c>
      <c r="D152" s="29" t="s">
        <v>457</v>
      </c>
      <c r="E152" s="29" t="s">
        <v>96</v>
      </c>
      <c r="F152" s="29" t="s">
        <v>81</v>
      </c>
      <c r="G152" s="29" t="s">
        <v>97</v>
      </c>
      <c r="H152" s="27">
        <v>100</v>
      </c>
      <c r="I152" s="474" t="s">
        <v>342</v>
      </c>
      <c r="J152" s="423" t="s">
        <v>485</v>
      </c>
      <c r="K152" s="52"/>
      <c r="L152" s="58">
        <v>3006.39</v>
      </c>
      <c r="M152" s="58">
        <v>2552.9</v>
      </c>
      <c r="N152" s="58">
        <v>1997.7</v>
      </c>
      <c r="O152" s="58">
        <f>P152</f>
        <v>3899.6</v>
      </c>
      <c r="P152" s="58">
        <v>3899.6</v>
      </c>
      <c r="Q152" s="58"/>
      <c r="R152" s="58">
        <f>S152</f>
        <v>3857.9</v>
      </c>
      <c r="S152" s="58">
        <v>3857.9</v>
      </c>
      <c r="T152" s="58"/>
      <c r="U152" s="58">
        <f>V152</f>
        <v>4253.8</v>
      </c>
      <c r="V152" s="58">
        <v>4253.8</v>
      </c>
      <c r="W152" s="58"/>
    </row>
    <row r="153" spans="1:23" ht="82.5">
      <c r="A153" s="56" t="s">
        <v>257</v>
      </c>
      <c r="B153" s="50" t="s">
        <v>344</v>
      </c>
      <c r="C153" s="57" t="s">
        <v>114</v>
      </c>
      <c r="D153" s="29" t="s">
        <v>447</v>
      </c>
      <c r="E153" s="29" t="s">
        <v>99</v>
      </c>
      <c r="F153" s="29" t="s">
        <v>99</v>
      </c>
      <c r="G153" s="29" t="s">
        <v>101</v>
      </c>
      <c r="H153" s="27">
        <v>100</v>
      </c>
      <c r="I153" s="474"/>
      <c r="J153" s="423"/>
      <c r="K153" s="52"/>
      <c r="L153" s="58">
        <v>3366.53</v>
      </c>
      <c r="M153" s="58">
        <v>4478.6000000000004</v>
      </c>
      <c r="N153" s="58">
        <v>2245.1</v>
      </c>
      <c r="O153" s="58">
        <f>P153</f>
        <v>5629</v>
      </c>
      <c r="P153" s="58">
        <v>5629</v>
      </c>
      <c r="Q153" s="58"/>
      <c r="R153" s="58">
        <f>SUM(S153:T153)</f>
        <v>5568.9</v>
      </c>
      <c r="S153" s="58">
        <v>5568.9</v>
      </c>
      <c r="T153" s="58"/>
      <c r="U153" s="58">
        <f>SUM(V153:W153)</f>
        <v>6140.4</v>
      </c>
      <c r="V153" s="58">
        <v>6140.4</v>
      </c>
      <c r="W153" s="58"/>
    </row>
    <row r="154" spans="1:23" ht="33">
      <c r="A154" s="56" t="s">
        <v>13</v>
      </c>
      <c r="B154" s="50" t="s">
        <v>32</v>
      </c>
      <c r="C154" s="53"/>
      <c r="D154" s="59"/>
      <c r="E154" s="29"/>
      <c r="F154" s="29"/>
      <c r="G154" s="29"/>
      <c r="H154" s="27">
        <v>200</v>
      </c>
      <c r="I154" s="53"/>
      <c r="J154" s="61"/>
      <c r="K154" s="59"/>
      <c r="L154" s="58">
        <f t="shared" ref="L154:W154" si="59">L155</f>
        <v>17235.539999999997</v>
      </c>
      <c r="M154" s="58">
        <f t="shared" si="59"/>
        <v>8192.2999999999993</v>
      </c>
      <c r="N154" s="58">
        <f t="shared" si="59"/>
        <v>2914.76</v>
      </c>
      <c r="O154" s="58">
        <f t="shared" si="59"/>
        <v>7444.7000000000007</v>
      </c>
      <c r="P154" s="58">
        <f t="shared" si="59"/>
        <v>7444.7000000000007</v>
      </c>
      <c r="Q154" s="58">
        <f t="shared" si="59"/>
        <v>0</v>
      </c>
      <c r="R154" s="58">
        <f t="shared" si="59"/>
        <v>7355.2</v>
      </c>
      <c r="S154" s="58">
        <f t="shared" si="59"/>
        <v>7355.2</v>
      </c>
      <c r="T154" s="58">
        <f t="shared" si="59"/>
        <v>0</v>
      </c>
      <c r="U154" s="58">
        <f t="shared" si="59"/>
        <v>8109.9</v>
      </c>
      <c r="V154" s="58">
        <f t="shared" si="59"/>
        <v>8109.9</v>
      </c>
      <c r="W154" s="58">
        <f t="shared" si="59"/>
        <v>0</v>
      </c>
    </row>
    <row r="155" spans="1:23" ht="33">
      <c r="A155" s="56" t="s">
        <v>49</v>
      </c>
      <c r="B155" s="50" t="s">
        <v>206</v>
      </c>
      <c r="C155" s="53"/>
      <c r="D155" s="59"/>
      <c r="E155" s="29"/>
      <c r="F155" s="29"/>
      <c r="G155" s="29"/>
      <c r="H155" s="27">
        <v>200</v>
      </c>
      <c r="I155" s="53"/>
      <c r="J155" s="61"/>
      <c r="K155" s="59"/>
      <c r="L155" s="58">
        <f>L156+L157+L158+L159+L160+L161+L162+L163+L164+L165+L166+L167+L168+L169+L170+L173</f>
        <v>17235.539999999997</v>
      </c>
      <c r="M155" s="58">
        <f>M156+M157+M158+M159+M160+M161+M162+M163+M164+M165+M166+M167+M168+M169+M170+M173+M172</f>
        <v>8192.2999999999993</v>
      </c>
      <c r="N155" s="58">
        <f>N156+N157+N158+N159+N160+N161+N162+N163+N164+N165+N166+N167+N168+N169+N170+N173</f>
        <v>2914.76</v>
      </c>
      <c r="O155" s="58">
        <f>SUM(P155:Q155)</f>
        <v>7444.7000000000007</v>
      </c>
      <c r="P155" s="58">
        <f t="shared" ref="P155:W155" si="60">P156+P157+P158+P159+P162+P163+P164+P165+P166+P167+P173+P171</f>
        <v>7444.7000000000007</v>
      </c>
      <c r="Q155" s="58">
        <f t="shared" si="60"/>
        <v>0</v>
      </c>
      <c r="R155" s="58">
        <f t="shared" si="60"/>
        <v>7355.2</v>
      </c>
      <c r="S155" s="58">
        <f t="shared" si="60"/>
        <v>7355.2</v>
      </c>
      <c r="T155" s="58">
        <f t="shared" si="60"/>
        <v>0</v>
      </c>
      <c r="U155" s="58">
        <f t="shared" si="60"/>
        <v>8109.9</v>
      </c>
      <c r="V155" s="58">
        <f t="shared" si="60"/>
        <v>8109.9</v>
      </c>
      <c r="W155" s="58">
        <f t="shared" si="60"/>
        <v>0</v>
      </c>
    </row>
    <row r="156" spans="1:23" ht="66">
      <c r="A156" s="56" t="s">
        <v>259</v>
      </c>
      <c r="B156" s="50" t="s">
        <v>340</v>
      </c>
      <c r="C156" s="57" t="s">
        <v>105</v>
      </c>
      <c r="D156" s="29" t="s">
        <v>457</v>
      </c>
      <c r="E156" s="29" t="s">
        <v>96</v>
      </c>
      <c r="F156" s="29" t="s">
        <v>81</v>
      </c>
      <c r="G156" s="29" t="s">
        <v>97</v>
      </c>
      <c r="H156" s="27">
        <v>200</v>
      </c>
      <c r="I156" s="421" t="s">
        <v>341</v>
      </c>
      <c r="J156" s="423" t="s">
        <v>420</v>
      </c>
      <c r="K156" s="52"/>
      <c r="L156" s="58">
        <v>891.58</v>
      </c>
      <c r="M156" s="58">
        <v>1083.0999999999999</v>
      </c>
      <c r="N156" s="58">
        <v>579.20000000000005</v>
      </c>
      <c r="O156" s="58">
        <f>SUM(P156:Q156)</f>
        <v>1067.0999999999999</v>
      </c>
      <c r="P156" s="58">
        <v>1067.0999999999999</v>
      </c>
      <c r="Q156" s="58"/>
      <c r="R156" s="58">
        <f>SUM(S156:T156)</f>
        <v>1055.7</v>
      </c>
      <c r="S156" s="58">
        <v>1055.7</v>
      </c>
      <c r="T156" s="58"/>
      <c r="U156" s="58">
        <f>SUM(V156:W156)</f>
        <v>1164.0999999999999</v>
      </c>
      <c r="V156" s="58">
        <v>1164.0999999999999</v>
      </c>
      <c r="W156" s="58"/>
    </row>
    <row r="157" spans="1:23" ht="66">
      <c r="A157" s="56" t="s">
        <v>262</v>
      </c>
      <c r="B157" s="50" t="s">
        <v>340</v>
      </c>
      <c r="C157" s="57" t="s">
        <v>119</v>
      </c>
      <c r="D157" s="29" t="s">
        <v>457</v>
      </c>
      <c r="E157" s="29" t="s">
        <v>96</v>
      </c>
      <c r="F157" s="29" t="s">
        <v>81</v>
      </c>
      <c r="G157" s="29" t="s">
        <v>194</v>
      </c>
      <c r="H157" s="27">
        <v>200</v>
      </c>
      <c r="I157" s="430"/>
      <c r="J157" s="423"/>
      <c r="K157" s="52"/>
      <c r="L157" s="58">
        <v>1400.29</v>
      </c>
      <c r="M157" s="58">
        <v>650.9</v>
      </c>
      <c r="N157" s="58">
        <v>20.5</v>
      </c>
      <c r="O157" s="58">
        <f>P157</f>
        <v>618.4</v>
      </c>
      <c r="P157" s="58">
        <v>618.4</v>
      </c>
      <c r="Q157" s="58"/>
      <c r="R157" s="58">
        <f>S157</f>
        <v>611.79999999999995</v>
      </c>
      <c r="S157" s="58">
        <v>611.79999999999995</v>
      </c>
      <c r="T157" s="58"/>
      <c r="U157" s="58">
        <f>V157</f>
        <v>674.5</v>
      </c>
      <c r="V157" s="58">
        <v>674.5</v>
      </c>
      <c r="W157" s="58"/>
    </row>
    <row r="158" spans="1:23" ht="33">
      <c r="A158" s="56" t="s">
        <v>264</v>
      </c>
      <c r="B158" s="50" t="s">
        <v>343</v>
      </c>
      <c r="C158" s="425" t="s">
        <v>486</v>
      </c>
      <c r="D158" s="29" t="s">
        <v>448</v>
      </c>
      <c r="E158" s="29" t="s">
        <v>94</v>
      </c>
      <c r="F158" s="29" t="s">
        <v>98</v>
      </c>
      <c r="G158" s="29" t="s">
        <v>195</v>
      </c>
      <c r="H158" s="27">
        <v>200</v>
      </c>
      <c r="I158" s="421" t="s">
        <v>429</v>
      </c>
      <c r="J158" s="423" t="s">
        <v>487</v>
      </c>
      <c r="K158" s="52"/>
      <c r="L158" s="58">
        <v>187.84</v>
      </c>
      <c r="M158" s="58">
        <v>473.7</v>
      </c>
      <c r="N158" s="58">
        <v>405.8</v>
      </c>
      <c r="O158" s="58">
        <f>P158</f>
        <v>450</v>
      </c>
      <c r="P158" s="58">
        <v>450</v>
      </c>
      <c r="Q158" s="58"/>
      <c r="R158" s="58">
        <f>S158</f>
        <v>445.2</v>
      </c>
      <c r="S158" s="58">
        <v>445.2</v>
      </c>
      <c r="T158" s="58"/>
      <c r="U158" s="58">
        <f>V158</f>
        <v>490.9</v>
      </c>
      <c r="V158" s="58">
        <v>490.9</v>
      </c>
      <c r="W158" s="58"/>
    </row>
    <row r="159" spans="1:23" ht="33">
      <c r="A159" s="56" t="s">
        <v>265</v>
      </c>
      <c r="B159" s="50" t="s">
        <v>343</v>
      </c>
      <c r="C159" s="425"/>
      <c r="D159" s="29" t="s">
        <v>448</v>
      </c>
      <c r="E159" s="29" t="s">
        <v>94</v>
      </c>
      <c r="F159" s="29" t="s">
        <v>98</v>
      </c>
      <c r="G159" s="29" t="s">
        <v>109</v>
      </c>
      <c r="H159" s="27">
        <v>200</v>
      </c>
      <c r="I159" s="430"/>
      <c r="J159" s="423"/>
      <c r="K159" s="52"/>
      <c r="L159" s="58">
        <v>518.83000000000004</v>
      </c>
      <c r="M159" s="58">
        <v>617.5</v>
      </c>
      <c r="N159" s="58">
        <v>0</v>
      </c>
      <c r="O159" s="58">
        <f>P159</f>
        <v>586.6</v>
      </c>
      <c r="P159" s="58">
        <v>586.6</v>
      </c>
      <c r="Q159" s="58"/>
      <c r="R159" s="58">
        <f>S159</f>
        <v>580.4</v>
      </c>
      <c r="S159" s="58">
        <v>580.4</v>
      </c>
      <c r="T159" s="58"/>
      <c r="U159" s="58">
        <f>V159</f>
        <v>639.9</v>
      </c>
      <c r="V159" s="58">
        <v>639.9</v>
      </c>
      <c r="W159" s="58"/>
    </row>
    <row r="160" spans="1:23" ht="33">
      <c r="A160" s="56" t="s">
        <v>268</v>
      </c>
      <c r="B160" s="50" t="s">
        <v>343</v>
      </c>
      <c r="C160" s="425"/>
      <c r="D160" s="29" t="s">
        <v>448</v>
      </c>
      <c r="E160" s="29" t="s">
        <v>94</v>
      </c>
      <c r="F160" s="29" t="s">
        <v>98</v>
      </c>
      <c r="G160" s="29" t="s">
        <v>128</v>
      </c>
      <c r="H160" s="27">
        <v>200</v>
      </c>
      <c r="I160" s="430"/>
      <c r="J160" s="423"/>
      <c r="K160" s="52"/>
      <c r="L160" s="58">
        <v>3338.43</v>
      </c>
      <c r="M160" s="58"/>
      <c r="N160" s="58"/>
      <c r="O160" s="58"/>
      <c r="P160" s="58"/>
      <c r="Q160" s="58"/>
      <c r="R160" s="58"/>
      <c r="S160" s="58"/>
      <c r="T160" s="58"/>
      <c r="U160" s="58"/>
      <c r="V160" s="58"/>
      <c r="W160" s="58"/>
    </row>
    <row r="161" spans="1:23" ht="33">
      <c r="A161" s="56" t="s">
        <v>270</v>
      </c>
      <c r="B161" s="50" t="s">
        <v>343</v>
      </c>
      <c r="C161" s="425"/>
      <c r="D161" s="29" t="s">
        <v>448</v>
      </c>
      <c r="E161" s="29" t="s">
        <v>94</v>
      </c>
      <c r="F161" s="29" t="s">
        <v>98</v>
      </c>
      <c r="G161" s="29" t="s">
        <v>244</v>
      </c>
      <c r="H161" s="27">
        <v>200</v>
      </c>
      <c r="I161" s="430"/>
      <c r="J161" s="423"/>
      <c r="K161" s="52"/>
      <c r="L161" s="58">
        <v>426.06</v>
      </c>
      <c r="M161" s="58"/>
      <c r="N161" s="58"/>
      <c r="O161" s="58"/>
      <c r="P161" s="58"/>
      <c r="Q161" s="58"/>
      <c r="R161" s="58"/>
      <c r="S161" s="58"/>
      <c r="T161" s="58"/>
      <c r="U161" s="58"/>
      <c r="V161" s="58"/>
      <c r="W161" s="58"/>
    </row>
    <row r="162" spans="1:23" ht="82.5">
      <c r="A162" s="56" t="s">
        <v>272</v>
      </c>
      <c r="B162" s="50" t="s">
        <v>344</v>
      </c>
      <c r="C162" s="57" t="s">
        <v>110</v>
      </c>
      <c r="D162" s="29" t="s">
        <v>449</v>
      </c>
      <c r="E162" s="29" t="s">
        <v>99</v>
      </c>
      <c r="F162" s="29" t="s">
        <v>96</v>
      </c>
      <c r="G162" s="29" t="s">
        <v>196</v>
      </c>
      <c r="H162" s="27">
        <v>200</v>
      </c>
      <c r="I162" s="421" t="s">
        <v>222</v>
      </c>
      <c r="J162" s="423" t="s">
        <v>416</v>
      </c>
      <c r="K162" s="52"/>
      <c r="L162" s="58">
        <v>2558.0100000000002</v>
      </c>
      <c r="M162" s="58">
        <v>2744.4</v>
      </c>
      <c r="N162" s="58">
        <v>1239.8</v>
      </c>
      <c r="O162" s="58">
        <f t="shared" ref="O162:O167" si="61">P162</f>
        <v>2933.4</v>
      </c>
      <c r="P162" s="58">
        <v>2933.4</v>
      </c>
      <c r="Q162" s="58"/>
      <c r="R162" s="58">
        <f t="shared" ref="R162:R167" si="62">S162</f>
        <v>2902.1</v>
      </c>
      <c r="S162" s="58">
        <v>2902.1</v>
      </c>
      <c r="T162" s="58"/>
      <c r="U162" s="58">
        <f t="shared" ref="U162:U167" si="63">V162</f>
        <v>3199.9</v>
      </c>
      <c r="V162" s="58">
        <v>3199.9</v>
      </c>
      <c r="W162" s="58"/>
    </row>
    <row r="163" spans="1:23" ht="132">
      <c r="A163" s="56" t="s">
        <v>273</v>
      </c>
      <c r="B163" s="50" t="s">
        <v>344</v>
      </c>
      <c r="C163" s="57" t="s">
        <v>298</v>
      </c>
      <c r="D163" s="29" t="s">
        <v>449</v>
      </c>
      <c r="E163" s="29" t="s">
        <v>99</v>
      </c>
      <c r="F163" s="29" t="s">
        <v>96</v>
      </c>
      <c r="G163" s="29" t="s">
        <v>242</v>
      </c>
      <c r="H163" s="27">
        <v>200</v>
      </c>
      <c r="I163" s="421"/>
      <c r="J163" s="423"/>
      <c r="K163" s="52"/>
      <c r="L163" s="58">
        <v>550</v>
      </c>
      <c r="M163" s="58">
        <v>522.5</v>
      </c>
      <c r="N163" s="58">
        <v>146</v>
      </c>
      <c r="O163" s="58">
        <f t="shared" si="61"/>
        <v>733.9</v>
      </c>
      <c r="P163" s="58">
        <v>733.9</v>
      </c>
      <c r="Q163" s="58"/>
      <c r="R163" s="58">
        <f t="shared" si="62"/>
        <v>726</v>
      </c>
      <c r="S163" s="58">
        <v>726</v>
      </c>
      <c r="T163" s="58"/>
      <c r="U163" s="58">
        <f t="shared" si="63"/>
        <v>800.5</v>
      </c>
      <c r="V163" s="58">
        <v>800.5</v>
      </c>
      <c r="W163" s="58"/>
    </row>
    <row r="164" spans="1:23" ht="66">
      <c r="A164" s="56" t="s">
        <v>275</v>
      </c>
      <c r="B164" s="50" t="s">
        <v>344</v>
      </c>
      <c r="C164" s="57" t="s">
        <v>111</v>
      </c>
      <c r="D164" s="29" t="s">
        <v>449</v>
      </c>
      <c r="E164" s="29" t="s">
        <v>99</v>
      </c>
      <c r="F164" s="29" t="s">
        <v>96</v>
      </c>
      <c r="G164" s="29" t="s">
        <v>135</v>
      </c>
      <c r="H164" s="27">
        <v>200</v>
      </c>
      <c r="I164" s="421"/>
      <c r="J164" s="423"/>
      <c r="K164" s="52"/>
      <c r="L164" s="58">
        <v>15</v>
      </c>
      <c r="M164" s="58">
        <v>66.400000000000006</v>
      </c>
      <c r="N164" s="58">
        <v>60</v>
      </c>
      <c r="O164" s="58">
        <f t="shared" si="61"/>
        <v>63.1</v>
      </c>
      <c r="P164" s="58">
        <v>63.1</v>
      </c>
      <c r="Q164" s="58"/>
      <c r="R164" s="58">
        <f t="shared" si="62"/>
        <v>62.4</v>
      </c>
      <c r="S164" s="58">
        <v>62.4</v>
      </c>
      <c r="T164" s="58"/>
      <c r="U164" s="58">
        <f t="shared" si="63"/>
        <v>68.8</v>
      </c>
      <c r="V164" s="58">
        <v>68.8</v>
      </c>
      <c r="W164" s="58"/>
    </row>
    <row r="165" spans="1:23" ht="148.5">
      <c r="A165" s="56" t="s">
        <v>279</v>
      </c>
      <c r="B165" s="50" t="s">
        <v>344</v>
      </c>
      <c r="C165" s="57" t="s">
        <v>488</v>
      </c>
      <c r="D165" s="29" t="s">
        <v>449</v>
      </c>
      <c r="E165" s="29" t="s">
        <v>99</v>
      </c>
      <c r="F165" s="29" t="s">
        <v>96</v>
      </c>
      <c r="G165" s="29" t="s">
        <v>243</v>
      </c>
      <c r="H165" s="27">
        <v>200</v>
      </c>
      <c r="I165" s="421"/>
      <c r="J165" s="423"/>
      <c r="K165" s="52"/>
      <c r="L165" s="58">
        <v>89.3</v>
      </c>
      <c r="M165" s="58">
        <v>24.8</v>
      </c>
      <c r="N165" s="58">
        <v>10.56</v>
      </c>
      <c r="O165" s="58">
        <f t="shared" si="61"/>
        <v>23.6</v>
      </c>
      <c r="P165" s="58">
        <v>23.6</v>
      </c>
      <c r="Q165" s="58"/>
      <c r="R165" s="58">
        <f t="shared" si="62"/>
        <v>23.3</v>
      </c>
      <c r="S165" s="58">
        <v>23.3</v>
      </c>
      <c r="T165" s="58"/>
      <c r="U165" s="58">
        <f t="shared" si="63"/>
        <v>25.7</v>
      </c>
      <c r="V165" s="58">
        <v>25.7</v>
      </c>
      <c r="W165" s="58"/>
    </row>
    <row r="166" spans="1:23" ht="82.5">
      <c r="A166" s="56" t="s">
        <v>280</v>
      </c>
      <c r="B166" s="50" t="s">
        <v>344</v>
      </c>
      <c r="C166" s="57" t="s">
        <v>489</v>
      </c>
      <c r="D166" s="29" t="s">
        <v>450</v>
      </c>
      <c r="E166" s="29" t="s">
        <v>99</v>
      </c>
      <c r="F166" s="29" t="s">
        <v>96</v>
      </c>
      <c r="G166" s="29" t="s">
        <v>123</v>
      </c>
      <c r="H166" s="27">
        <v>200</v>
      </c>
      <c r="I166" s="421"/>
      <c r="J166" s="423"/>
      <c r="K166" s="52"/>
      <c r="L166" s="58">
        <v>38.92</v>
      </c>
      <c r="M166" s="58">
        <v>124.2</v>
      </c>
      <c r="N166" s="58">
        <v>84</v>
      </c>
      <c r="O166" s="58">
        <f t="shared" si="61"/>
        <v>118</v>
      </c>
      <c r="P166" s="58">
        <v>118</v>
      </c>
      <c r="Q166" s="58"/>
      <c r="R166" s="58">
        <f t="shared" si="62"/>
        <v>116.7</v>
      </c>
      <c r="S166" s="58">
        <v>116.7</v>
      </c>
      <c r="T166" s="58"/>
      <c r="U166" s="58">
        <f t="shared" si="63"/>
        <v>128.69999999999999</v>
      </c>
      <c r="V166" s="58">
        <v>128.69999999999999</v>
      </c>
      <c r="W166" s="58"/>
    </row>
    <row r="167" spans="1:23" ht="33">
      <c r="A167" s="56" t="s">
        <v>281</v>
      </c>
      <c r="B167" s="50" t="s">
        <v>344</v>
      </c>
      <c r="C167" s="425" t="s">
        <v>417</v>
      </c>
      <c r="D167" s="29" t="s">
        <v>449</v>
      </c>
      <c r="E167" s="29" t="s">
        <v>99</v>
      </c>
      <c r="F167" s="29" t="s">
        <v>96</v>
      </c>
      <c r="G167" s="29" t="s">
        <v>188</v>
      </c>
      <c r="H167" s="27">
        <v>200</v>
      </c>
      <c r="I167" s="421"/>
      <c r="J167" s="423"/>
      <c r="K167" s="52"/>
      <c r="L167" s="58">
        <v>71.400000000000006</v>
      </c>
      <c r="M167" s="58">
        <v>48</v>
      </c>
      <c r="N167" s="58">
        <v>39.299999999999997</v>
      </c>
      <c r="O167" s="58">
        <f t="shared" si="61"/>
        <v>45.6</v>
      </c>
      <c r="P167" s="58">
        <v>45.6</v>
      </c>
      <c r="Q167" s="58"/>
      <c r="R167" s="58">
        <f t="shared" si="62"/>
        <v>45.1</v>
      </c>
      <c r="S167" s="58">
        <v>45.1</v>
      </c>
      <c r="T167" s="58"/>
      <c r="U167" s="58">
        <f t="shared" si="63"/>
        <v>49.7</v>
      </c>
      <c r="V167" s="58">
        <v>49.7</v>
      </c>
      <c r="W167" s="58"/>
    </row>
    <row r="168" spans="1:23" ht="33">
      <c r="A168" s="56" t="s">
        <v>282</v>
      </c>
      <c r="B168" s="50" t="s">
        <v>344</v>
      </c>
      <c r="C168" s="425"/>
      <c r="D168" s="29" t="s">
        <v>449</v>
      </c>
      <c r="E168" s="29" t="s">
        <v>99</v>
      </c>
      <c r="F168" s="29" t="s">
        <v>96</v>
      </c>
      <c r="G168" s="29" t="s">
        <v>207</v>
      </c>
      <c r="H168" s="27">
        <v>200</v>
      </c>
      <c r="I168" s="421"/>
      <c r="J168" s="423"/>
      <c r="K168" s="52"/>
      <c r="L168" s="58">
        <v>494.16</v>
      </c>
      <c r="M168" s="58"/>
      <c r="N168" s="58"/>
      <c r="O168" s="58"/>
      <c r="P168" s="58"/>
      <c r="Q168" s="58"/>
      <c r="R168" s="58"/>
      <c r="S168" s="58"/>
      <c r="T168" s="58"/>
      <c r="U168" s="58"/>
      <c r="V168" s="58"/>
      <c r="W168" s="58"/>
    </row>
    <row r="169" spans="1:23" ht="33">
      <c r="A169" s="56" t="s">
        <v>491</v>
      </c>
      <c r="B169" s="50" t="s">
        <v>344</v>
      </c>
      <c r="C169" s="425"/>
      <c r="D169" s="29" t="s">
        <v>449</v>
      </c>
      <c r="E169" s="29" t="s">
        <v>99</v>
      </c>
      <c r="F169" s="29" t="s">
        <v>96</v>
      </c>
      <c r="G169" s="29" t="s">
        <v>276</v>
      </c>
      <c r="H169" s="27">
        <v>200</v>
      </c>
      <c r="I169" s="421"/>
      <c r="J169" s="423"/>
      <c r="K169" s="52"/>
      <c r="L169" s="58">
        <v>206.46</v>
      </c>
      <c r="M169" s="58"/>
      <c r="N169" s="58"/>
      <c r="O169" s="58"/>
      <c r="P169" s="58"/>
      <c r="Q169" s="58"/>
      <c r="R169" s="58"/>
      <c r="S169" s="58"/>
      <c r="T169" s="58"/>
      <c r="U169" s="58"/>
      <c r="V169" s="58"/>
      <c r="W169" s="58"/>
    </row>
    <row r="170" spans="1:23" ht="33">
      <c r="A170" s="56" t="s">
        <v>492</v>
      </c>
      <c r="B170" s="50" t="s">
        <v>344</v>
      </c>
      <c r="C170" s="425"/>
      <c r="D170" s="29" t="s">
        <v>449</v>
      </c>
      <c r="E170" s="29" t="s">
        <v>99</v>
      </c>
      <c r="F170" s="29" t="s">
        <v>96</v>
      </c>
      <c r="G170" s="29" t="s">
        <v>435</v>
      </c>
      <c r="H170" s="27">
        <v>200</v>
      </c>
      <c r="I170" s="421"/>
      <c r="J170" s="423"/>
      <c r="K170" s="52"/>
      <c r="L170" s="58">
        <v>5707.55</v>
      </c>
      <c r="M170" s="58"/>
      <c r="N170" s="58"/>
      <c r="O170" s="58"/>
      <c r="P170" s="58"/>
      <c r="Q170" s="58"/>
      <c r="R170" s="58"/>
      <c r="S170" s="58"/>
      <c r="T170" s="58"/>
      <c r="U170" s="58"/>
      <c r="V170" s="58"/>
      <c r="W170" s="58"/>
    </row>
    <row r="171" spans="1:23" ht="33">
      <c r="A171" s="56" t="s">
        <v>493</v>
      </c>
      <c r="B171" s="50" t="s">
        <v>344</v>
      </c>
      <c r="C171" s="57"/>
      <c r="D171" s="29"/>
      <c r="E171" s="29" t="s">
        <v>99</v>
      </c>
      <c r="F171" s="29" t="s">
        <v>96</v>
      </c>
      <c r="G171" s="29" t="s">
        <v>1272</v>
      </c>
      <c r="H171" s="27">
        <v>200</v>
      </c>
      <c r="I171" s="421"/>
      <c r="J171" s="423"/>
      <c r="K171" s="52"/>
      <c r="L171" s="58"/>
      <c r="M171" s="58"/>
      <c r="N171" s="58"/>
      <c r="O171" s="58">
        <f>P171</f>
        <v>200</v>
      </c>
      <c r="P171" s="58">
        <v>200</v>
      </c>
      <c r="Q171" s="58"/>
      <c r="R171" s="58">
        <f>S171</f>
        <v>188</v>
      </c>
      <c r="S171" s="58">
        <v>188</v>
      </c>
      <c r="T171" s="58"/>
      <c r="U171" s="58">
        <f>V171</f>
        <v>207.3</v>
      </c>
      <c r="V171" s="58">
        <v>207.3</v>
      </c>
      <c r="W171" s="58"/>
    </row>
    <row r="172" spans="1:23" ht="33">
      <c r="A172" s="56" t="s">
        <v>505</v>
      </c>
      <c r="B172" s="50" t="s">
        <v>344</v>
      </c>
      <c r="C172" s="57"/>
      <c r="D172" s="29"/>
      <c r="E172" s="29" t="s">
        <v>99</v>
      </c>
      <c r="F172" s="29" t="s">
        <v>96</v>
      </c>
      <c r="G172" s="29" t="s">
        <v>1250</v>
      </c>
      <c r="H172" s="27">
        <v>200</v>
      </c>
      <c r="I172" s="421"/>
      <c r="J172" s="423"/>
      <c r="K172" s="52"/>
      <c r="L172" s="58"/>
      <c r="M172" s="58">
        <v>1200</v>
      </c>
      <c r="N172" s="58">
        <v>0</v>
      </c>
      <c r="O172" s="58"/>
      <c r="P172" s="58"/>
      <c r="Q172" s="58"/>
      <c r="R172" s="58"/>
      <c r="S172" s="58"/>
      <c r="T172" s="58"/>
      <c r="U172" s="58"/>
      <c r="V172" s="58"/>
      <c r="W172" s="58"/>
    </row>
    <row r="173" spans="1:23" ht="82.5">
      <c r="A173" s="56" t="s">
        <v>1269</v>
      </c>
      <c r="B173" s="50" t="s">
        <v>344</v>
      </c>
      <c r="C173" s="57" t="s">
        <v>114</v>
      </c>
      <c r="D173" s="29" t="s">
        <v>447</v>
      </c>
      <c r="E173" s="29" t="s">
        <v>99</v>
      </c>
      <c r="F173" s="29" t="s">
        <v>99</v>
      </c>
      <c r="G173" s="29" t="s">
        <v>101</v>
      </c>
      <c r="H173" s="27">
        <v>200</v>
      </c>
      <c r="I173" s="421"/>
      <c r="J173" s="423"/>
      <c r="K173" s="52"/>
      <c r="L173" s="58">
        <v>741.71</v>
      </c>
      <c r="M173" s="58">
        <v>636.79999999999995</v>
      </c>
      <c r="N173" s="58">
        <v>329.6</v>
      </c>
      <c r="O173" s="58">
        <f>P173</f>
        <v>605</v>
      </c>
      <c r="P173" s="58">
        <v>605</v>
      </c>
      <c r="Q173" s="58"/>
      <c r="R173" s="58">
        <f>S173</f>
        <v>598.5</v>
      </c>
      <c r="S173" s="58">
        <v>598.5</v>
      </c>
      <c r="T173" s="58"/>
      <c r="U173" s="58">
        <f>V173</f>
        <v>659.9</v>
      </c>
      <c r="V173" s="58">
        <v>659.9</v>
      </c>
      <c r="W173" s="58"/>
    </row>
    <row r="174" spans="1:23">
      <c r="A174" s="56" t="s">
        <v>50</v>
      </c>
      <c r="B174" s="50" t="s">
        <v>31</v>
      </c>
      <c r="C174" s="53"/>
      <c r="D174" s="59"/>
      <c r="E174" s="29"/>
      <c r="F174" s="29"/>
      <c r="G174" s="29"/>
      <c r="H174" s="27">
        <v>800</v>
      </c>
      <c r="I174" s="53"/>
      <c r="J174" s="61"/>
      <c r="K174" s="59"/>
      <c r="L174" s="58">
        <f>L175</f>
        <v>15.81</v>
      </c>
      <c r="M174" s="58">
        <f t="shared" ref="M174:W174" si="64">SUM(M175:M175)</f>
        <v>37.200000000000003</v>
      </c>
      <c r="N174" s="58">
        <f t="shared" si="64"/>
        <v>13.8</v>
      </c>
      <c r="O174" s="58">
        <f t="shared" si="64"/>
        <v>32.700000000000003</v>
      </c>
      <c r="P174" s="58">
        <f t="shared" si="64"/>
        <v>32.700000000000003</v>
      </c>
      <c r="Q174" s="58">
        <f t="shared" si="64"/>
        <v>0</v>
      </c>
      <c r="R174" s="58">
        <f t="shared" si="64"/>
        <v>32.299999999999997</v>
      </c>
      <c r="S174" s="58">
        <f t="shared" si="64"/>
        <v>32.299999999999997</v>
      </c>
      <c r="T174" s="58">
        <f t="shared" si="64"/>
        <v>0</v>
      </c>
      <c r="U174" s="58">
        <f t="shared" si="64"/>
        <v>35.6</v>
      </c>
      <c r="V174" s="58">
        <f t="shared" si="64"/>
        <v>35.6</v>
      </c>
      <c r="W174" s="58">
        <f t="shared" si="64"/>
        <v>0</v>
      </c>
    </row>
    <row r="175" spans="1:23" ht="115.5">
      <c r="A175" s="56" t="s">
        <v>307</v>
      </c>
      <c r="B175" s="50" t="s">
        <v>344</v>
      </c>
      <c r="C175" s="57" t="s">
        <v>114</v>
      </c>
      <c r="D175" s="52"/>
      <c r="E175" s="29"/>
      <c r="F175" s="29"/>
      <c r="G175" s="29"/>
      <c r="H175" s="27">
        <v>800</v>
      </c>
      <c r="I175" s="120" t="s">
        <v>418</v>
      </c>
      <c r="J175" s="60" t="s">
        <v>419</v>
      </c>
      <c r="K175" s="52"/>
      <c r="L175" s="58">
        <v>15.81</v>
      </c>
      <c r="M175" s="58">
        <v>37.200000000000003</v>
      </c>
      <c r="N175" s="58">
        <v>13.8</v>
      </c>
      <c r="O175" s="58">
        <f>P175</f>
        <v>32.700000000000003</v>
      </c>
      <c r="P175" s="58">
        <v>32.700000000000003</v>
      </c>
      <c r="Q175" s="58"/>
      <c r="R175" s="58">
        <f>S175</f>
        <v>32.299999999999997</v>
      </c>
      <c r="S175" s="58">
        <v>32.299999999999997</v>
      </c>
      <c r="T175" s="58"/>
      <c r="U175" s="58">
        <f>V175</f>
        <v>35.6</v>
      </c>
      <c r="V175" s="58">
        <v>35.6</v>
      </c>
      <c r="W175" s="58"/>
    </row>
    <row r="176" spans="1:23" ht="49.5">
      <c r="A176" s="30" t="s">
        <v>130</v>
      </c>
      <c r="B176" s="31" t="s">
        <v>345</v>
      </c>
      <c r="C176" s="30"/>
      <c r="D176" s="33"/>
      <c r="E176" s="33"/>
      <c r="F176" s="33"/>
      <c r="G176" s="33"/>
      <c r="H176" s="33"/>
      <c r="I176" s="30"/>
      <c r="J176" s="34"/>
      <c r="K176" s="35" t="s">
        <v>62</v>
      </c>
      <c r="L176" s="36">
        <f>SUM(L177)</f>
        <v>17400.600000000002</v>
      </c>
      <c r="M176" s="36">
        <f t="shared" ref="M176:W176" si="65">SUM(M177)</f>
        <v>20114.600000000002</v>
      </c>
      <c r="N176" s="36">
        <f t="shared" si="65"/>
        <v>13512.400000000001</v>
      </c>
      <c r="O176" s="36">
        <f t="shared" si="65"/>
        <v>18035.599999999999</v>
      </c>
      <c r="P176" s="36">
        <f t="shared" si="65"/>
        <v>18035.599999999999</v>
      </c>
      <c r="Q176" s="36">
        <f t="shared" si="65"/>
        <v>0</v>
      </c>
      <c r="R176" s="36">
        <f t="shared" si="65"/>
        <v>17843</v>
      </c>
      <c r="S176" s="36">
        <f t="shared" si="65"/>
        <v>17843</v>
      </c>
      <c r="T176" s="36">
        <f t="shared" si="65"/>
        <v>0</v>
      </c>
      <c r="U176" s="36">
        <f t="shared" si="65"/>
        <v>19674</v>
      </c>
      <c r="V176" s="36">
        <f t="shared" si="65"/>
        <v>19674</v>
      </c>
      <c r="W176" s="36">
        <f t="shared" si="65"/>
        <v>0</v>
      </c>
    </row>
    <row r="177" spans="1:23">
      <c r="A177" s="65" t="s">
        <v>9</v>
      </c>
      <c r="B177" s="412" t="s">
        <v>67</v>
      </c>
      <c r="C177" s="412"/>
      <c r="D177" s="412"/>
      <c r="E177" s="412"/>
      <c r="F177" s="412"/>
      <c r="G177" s="412"/>
      <c r="H177" s="412"/>
      <c r="I177" s="412"/>
      <c r="J177" s="412"/>
      <c r="K177" s="412"/>
      <c r="L177" s="48">
        <f>L178+L182</f>
        <v>17400.600000000002</v>
      </c>
      <c r="M177" s="48">
        <f t="shared" ref="M177:W177" si="66">M178+M182</f>
        <v>20114.600000000002</v>
      </c>
      <c r="N177" s="48">
        <f t="shared" si="66"/>
        <v>13512.400000000001</v>
      </c>
      <c r="O177" s="48">
        <f t="shared" si="66"/>
        <v>18035.599999999999</v>
      </c>
      <c r="P177" s="48">
        <f t="shared" si="66"/>
        <v>18035.599999999999</v>
      </c>
      <c r="Q177" s="48">
        <f t="shared" si="66"/>
        <v>0</v>
      </c>
      <c r="R177" s="48">
        <f t="shared" si="66"/>
        <v>17843</v>
      </c>
      <c r="S177" s="48">
        <f t="shared" si="66"/>
        <v>17843</v>
      </c>
      <c r="T177" s="48">
        <f t="shared" si="66"/>
        <v>0</v>
      </c>
      <c r="U177" s="48">
        <f t="shared" si="66"/>
        <v>19674</v>
      </c>
      <c r="V177" s="48">
        <f t="shared" si="66"/>
        <v>19674</v>
      </c>
      <c r="W177" s="48">
        <f t="shared" si="66"/>
        <v>0</v>
      </c>
    </row>
    <row r="178" spans="1:23">
      <c r="A178" s="49" t="s">
        <v>57</v>
      </c>
      <c r="B178" s="50"/>
      <c r="C178" s="51"/>
      <c r="D178" s="52"/>
      <c r="E178" s="27"/>
      <c r="F178" s="27"/>
      <c r="G178" s="27"/>
      <c r="H178" s="27"/>
      <c r="I178" s="53"/>
      <c r="J178" s="54"/>
      <c r="K178" s="52"/>
      <c r="L178" s="121">
        <f>SUM(L179:L181)</f>
        <v>2418.6000000000004</v>
      </c>
      <c r="M178" s="121">
        <f>SUM(M179:M181)</f>
        <v>2505.9</v>
      </c>
      <c r="N178" s="121">
        <f t="shared" ref="N178:W178" si="67">SUM(N179:N181)</f>
        <v>1735</v>
      </c>
      <c r="O178" s="121">
        <f t="shared" si="67"/>
        <v>2856</v>
      </c>
      <c r="P178" s="121">
        <f t="shared" si="67"/>
        <v>2856</v>
      </c>
      <c r="Q178" s="121">
        <f t="shared" si="67"/>
        <v>0</v>
      </c>
      <c r="R178" s="121">
        <f t="shared" si="67"/>
        <v>2825.4</v>
      </c>
      <c r="S178" s="121">
        <f t="shared" si="67"/>
        <v>2825.4</v>
      </c>
      <c r="T178" s="121">
        <f t="shared" si="67"/>
        <v>0</v>
      </c>
      <c r="U178" s="121">
        <f t="shared" si="67"/>
        <v>3115.3999999999996</v>
      </c>
      <c r="V178" s="121">
        <f t="shared" si="67"/>
        <v>3115.3999999999996</v>
      </c>
      <c r="W178" s="121">
        <f t="shared" si="67"/>
        <v>0</v>
      </c>
    </row>
    <row r="179" spans="1:23" ht="247.5">
      <c r="A179" s="56" t="s">
        <v>10</v>
      </c>
      <c r="B179" s="50" t="s">
        <v>68</v>
      </c>
      <c r="C179" s="57" t="s">
        <v>433</v>
      </c>
      <c r="D179" s="29" t="s">
        <v>438</v>
      </c>
      <c r="E179" s="89" t="s">
        <v>93</v>
      </c>
      <c r="F179" s="89" t="s">
        <v>94</v>
      </c>
      <c r="G179" s="27" t="s">
        <v>1402</v>
      </c>
      <c r="H179" s="27">
        <v>100</v>
      </c>
      <c r="I179" s="421" t="s">
        <v>1591</v>
      </c>
      <c r="J179" s="423" t="s">
        <v>346</v>
      </c>
      <c r="K179" s="52"/>
      <c r="L179" s="58">
        <v>2094.8000000000002</v>
      </c>
      <c r="M179" s="58">
        <v>1860.4</v>
      </c>
      <c r="N179" s="58">
        <v>1585</v>
      </c>
      <c r="O179" s="97">
        <v>2585.3000000000002</v>
      </c>
      <c r="P179" s="97">
        <v>2585.3000000000002</v>
      </c>
      <c r="Q179" s="121">
        <f>SUM(Q180:Q182)</f>
        <v>0</v>
      </c>
      <c r="R179" s="97">
        <v>2557.6</v>
      </c>
      <c r="S179" s="97">
        <v>2557.6</v>
      </c>
      <c r="T179" s="121">
        <f>SUM(T180:T182)</f>
        <v>0</v>
      </c>
      <c r="U179" s="97">
        <v>2820.2</v>
      </c>
      <c r="V179" s="97">
        <v>2820.2</v>
      </c>
      <c r="W179" s="121">
        <f>SUM(W180:W182)</f>
        <v>0</v>
      </c>
    </row>
    <row r="180" spans="1:23" ht="264">
      <c r="A180" s="56" t="s">
        <v>11</v>
      </c>
      <c r="B180" s="50" t="s">
        <v>69</v>
      </c>
      <c r="C180" s="122" t="s">
        <v>434</v>
      </c>
      <c r="D180" s="29" t="s">
        <v>395</v>
      </c>
      <c r="E180" s="89" t="s">
        <v>93</v>
      </c>
      <c r="F180" s="29" t="s">
        <v>94</v>
      </c>
      <c r="G180" s="27">
        <v>7770100190</v>
      </c>
      <c r="H180" s="27">
        <v>200</v>
      </c>
      <c r="I180" s="428"/>
      <c r="J180" s="424"/>
      <c r="K180" s="59"/>
      <c r="L180" s="58">
        <v>323.8</v>
      </c>
      <c r="M180" s="58">
        <v>276.5</v>
      </c>
      <c r="N180" s="58">
        <v>150</v>
      </c>
      <c r="O180" s="97">
        <v>270.7</v>
      </c>
      <c r="P180" s="97">
        <v>270.7</v>
      </c>
      <c r="Q180" s="121">
        <f>SUM(Q182:Q183)</f>
        <v>0</v>
      </c>
      <c r="R180" s="97">
        <v>267.8</v>
      </c>
      <c r="S180" s="97">
        <v>267.8</v>
      </c>
      <c r="T180" s="121">
        <f>SUM(T182:T183)</f>
        <v>0</v>
      </c>
      <c r="U180" s="97">
        <v>295.2</v>
      </c>
      <c r="V180" s="97">
        <v>295.2</v>
      </c>
      <c r="W180" s="121">
        <f>SUM(W182:W183)</f>
        <v>0</v>
      </c>
    </row>
    <row r="181" spans="1:23" ht="33">
      <c r="A181" s="56" t="s">
        <v>227</v>
      </c>
      <c r="B181" s="50" t="s">
        <v>421</v>
      </c>
      <c r="C181" s="122"/>
      <c r="D181" s="29" t="s">
        <v>395</v>
      </c>
      <c r="E181" s="89" t="s">
        <v>93</v>
      </c>
      <c r="F181" s="29" t="s">
        <v>84</v>
      </c>
      <c r="G181" s="27">
        <v>1710421050</v>
      </c>
      <c r="H181" s="27">
        <v>200</v>
      </c>
      <c r="I181" s="470"/>
      <c r="J181" s="471"/>
      <c r="K181" s="59"/>
      <c r="L181" s="58">
        <v>0</v>
      </c>
      <c r="M181" s="58">
        <v>369</v>
      </c>
      <c r="N181" s="58">
        <v>0</v>
      </c>
      <c r="O181" s="58">
        <v>0</v>
      </c>
      <c r="P181" s="58">
        <v>0</v>
      </c>
      <c r="Q181" s="55">
        <v>0</v>
      </c>
      <c r="R181" s="58">
        <v>0</v>
      </c>
      <c r="S181" s="58">
        <v>0</v>
      </c>
      <c r="T181" s="55">
        <v>0</v>
      </c>
      <c r="U181" s="58">
        <v>0</v>
      </c>
      <c r="V181" s="58">
        <v>0</v>
      </c>
      <c r="W181" s="55">
        <v>0</v>
      </c>
    </row>
    <row r="182" spans="1:23">
      <c r="A182" s="429" t="s">
        <v>89</v>
      </c>
      <c r="B182" s="429"/>
      <c r="C182" s="429"/>
      <c r="D182" s="429"/>
      <c r="E182" s="429"/>
      <c r="F182" s="429"/>
      <c r="G182" s="429"/>
      <c r="H182" s="429"/>
      <c r="I182" s="429"/>
      <c r="J182" s="429"/>
      <c r="K182" s="429"/>
      <c r="L182" s="55">
        <f t="shared" ref="L182:W182" si="68">L183+L187+L205</f>
        <v>14982.000000000002</v>
      </c>
      <c r="M182" s="55">
        <f t="shared" si="68"/>
        <v>17608.7</v>
      </c>
      <c r="N182" s="55">
        <f t="shared" si="68"/>
        <v>11777.400000000001</v>
      </c>
      <c r="O182" s="55">
        <f t="shared" si="68"/>
        <v>15179.6</v>
      </c>
      <c r="P182" s="55">
        <f t="shared" si="68"/>
        <v>15179.6</v>
      </c>
      <c r="Q182" s="55">
        <f t="shared" si="68"/>
        <v>0</v>
      </c>
      <c r="R182" s="55">
        <f t="shared" si="68"/>
        <v>15017.599999999999</v>
      </c>
      <c r="S182" s="55">
        <f t="shared" si="68"/>
        <v>15017.599999999999</v>
      </c>
      <c r="T182" s="55">
        <f t="shared" si="68"/>
        <v>0</v>
      </c>
      <c r="U182" s="55">
        <f t="shared" si="68"/>
        <v>16558.600000000002</v>
      </c>
      <c r="V182" s="55">
        <f t="shared" si="68"/>
        <v>16558.600000000002</v>
      </c>
      <c r="W182" s="55">
        <f t="shared" si="68"/>
        <v>0</v>
      </c>
    </row>
    <row r="183" spans="1:23">
      <c r="A183" s="56" t="s">
        <v>12</v>
      </c>
      <c r="B183" s="50" t="s">
        <v>58</v>
      </c>
      <c r="C183" s="57"/>
      <c r="D183" s="52"/>
      <c r="E183" s="27"/>
      <c r="F183" s="27"/>
      <c r="G183" s="27"/>
      <c r="H183" s="27">
        <v>100</v>
      </c>
      <c r="I183" s="53"/>
      <c r="J183" s="60"/>
      <c r="K183" s="52"/>
      <c r="L183" s="55">
        <f>L184</f>
        <v>7977.7000000000007</v>
      </c>
      <c r="M183" s="55">
        <f>M184</f>
        <v>9064.7999999999993</v>
      </c>
      <c r="N183" s="55">
        <f>N184</f>
        <v>5830.1</v>
      </c>
      <c r="O183" s="121">
        <f>O184</f>
        <v>10837.7</v>
      </c>
      <c r="P183" s="121">
        <f t="shared" ref="P183:V183" si="69">SUM(P185+P186)</f>
        <v>10837.7</v>
      </c>
      <c r="Q183" s="121">
        <f t="shared" si="69"/>
        <v>0</v>
      </c>
      <c r="R183" s="121">
        <f t="shared" si="69"/>
        <v>10722</v>
      </c>
      <c r="S183" s="121">
        <f t="shared" si="69"/>
        <v>10722</v>
      </c>
      <c r="T183" s="121">
        <f t="shared" si="69"/>
        <v>0</v>
      </c>
      <c r="U183" s="121">
        <f t="shared" si="69"/>
        <v>11822.2</v>
      </c>
      <c r="V183" s="121">
        <f t="shared" si="69"/>
        <v>11822.2</v>
      </c>
      <c r="W183" s="55">
        <f>SUM(W185:W186)</f>
        <v>0</v>
      </c>
    </row>
    <row r="184" spans="1:23" ht="33">
      <c r="A184" s="56" t="s">
        <v>48</v>
      </c>
      <c r="B184" s="50" t="s">
        <v>299</v>
      </c>
      <c r="C184" s="57"/>
      <c r="D184" s="52"/>
      <c r="E184" s="27"/>
      <c r="F184" s="27"/>
      <c r="G184" s="27"/>
      <c r="H184" s="27">
        <v>100</v>
      </c>
      <c r="I184" s="53"/>
      <c r="J184" s="60"/>
      <c r="K184" s="52"/>
      <c r="L184" s="55">
        <f>L185+L186</f>
        <v>7977.7000000000007</v>
      </c>
      <c r="M184" s="55">
        <f>M185+M186</f>
        <v>9064.7999999999993</v>
      </c>
      <c r="N184" s="55">
        <f>N185+N186</f>
        <v>5830.1</v>
      </c>
      <c r="O184" s="121">
        <f>O185+O186</f>
        <v>10837.7</v>
      </c>
      <c r="P184" s="121">
        <f t="shared" ref="P184:W184" si="70">P185+P186</f>
        <v>10837.7</v>
      </c>
      <c r="Q184" s="121">
        <f t="shared" si="70"/>
        <v>0</v>
      </c>
      <c r="R184" s="121">
        <f t="shared" si="70"/>
        <v>10722</v>
      </c>
      <c r="S184" s="121">
        <f t="shared" si="70"/>
        <v>10722</v>
      </c>
      <c r="T184" s="121">
        <f t="shared" si="70"/>
        <v>0</v>
      </c>
      <c r="U184" s="121">
        <f t="shared" si="70"/>
        <v>11822.2</v>
      </c>
      <c r="V184" s="121">
        <f t="shared" si="70"/>
        <v>11822.2</v>
      </c>
      <c r="W184" s="121">
        <f t="shared" si="70"/>
        <v>0</v>
      </c>
    </row>
    <row r="185" spans="1:23" ht="198">
      <c r="A185" s="56" t="s">
        <v>255</v>
      </c>
      <c r="B185" s="50" t="s">
        <v>300</v>
      </c>
      <c r="C185" s="57" t="s">
        <v>462</v>
      </c>
      <c r="D185" s="29" t="s">
        <v>457</v>
      </c>
      <c r="E185" s="29" t="s">
        <v>96</v>
      </c>
      <c r="F185" s="29">
        <v>10</v>
      </c>
      <c r="G185" s="29" t="s">
        <v>301</v>
      </c>
      <c r="H185" s="27">
        <v>100</v>
      </c>
      <c r="I185" s="123" t="s">
        <v>131</v>
      </c>
      <c r="J185" s="124" t="s">
        <v>347</v>
      </c>
      <c r="K185" s="52"/>
      <c r="L185" s="58">
        <v>5228.6000000000004</v>
      </c>
      <c r="M185" s="58">
        <v>5921.3</v>
      </c>
      <c r="N185" s="58">
        <v>3772.1</v>
      </c>
      <c r="O185" s="97">
        <v>6416.3</v>
      </c>
      <c r="P185" s="97">
        <v>6416.3</v>
      </c>
      <c r="Q185" s="97">
        <v>0</v>
      </c>
      <c r="R185" s="97">
        <v>6347.8</v>
      </c>
      <c r="S185" s="97">
        <v>6347.8</v>
      </c>
      <c r="T185" s="97">
        <v>0</v>
      </c>
      <c r="U185" s="97">
        <v>6999.2</v>
      </c>
      <c r="V185" s="97">
        <v>6999.2</v>
      </c>
      <c r="W185" s="97">
        <v>0</v>
      </c>
    </row>
    <row r="186" spans="1:23" ht="409.5">
      <c r="A186" s="56" t="s">
        <v>257</v>
      </c>
      <c r="B186" s="50" t="s">
        <v>302</v>
      </c>
      <c r="C186" s="125" t="s">
        <v>365</v>
      </c>
      <c r="D186" s="29" t="s">
        <v>447</v>
      </c>
      <c r="E186" s="29" t="s">
        <v>99</v>
      </c>
      <c r="F186" s="29" t="s">
        <v>99</v>
      </c>
      <c r="G186" s="29" t="s">
        <v>101</v>
      </c>
      <c r="H186" s="27">
        <v>100</v>
      </c>
      <c r="I186" s="123" t="s">
        <v>348</v>
      </c>
      <c r="J186" s="124" t="s">
        <v>349</v>
      </c>
      <c r="K186" s="52"/>
      <c r="L186" s="58">
        <v>2749.1</v>
      </c>
      <c r="M186" s="58">
        <v>3143.5</v>
      </c>
      <c r="N186" s="58">
        <v>2058</v>
      </c>
      <c r="O186" s="97">
        <v>4421.3999999999996</v>
      </c>
      <c r="P186" s="97">
        <v>4421.3999999999996</v>
      </c>
      <c r="Q186" s="97">
        <v>0</v>
      </c>
      <c r="R186" s="97">
        <v>4374.2</v>
      </c>
      <c r="S186" s="97">
        <v>4374.2</v>
      </c>
      <c r="T186" s="97">
        <v>0</v>
      </c>
      <c r="U186" s="97">
        <v>4823</v>
      </c>
      <c r="V186" s="97">
        <v>4823</v>
      </c>
      <c r="W186" s="97">
        <v>0</v>
      </c>
    </row>
    <row r="187" spans="1:23" ht="33">
      <c r="A187" s="56" t="s">
        <v>13</v>
      </c>
      <c r="B187" s="50" t="s">
        <v>32</v>
      </c>
      <c r="C187" s="53"/>
      <c r="D187" s="59"/>
      <c r="E187" s="27"/>
      <c r="F187" s="27"/>
      <c r="G187" s="27"/>
      <c r="H187" s="27">
        <v>200</v>
      </c>
      <c r="I187" s="53"/>
      <c r="J187" s="61"/>
      <c r="K187" s="59"/>
      <c r="L187" s="55">
        <f>SUM(L188)</f>
        <v>6984.7</v>
      </c>
      <c r="M187" s="55">
        <f t="shared" ref="M187:W187" si="71">SUM(M188)</f>
        <v>8525.6</v>
      </c>
      <c r="N187" s="55">
        <f t="shared" si="71"/>
        <v>5932.6</v>
      </c>
      <c r="O187" s="121">
        <f t="shared" si="71"/>
        <v>4321.8</v>
      </c>
      <c r="P187" s="121">
        <f t="shared" si="71"/>
        <v>4321.8</v>
      </c>
      <c r="Q187" s="121">
        <f t="shared" si="71"/>
        <v>0</v>
      </c>
      <c r="R187" s="121">
        <f t="shared" si="71"/>
        <v>4281.0999999999995</v>
      </c>
      <c r="S187" s="121">
        <f t="shared" si="71"/>
        <v>4281.0999999999995</v>
      </c>
      <c r="T187" s="121">
        <f t="shared" si="71"/>
        <v>0</v>
      </c>
      <c r="U187" s="121">
        <f t="shared" si="71"/>
        <v>4720.4000000000005</v>
      </c>
      <c r="V187" s="121">
        <f t="shared" si="71"/>
        <v>4720.4000000000005</v>
      </c>
      <c r="W187" s="121">
        <f t="shared" si="71"/>
        <v>0</v>
      </c>
    </row>
    <row r="188" spans="1:23" ht="49.5">
      <c r="A188" s="56" t="s">
        <v>49</v>
      </c>
      <c r="B188" s="50" t="s">
        <v>303</v>
      </c>
      <c r="C188" s="53"/>
      <c r="D188" s="59"/>
      <c r="E188" s="27"/>
      <c r="F188" s="27"/>
      <c r="G188" s="27"/>
      <c r="H188" s="27"/>
      <c r="I188" s="53"/>
      <c r="J188" s="61"/>
      <c r="K188" s="59"/>
      <c r="L188" s="55">
        <f>SUM(L189:L204)</f>
        <v>6984.7</v>
      </c>
      <c r="M188" s="55">
        <f>SUM(M189:M204)</f>
        <v>8525.6</v>
      </c>
      <c r="N188" s="55">
        <f>SUM(N189:N204)</f>
        <v>5932.6</v>
      </c>
      <c r="O188" s="121">
        <f>O189+O190+O191+O192+O193+O194+O195+O196+O197+O198+O199+O200+O202+O203+O204</f>
        <v>4321.8</v>
      </c>
      <c r="P188" s="121">
        <f t="shared" ref="P188:W188" si="72">P189+P190+P191+P192+P193+P194+P195+P196+P197+P198+P199+P200+P202+P203+P204</f>
        <v>4321.8</v>
      </c>
      <c r="Q188" s="121">
        <f t="shared" si="72"/>
        <v>0</v>
      </c>
      <c r="R188" s="121">
        <f t="shared" si="72"/>
        <v>4281.0999999999995</v>
      </c>
      <c r="S188" s="121">
        <f t="shared" si="72"/>
        <v>4281.0999999999995</v>
      </c>
      <c r="T188" s="121">
        <f t="shared" si="72"/>
        <v>0</v>
      </c>
      <c r="U188" s="121">
        <f t="shared" si="72"/>
        <v>4720.4000000000005</v>
      </c>
      <c r="V188" s="121">
        <f t="shared" si="72"/>
        <v>4720.4000000000005</v>
      </c>
      <c r="W188" s="121">
        <f t="shared" si="72"/>
        <v>0</v>
      </c>
    </row>
    <row r="189" spans="1:23" ht="115.5">
      <c r="A189" s="56" t="s">
        <v>262</v>
      </c>
      <c r="B189" s="50" t="s">
        <v>300</v>
      </c>
      <c r="C189" s="120" t="s">
        <v>462</v>
      </c>
      <c r="D189" s="29" t="s">
        <v>457</v>
      </c>
      <c r="E189" s="29" t="s">
        <v>96</v>
      </c>
      <c r="F189" s="29">
        <v>10</v>
      </c>
      <c r="G189" s="29" t="s">
        <v>301</v>
      </c>
      <c r="H189" s="27">
        <v>200</v>
      </c>
      <c r="I189" s="472" t="s">
        <v>131</v>
      </c>
      <c r="J189" s="473" t="s">
        <v>347</v>
      </c>
      <c r="K189" s="59"/>
      <c r="L189" s="58">
        <v>387.1</v>
      </c>
      <c r="M189" s="58">
        <v>389.1</v>
      </c>
      <c r="N189" s="58">
        <v>208.4</v>
      </c>
      <c r="O189" s="97">
        <v>383.5</v>
      </c>
      <c r="P189" s="97">
        <v>383.5</v>
      </c>
      <c r="Q189" s="97">
        <v>0</v>
      </c>
      <c r="R189" s="97">
        <v>383.4</v>
      </c>
      <c r="S189" s="97">
        <v>383.4</v>
      </c>
      <c r="T189" s="97">
        <v>0</v>
      </c>
      <c r="U189" s="97">
        <v>422.7</v>
      </c>
      <c r="V189" s="97">
        <v>422.7</v>
      </c>
      <c r="W189" s="97">
        <v>0</v>
      </c>
    </row>
    <row r="190" spans="1:23" ht="115.5">
      <c r="A190" s="56" t="s">
        <v>264</v>
      </c>
      <c r="B190" s="50" t="s">
        <v>300</v>
      </c>
      <c r="C190" s="57" t="s">
        <v>462</v>
      </c>
      <c r="D190" s="29" t="s">
        <v>457</v>
      </c>
      <c r="E190" s="29" t="s">
        <v>96</v>
      </c>
      <c r="F190" s="29" t="s">
        <v>81</v>
      </c>
      <c r="G190" s="29" t="s">
        <v>194</v>
      </c>
      <c r="H190" s="27">
        <v>200</v>
      </c>
      <c r="I190" s="420"/>
      <c r="J190" s="419"/>
      <c r="K190" s="52"/>
      <c r="L190" s="58">
        <v>943.4</v>
      </c>
      <c r="M190" s="58">
        <v>1750.8</v>
      </c>
      <c r="N190" s="58">
        <v>1291.2</v>
      </c>
      <c r="O190" s="97">
        <v>704.9</v>
      </c>
      <c r="P190" s="97">
        <v>704.9</v>
      </c>
      <c r="Q190" s="97">
        <v>0</v>
      </c>
      <c r="R190" s="97">
        <v>697.4</v>
      </c>
      <c r="S190" s="97">
        <v>697.4</v>
      </c>
      <c r="T190" s="97">
        <v>0</v>
      </c>
      <c r="U190" s="97">
        <v>768.9</v>
      </c>
      <c r="V190" s="97">
        <v>768.9</v>
      </c>
      <c r="W190" s="97">
        <v>0</v>
      </c>
    </row>
    <row r="191" spans="1:23" ht="409.5">
      <c r="A191" s="56" t="s">
        <v>265</v>
      </c>
      <c r="B191" s="50" t="s">
        <v>132</v>
      </c>
      <c r="C191" s="125" t="s">
        <v>366</v>
      </c>
      <c r="D191" s="29" t="s">
        <v>448</v>
      </c>
      <c r="E191" s="29" t="s">
        <v>94</v>
      </c>
      <c r="F191" s="29" t="s">
        <v>98</v>
      </c>
      <c r="G191" s="29" t="s">
        <v>1403</v>
      </c>
      <c r="H191" s="27">
        <v>200</v>
      </c>
      <c r="I191" s="126" t="s">
        <v>133</v>
      </c>
      <c r="J191" s="127" t="s">
        <v>134</v>
      </c>
      <c r="K191" s="59"/>
      <c r="L191" s="58">
        <v>445.2</v>
      </c>
      <c r="M191" s="58">
        <v>377.2</v>
      </c>
      <c r="N191" s="58">
        <v>366.5</v>
      </c>
      <c r="O191" s="97">
        <v>358.4</v>
      </c>
      <c r="P191" s="97">
        <v>358.4</v>
      </c>
      <c r="Q191" s="97">
        <v>0</v>
      </c>
      <c r="R191" s="97">
        <v>354.5</v>
      </c>
      <c r="S191" s="97">
        <v>354.5</v>
      </c>
      <c r="T191" s="97">
        <v>0</v>
      </c>
      <c r="U191" s="97">
        <v>390.9</v>
      </c>
      <c r="V191" s="97">
        <v>390.9</v>
      </c>
      <c r="W191" s="97">
        <v>0</v>
      </c>
    </row>
    <row r="192" spans="1:23" ht="66">
      <c r="A192" s="56" t="s">
        <v>270</v>
      </c>
      <c r="B192" s="82" t="s">
        <v>350</v>
      </c>
      <c r="C192" s="128" t="s">
        <v>463</v>
      </c>
      <c r="D192" s="29" t="s">
        <v>449</v>
      </c>
      <c r="E192" s="29" t="s">
        <v>99</v>
      </c>
      <c r="F192" s="29" t="s">
        <v>96</v>
      </c>
      <c r="G192" s="29" t="s">
        <v>243</v>
      </c>
      <c r="H192" s="29" t="s">
        <v>152</v>
      </c>
      <c r="I192" s="421" t="s">
        <v>351</v>
      </c>
      <c r="J192" s="423" t="s">
        <v>352</v>
      </c>
      <c r="K192" s="29"/>
      <c r="L192" s="58">
        <v>4.4000000000000004</v>
      </c>
      <c r="M192" s="58">
        <v>4.2</v>
      </c>
      <c r="N192" s="58">
        <v>0</v>
      </c>
      <c r="O192" s="129" t="s">
        <v>1404</v>
      </c>
      <c r="P192" s="129" t="s">
        <v>1404</v>
      </c>
      <c r="Q192" s="129" t="s">
        <v>494</v>
      </c>
      <c r="R192" s="129" t="s">
        <v>1405</v>
      </c>
      <c r="S192" s="129" t="s">
        <v>1405</v>
      </c>
      <c r="T192" s="129" t="s">
        <v>494</v>
      </c>
      <c r="U192" s="129" t="s">
        <v>1406</v>
      </c>
      <c r="V192" s="129" t="s">
        <v>1406</v>
      </c>
      <c r="W192" s="129" t="s">
        <v>494</v>
      </c>
    </row>
    <row r="193" spans="1:23" ht="148.5">
      <c r="A193" s="130" t="s">
        <v>272</v>
      </c>
      <c r="B193" s="50" t="s">
        <v>353</v>
      </c>
      <c r="C193" s="125" t="s">
        <v>353</v>
      </c>
      <c r="D193" s="29" t="s">
        <v>449</v>
      </c>
      <c r="E193" s="29" t="s">
        <v>99</v>
      </c>
      <c r="F193" s="29" t="s">
        <v>96</v>
      </c>
      <c r="G193" s="29" t="s">
        <v>196</v>
      </c>
      <c r="H193" s="27">
        <v>200</v>
      </c>
      <c r="I193" s="428"/>
      <c r="J193" s="424"/>
      <c r="K193" s="442"/>
      <c r="L193" s="58">
        <v>2285.1999999999998</v>
      </c>
      <c r="M193" s="58">
        <v>2257.4</v>
      </c>
      <c r="N193" s="58">
        <v>1232.5</v>
      </c>
      <c r="O193" s="97">
        <v>2419.6</v>
      </c>
      <c r="P193" s="97">
        <v>2419.6</v>
      </c>
      <c r="Q193" s="129" t="s">
        <v>494</v>
      </c>
      <c r="R193" s="97">
        <v>2393.6999999999998</v>
      </c>
      <c r="S193" s="97">
        <v>2393.6999999999998</v>
      </c>
      <c r="T193" s="129" t="s">
        <v>494</v>
      </c>
      <c r="U193" s="97">
        <v>2641.8</v>
      </c>
      <c r="V193" s="97">
        <v>2641.8</v>
      </c>
      <c r="W193" s="129" t="s">
        <v>494</v>
      </c>
    </row>
    <row r="194" spans="1:23" ht="148.5">
      <c r="A194" s="56" t="s">
        <v>273</v>
      </c>
      <c r="B194" s="50" t="s">
        <v>353</v>
      </c>
      <c r="C194" s="125" t="s">
        <v>353</v>
      </c>
      <c r="D194" s="29" t="s">
        <v>449</v>
      </c>
      <c r="E194" s="29" t="s">
        <v>99</v>
      </c>
      <c r="F194" s="29" t="s">
        <v>96</v>
      </c>
      <c r="G194" s="29" t="s">
        <v>242</v>
      </c>
      <c r="H194" s="27">
        <v>200</v>
      </c>
      <c r="I194" s="428"/>
      <c r="J194" s="424"/>
      <c r="K194" s="442"/>
      <c r="L194" s="58"/>
      <c r="M194" s="58">
        <v>60</v>
      </c>
      <c r="N194" s="58">
        <v>60</v>
      </c>
      <c r="O194" s="97">
        <v>57</v>
      </c>
      <c r="P194" s="97">
        <v>57</v>
      </c>
      <c r="Q194" s="129" t="s">
        <v>494</v>
      </c>
      <c r="R194" s="97">
        <v>56.4</v>
      </c>
      <c r="S194" s="97">
        <v>56.4</v>
      </c>
      <c r="T194" s="129" t="s">
        <v>494</v>
      </c>
      <c r="U194" s="97">
        <v>62.2</v>
      </c>
      <c r="V194" s="97">
        <v>62.2</v>
      </c>
      <c r="W194" s="129" t="s">
        <v>494</v>
      </c>
    </row>
    <row r="195" spans="1:23" ht="409.5">
      <c r="A195" s="130" t="s">
        <v>275</v>
      </c>
      <c r="B195" s="50" t="s">
        <v>354</v>
      </c>
      <c r="C195" s="125" t="s">
        <v>495</v>
      </c>
      <c r="D195" s="41" t="s">
        <v>449</v>
      </c>
      <c r="E195" s="29" t="s">
        <v>99</v>
      </c>
      <c r="F195" s="29" t="s">
        <v>96</v>
      </c>
      <c r="G195" s="29" t="s">
        <v>135</v>
      </c>
      <c r="H195" s="27">
        <v>200</v>
      </c>
      <c r="I195" s="428"/>
      <c r="J195" s="424"/>
      <c r="K195" s="476"/>
      <c r="L195" s="58">
        <v>27.1</v>
      </c>
      <c r="M195" s="58">
        <v>25.7</v>
      </c>
      <c r="N195" s="58">
        <v>0</v>
      </c>
      <c r="O195" s="97">
        <v>24.4</v>
      </c>
      <c r="P195" s="97">
        <v>24.4</v>
      </c>
      <c r="Q195" s="129" t="s">
        <v>494</v>
      </c>
      <c r="R195" s="97">
        <v>24.2</v>
      </c>
      <c r="S195" s="97">
        <v>24.2</v>
      </c>
      <c r="T195" s="129" t="s">
        <v>494</v>
      </c>
      <c r="U195" s="97">
        <v>24.2</v>
      </c>
      <c r="V195" s="97">
        <v>24.2</v>
      </c>
      <c r="W195" s="129" t="s">
        <v>494</v>
      </c>
    </row>
    <row r="196" spans="1:23" ht="409.5">
      <c r="A196" s="56" t="s">
        <v>279</v>
      </c>
      <c r="B196" s="50" t="s">
        <v>350</v>
      </c>
      <c r="C196" s="125" t="s">
        <v>496</v>
      </c>
      <c r="D196" s="41" t="s">
        <v>449</v>
      </c>
      <c r="E196" s="29" t="s">
        <v>125</v>
      </c>
      <c r="F196" s="29" t="s">
        <v>126</v>
      </c>
      <c r="G196" s="29" t="s">
        <v>197</v>
      </c>
      <c r="H196" s="27">
        <v>200</v>
      </c>
      <c r="I196" s="428"/>
      <c r="J196" s="424"/>
      <c r="K196" s="476"/>
      <c r="L196" s="58">
        <v>27.9</v>
      </c>
      <c r="M196" s="58">
        <v>50.7</v>
      </c>
      <c r="N196" s="58">
        <v>50.7</v>
      </c>
      <c r="O196" s="97">
        <v>41.5</v>
      </c>
      <c r="P196" s="97">
        <v>41.5</v>
      </c>
      <c r="Q196" s="129" t="s">
        <v>494</v>
      </c>
      <c r="R196" s="97">
        <v>41.1</v>
      </c>
      <c r="S196" s="97">
        <v>41.1</v>
      </c>
      <c r="T196" s="129" t="s">
        <v>494</v>
      </c>
      <c r="U196" s="97">
        <v>45.3</v>
      </c>
      <c r="V196" s="97">
        <v>45.3</v>
      </c>
      <c r="W196" s="129" t="s">
        <v>494</v>
      </c>
    </row>
    <row r="197" spans="1:23" ht="409.5">
      <c r="A197" s="130" t="s">
        <v>280</v>
      </c>
      <c r="B197" s="50" t="s">
        <v>350</v>
      </c>
      <c r="C197" s="125" t="s">
        <v>496</v>
      </c>
      <c r="D197" s="41" t="s">
        <v>449</v>
      </c>
      <c r="E197" s="29" t="s">
        <v>125</v>
      </c>
      <c r="F197" s="29" t="s">
        <v>126</v>
      </c>
      <c r="G197" s="41" t="s">
        <v>276</v>
      </c>
      <c r="H197" s="27">
        <v>200</v>
      </c>
      <c r="I197" s="428"/>
      <c r="J197" s="424"/>
      <c r="K197" s="476"/>
      <c r="L197" s="58">
        <v>163.9</v>
      </c>
      <c r="M197" s="58">
        <v>209.3</v>
      </c>
      <c r="N197" s="58">
        <v>0</v>
      </c>
      <c r="O197" s="97">
        <v>0</v>
      </c>
      <c r="P197" s="97">
        <v>0</v>
      </c>
      <c r="Q197" s="129" t="s">
        <v>1341</v>
      </c>
      <c r="R197" s="97">
        <v>0</v>
      </c>
      <c r="S197" s="97">
        <v>0</v>
      </c>
      <c r="T197" s="129" t="s">
        <v>1341</v>
      </c>
      <c r="U197" s="97">
        <v>0</v>
      </c>
      <c r="V197" s="97">
        <v>0</v>
      </c>
      <c r="W197" s="129" t="s">
        <v>1341</v>
      </c>
    </row>
    <row r="198" spans="1:23" ht="148.5">
      <c r="A198" s="56" t="s">
        <v>281</v>
      </c>
      <c r="B198" s="50" t="s">
        <v>302</v>
      </c>
      <c r="C198" s="125" t="s">
        <v>365</v>
      </c>
      <c r="D198" s="41" t="s">
        <v>447</v>
      </c>
      <c r="E198" s="29" t="s">
        <v>99</v>
      </c>
      <c r="F198" s="29" t="s">
        <v>99</v>
      </c>
      <c r="G198" s="29" t="s">
        <v>101</v>
      </c>
      <c r="H198" s="27">
        <v>200</v>
      </c>
      <c r="I198" s="428"/>
      <c r="J198" s="424"/>
      <c r="K198" s="476"/>
      <c r="L198" s="58">
        <v>333.4</v>
      </c>
      <c r="M198" s="58">
        <v>347.4</v>
      </c>
      <c r="N198" s="58">
        <v>225.8</v>
      </c>
      <c r="O198" s="97">
        <v>328.5</v>
      </c>
      <c r="P198" s="97">
        <v>328.5</v>
      </c>
      <c r="Q198" s="129" t="s">
        <v>494</v>
      </c>
      <c r="R198" s="97">
        <v>326.5</v>
      </c>
      <c r="S198" s="97">
        <v>326.5</v>
      </c>
      <c r="T198" s="129" t="s">
        <v>494</v>
      </c>
      <c r="U198" s="97">
        <v>360</v>
      </c>
      <c r="V198" s="97">
        <v>360</v>
      </c>
      <c r="W198" s="129" t="s">
        <v>494</v>
      </c>
    </row>
    <row r="199" spans="1:23" ht="132">
      <c r="A199" s="56" t="s">
        <v>282</v>
      </c>
      <c r="B199" s="50" t="s">
        <v>422</v>
      </c>
      <c r="C199" s="125" t="s">
        <v>423</v>
      </c>
      <c r="D199" s="41" t="s">
        <v>449</v>
      </c>
      <c r="E199" s="29" t="s">
        <v>99</v>
      </c>
      <c r="F199" s="29" t="s">
        <v>96</v>
      </c>
      <c r="G199" s="41" t="s">
        <v>1250</v>
      </c>
      <c r="H199" s="27">
        <v>200</v>
      </c>
      <c r="I199" s="131" t="s">
        <v>1407</v>
      </c>
      <c r="J199" s="132" t="s">
        <v>1408</v>
      </c>
      <c r="K199" s="59"/>
      <c r="L199" s="58">
        <v>0</v>
      </c>
      <c r="M199" s="58">
        <v>200</v>
      </c>
      <c r="N199" s="58">
        <v>0</v>
      </c>
      <c r="O199" s="58">
        <v>0</v>
      </c>
      <c r="P199" s="58">
        <v>0</v>
      </c>
      <c r="Q199" s="58">
        <v>0</v>
      </c>
      <c r="R199" s="58">
        <v>0</v>
      </c>
      <c r="S199" s="58">
        <v>0</v>
      </c>
      <c r="T199" s="58">
        <v>0</v>
      </c>
      <c r="U199" s="58">
        <v>0</v>
      </c>
      <c r="V199" s="58">
        <v>0</v>
      </c>
      <c r="W199" s="58">
        <v>0</v>
      </c>
    </row>
    <row r="200" spans="1:23" ht="198">
      <c r="A200" s="56" t="s">
        <v>490</v>
      </c>
      <c r="B200" s="50" t="s">
        <v>424</v>
      </c>
      <c r="C200" s="125" t="s">
        <v>425</v>
      </c>
      <c r="D200" s="29" t="s">
        <v>404</v>
      </c>
      <c r="E200" s="29" t="s">
        <v>99</v>
      </c>
      <c r="F200" s="29" t="s">
        <v>93</v>
      </c>
      <c r="G200" s="41" t="s">
        <v>357</v>
      </c>
      <c r="H200" s="27">
        <v>200</v>
      </c>
      <c r="I200" s="133"/>
      <c r="J200" s="132"/>
      <c r="K200" s="59"/>
      <c r="L200" s="58">
        <v>2.2000000000000002</v>
      </c>
      <c r="M200" s="58">
        <v>0</v>
      </c>
      <c r="N200" s="58">
        <v>0</v>
      </c>
      <c r="O200" s="58">
        <v>0</v>
      </c>
      <c r="P200" s="58">
        <v>0</v>
      </c>
      <c r="Q200" s="58">
        <v>0</v>
      </c>
      <c r="R200" s="58">
        <v>0</v>
      </c>
      <c r="S200" s="58">
        <v>0</v>
      </c>
      <c r="T200" s="58">
        <v>0</v>
      </c>
      <c r="U200" s="58">
        <v>0</v>
      </c>
      <c r="V200" s="58">
        <v>0</v>
      </c>
      <c r="W200" s="58">
        <v>0</v>
      </c>
    </row>
    <row r="201" spans="1:23">
      <c r="A201" s="56"/>
      <c r="B201" s="50"/>
      <c r="C201" s="125"/>
      <c r="D201" s="29"/>
      <c r="E201" s="29" t="s">
        <v>99</v>
      </c>
      <c r="F201" s="29" t="s">
        <v>96</v>
      </c>
      <c r="G201" s="41" t="s">
        <v>207</v>
      </c>
      <c r="H201" s="27">
        <v>200</v>
      </c>
      <c r="I201" s="133"/>
      <c r="J201" s="132"/>
      <c r="K201" s="59"/>
      <c r="L201" s="58"/>
      <c r="M201" s="58">
        <v>2767.6</v>
      </c>
      <c r="N201" s="58">
        <v>2411.3000000000002</v>
      </c>
      <c r="O201" s="58"/>
      <c r="P201" s="58"/>
      <c r="Q201" s="58"/>
      <c r="R201" s="58"/>
      <c r="S201" s="58"/>
      <c r="T201" s="58"/>
      <c r="U201" s="58"/>
      <c r="V201" s="58"/>
      <c r="W201" s="58"/>
    </row>
    <row r="202" spans="1:23" ht="409.5">
      <c r="A202" s="56" t="s">
        <v>491</v>
      </c>
      <c r="B202" s="50" t="s">
        <v>479</v>
      </c>
      <c r="C202" s="125" t="s">
        <v>497</v>
      </c>
      <c r="D202" s="29" t="s">
        <v>449</v>
      </c>
      <c r="E202" s="29" t="s">
        <v>99</v>
      </c>
      <c r="F202" s="29" t="s">
        <v>96</v>
      </c>
      <c r="G202" s="41" t="s">
        <v>435</v>
      </c>
      <c r="H202" s="27">
        <v>200</v>
      </c>
      <c r="I202" s="131"/>
      <c r="J202" s="132"/>
      <c r="K202" s="59"/>
      <c r="L202" s="58">
        <v>2190.3000000000002</v>
      </c>
      <c r="M202" s="58">
        <v>0</v>
      </c>
      <c r="N202" s="58">
        <v>0</v>
      </c>
      <c r="O202" s="58">
        <v>0</v>
      </c>
      <c r="P202" s="58">
        <v>0</v>
      </c>
      <c r="Q202" s="58">
        <v>0</v>
      </c>
      <c r="R202" s="58">
        <v>0</v>
      </c>
      <c r="S202" s="58">
        <v>0</v>
      </c>
      <c r="T202" s="58">
        <v>0</v>
      </c>
      <c r="U202" s="58">
        <v>0</v>
      </c>
      <c r="V202" s="58">
        <v>0</v>
      </c>
      <c r="W202" s="58">
        <v>0</v>
      </c>
    </row>
    <row r="203" spans="1:23" ht="115.5">
      <c r="A203" s="56" t="s">
        <v>492</v>
      </c>
      <c r="B203" s="50" t="s">
        <v>421</v>
      </c>
      <c r="C203" s="125" t="s">
        <v>462</v>
      </c>
      <c r="D203" s="29" t="s">
        <v>457</v>
      </c>
      <c r="E203" s="29" t="s">
        <v>96</v>
      </c>
      <c r="F203" s="29" t="s">
        <v>81</v>
      </c>
      <c r="G203" s="41" t="s">
        <v>129</v>
      </c>
      <c r="H203" s="27">
        <v>200</v>
      </c>
      <c r="I203" s="134" t="s">
        <v>1409</v>
      </c>
      <c r="J203" s="132" t="s">
        <v>1410</v>
      </c>
      <c r="K203" s="59"/>
      <c r="L203" s="58">
        <v>50.6</v>
      </c>
      <c r="M203" s="58">
        <v>0</v>
      </c>
      <c r="N203" s="58">
        <v>0</v>
      </c>
      <c r="O203" s="58">
        <v>0</v>
      </c>
      <c r="P203" s="58">
        <v>0</v>
      </c>
      <c r="Q203" s="58">
        <v>0</v>
      </c>
      <c r="R203" s="58">
        <v>0</v>
      </c>
      <c r="S203" s="58">
        <v>0</v>
      </c>
      <c r="T203" s="58">
        <v>0</v>
      </c>
      <c r="U203" s="58">
        <v>0</v>
      </c>
      <c r="V203" s="58">
        <v>0</v>
      </c>
      <c r="W203" s="58">
        <v>0</v>
      </c>
    </row>
    <row r="204" spans="1:23" ht="148.5">
      <c r="A204" s="56" t="s">
        <v>493</v>
      </c>
      <c r="B204" s="50" t="s">
        <v>421</v>
      </c>
      <c r="C204" s="125" t="s">
        <v>365</v>
      </c>
      <c r="D204" s="29" t="s">
        <v>447</v>
      </c>
      <c r="E204" s="29" t="s">
        <v>99</v>
      </c>
      <c r="F204" s="29" t="s">
        <v>99</v>
      </c>
      <c r="G204" s="41" t="s">
        <v>129</v>
      </c>
      <c r="H204" s="27">
        <v>200</v>
      </c>
      <c r="I204" s="133" t="s">
        <v>1411</v>
      </c>
      <c r="J204" s="132" t="s">
        <v>1412</v>
      </c>
      <c r="K204" s="59"/>
      <c r="L204" s="58">
        <v>124</v>
      </c>
      <c r="M204" s="58">
        <v>86.2</v>
      </c>
      <c r="N204" s="58">
        <v>86.2</v>
      </c>
      <c r="O204" s="58">
        <v>0</v>
      </c>
      <c r="P204" s="58">
        <v>0</v>
      </c>
      <c r="Q204" s="58">
        <v>0</v>
      </c>
      <c r="R204" s="58">
        <v>0</v>
      </c>
      <c r="S204" s="58">
        <v>0</v>
      </c>
      <c r="T204" s="58">
        <v>0</v>
      </c>
      <c r="U204" s="58">
        <v>0</v>
      </c>
      <c r="V204" s="58">
        <v>0</v>
      </c>
      <c r="W204" s="58">
        <v>0</v>
      </c>
    </row>
    <row r="205" spans="1:23">
      <c r="A205" s="56" t="s">
        <v>50</v>
      </c>
      <c r="B205" s="50" t="s">
        <v>31</v>
      </c>
      <c r="C205" s="53"/>
      <c r="D205" s="59"/>
      <c r="E205" s="27"/>
      <c r="F205" s="27"/>
      <c r="G205" s="27"/>
      <c r="H205" s="27">
        <v>800</v>
      </c>
      <c r="I205" s="53"/>
      <c r="J205" s="61"/>
      <c r="K205" s="59"/>
      <c r="L205" s="55">
        <f>L206</f>
        <v>19.600000000000001</v>
      </c>
      <c r="M205" s="55">
        <f>M206</f>
        <v>18.299999999999997</v>
      </c>
      <c r="N205" s="55">
        <f>N206</f>
        <v>14.700000000000001</v>
      </c>
      <c r="O205" s="121">
        <f>O206</f>
        <v>20.100000000000001</v>
      </c>
      <c r="P205" s="121">
        <f t="shared" ref="P205:W205" si="73">P206</f>
        <v>20.100000000000001</v>
      </c>
      <c r="Q205" s="121">
        <f t="shared" si="73"/>
        <v>0</v>
      </c>
      <c r="R205" s="121">
        <f t="shared" si="73"/>
        <v>14.5</v>
      </c>
      <c r="S205" s="121">
        <f t="shared" si="73"/>
        <v>14.5</v>
      </c>
      <c r="T205" s="121">
        <f t="shared" si="73"/>
        <v>0</v>
      </c>
      <c r="U205" s="121">
        <f t="shared" si="73"/>
        <v>16</v>
      </c>
      <c r="V205" s="121">
        <f t="shared" si="73"/>
        <v>16</v>
      </c>
      <c r="W205" s="121">
        <f t="shared" si="73"/>
        <v>0</v>
      </c>
    </row>
    <row r="206" spans="1:23" ht="33">
      <c r="A206" s="56" t="s">
        <v>305</v>
      </c>
      <c r="B206" s="50" t="s">
        <v>306</v>
      </c>
      <c r="C206" s="53"/>
      <c r="D206" s="59"/>
      <c r="E206" s="27"/>
      <c r="F206" s="27"/>
      <c r="G206" s="27"/>
      <c r="H206" s="27">
        <v>800</v>
      </c>
      <c r="I206" s="53"/>
      <c r="J206" s="61"/>
      <c r="K206" s="59"/>
      <c r="L206" s="58">
        <f>L207+L208</f>
        <v>19.600000000000001</v>
      </c>
      <c r="M206" s="58">
        <f>M207+M208</f>
        <v>18.299999999999997</v>
      </c>
      <c r="N206" s="58">
        <f>N207+N208</f>
        <v>14.700000000000001</v>
      </c>
      <c r="O206" s="97">
        <f>O207+O208</f>
        <v>20.100000000000001</v>
      </c>
      <c r="P206" s="97">
        <f>SUM(P207+P208)</f>
        <v>20.100000000000001</v>
      </c>
      <c r="Q206" s="121">
        <f>SUM(Q208:Q208)</f>
        <v>0</v>
      </c>
      <c r="R206" s="97">
        <f>SUM(R207+R208)</f>
        <v>14.5</v>
      </c>
      <c r="S206" s="97">
        <f>SUM(S207+S208)</f>
        <v>14.5</v>
      </c>
      <c r="T206" s="97">
        <v>0</v>
      </c>
      <c r="U206" s="97">
        <f>SUM(U207+U208)</f>
        <v>16</v>
      </c>
      <c r="V206" s="97">
        <f>SUM(V207+V208)</f>
        <v>16</v>
      </c>
      <c r="W206" s="58">
        <v>0</v>
      </c>
    </row>
    <row r="207" spans="1:23" ht="198">
      <c r="A207" s="56" t="s">
        <v>307</v>
      </c>
      <c r="B207" s="50" t="s">
        <v>300</v>
      </c>
      <c r="C207" s="83" t="s">
        <v>462</v>
      </c>
      <c r="D207" s="29" t="s">
        <v>457</v>
      </c>
      <c r="E207" s="29" t="s">
        <v>96</v>
      </c>
      <c r="F207" s="29">
        <v>10</v>
      </c>
      <c r="G207" s="29" t="s">
        <v>308</v>
      </c>
      <c r="H207" s="27">
        <v>800</v>
      </c>
      <c r="I207" s="123" t="s">
        <v>131</v>
      </c>
      <c r="J207" s="124" t="s">
        <v>355</v>
      </c>
      <c r="K207" s="59"/>
      <c r="L207" s="58">
        <v>19.600000000000001</v>
      </c>
      <c r="M207" s="58">
        <v>16.899999999999999</v>
      </c>
      <c r="N207" s="58">
        <v>13.3</v>
      </c>
      <c r="O207" s="97">
        <v>18.600000000000001</v>
      </c>
      <c r="P207" s="97">
        <v>18.600000000000001</v>
      </c>
      <c r="Q207" s="121">
        <v>0</v>
      </c>
      <c r="R207" s="97">
        <v>14.5</v>
      </c>
      <c r="S207" s="97">
        <v>14.5</v>
      </c>
      <c r="T207" s="97">
        <v>0</v>
      </c>
      <c r="U207" s="97">
        <v>16</v>
      </c>
      <c r="V207" s="97">
        <v>16</v>
      </c>
      <c r="W207" s="58">
        <v>0</v>
      </c>
    </row>
    <row r="208" spans="1:23" ht="409.5">
      <c r="A208" s="56" t="s">
        <v>309</v>
      </c>
      <c r="B208" s="50" t="s">
        <v>302</v>
      </c>
      <c r="C208" s="120" t="s">
        <v>365</v>
      </c>
      <c r="D208" s="29" t="s">
        <v>447</v>
      </c>
      <c r="E208" s="29" t="s">
        <v>99</v>
      </c>
      <c r="F208" s="29" t="s">
        <v>99</v>
      </c>
      <c r="G208" s="29" t="s">
        <v>101</v>
      </c>
      <c r="H208" s="27">
        <v>800</v>
      </c>
      <c r="I208" s="123" t="s">
        <v>1413</v>
      </c>
      <c r="J208" s="124" t="s">
        <v>352</v>
      </c>
      <c r="K208" s="59"/>
      <c r="L208" s="58">
        <v>0</v>
      </c>
      <c r="M208" s="58">
        <v>1.4</v>
      </c>
      <c r="N208" s="58">
        <v>1.4</v>
      </c>
      <c r="O208" s="58">
        <v>1.5</v>
      </c>
      <c r="P208" s="58">
        <v>1.5</v>
      </c>
      <c r="Q208" s="121">
        <v>0</v>
      </c>
      <c r="R208" s="58">
        <f>SUM(S208:T208)</f>
        <v>0</v>
      </c>
      <c r="S208" s="58">
        <v>0</v>
      </c>
      <c r="T208" s="58">
        <v>0</v>
      </c>
      <c r="U208" s="58">
        <v>0</v>
      </c>
      <c r="V208" s="58">
        <v>0</v>
      </c>
      <c r="W208" s="58">
        <v>0</v>
      </c>
    </row>
    <row r="209" spans="1:23" ht="49.5">
      <c r="A209" s="30" t="s">
        <v>136</v>
      </c>
      <c r="B209" s="31" t="s">
        <v>388</v>
      </c>
      <c r="C209" s="30"/>
      <c r="D209" s="33"/>
      <c r="E209" s="33"/>
      <c r="F209" s="33"/>
      <c r="G209" s="33"/>
      <c r="H209" s="33"/>
      <c r="I209" s="30"/>
      <c r="J209" s="34"/>
      <c r="K209" s="35" t="s">
        <v>62</v>
      </c>
      <c r="L209" s="36">
        <f t="shared" ref="L209:W209" si="74">SUM(L210,L242)</f>
        <v>22370.400000000001</v>
      </c>
      <c r="M209" s="36">
        <f t="shared" si="74"/>
        <v>24119.800000000003</v>
      </c>
      <c r="N209" s="36">
        <f t="shared" si="74"/>
        <v>14714.4</v>
      </c>
      <c r="O209" s="36">
        <f t="shared" si="74"/>
        <v>22963.674999999996</v>
      </c>
      <c r="P209" s="36">
        <f t="shared" si="74"/>
        <v>22963.674999999996</v>
      </c>
      <c r="Q209" s="36">
        <f t="shared" si="74"/>
        <v>0</v>
      </c>
      <c r="R209" s="36">
        <f t="shared" si="74"/>
        <v>22713.599999999999</v>
      </c>
      <c r="S209" s="36">
        <f t="shared" si="74"/>
        <v>22713.599999999999</v>
      </c>
      <c r="T209" s="36">
        <f t="shared" si="74"/>
        <v>0</v>
      </c>
      <c r="U209" s="36">
        <f t="shared" si="74"/>
        <v>25044.400000000001</v>
      </c>
      <c r="V209" s="36">
        <f t="shared" si="74"/>
        <v>25044.400000000001</v>
      </c>
      <c r="W209" s="36">
        <f t="shared" si="74"/>
        <v>0</v>
      </c>
    </row>
    <row r="210" spans="1:23">
      <c r="A210" s="47" t="s">
        <v>9</v>
      </c>
      <c r="B210" s="412" t="s">
        <v>67</v>
      </c>
      <c r="C210" s="412"/>
      <c r="D210" s="412"/>
      <c r="E210" s="412"/>
      <c r="F210" s="412"/>
      <c r="G210" s="412"/>
      <c r="H210" s="412"/>
      <c r="I210" s="412"/>
      <c r="J210" s="412"/>
      <c r="K210" s="412"/>
      <c r="L210" s="48">
        <f t="shared" ref="L210:W210" si="75">SUM(L211,L215,L239)</f>
        <v>22364</v>
      </c>
      <c r="M210" s="48">
        <f t="shared" si="75"/>
        <v>24108.200000000004</v>
      </c>
      <c r="N210" s="48">
        <f t="shared" si="75"/>
        <v>14708.199999999999</v>
      </c>
      <c r="O210" s="48">
        <f t="shared" si="75"/>
        <v>22952.674999999996</v>
      </c>
      <c r="P210" s="48">
        <f t="shared" si="75"/>
        <v>22952.674999999996</v>
      </c>
      <c r="Q210" s="48">
        <f t="shared" si="75"/>
        <v>0</v>
      </c>
      <c r="R210" s="48">
        <f t="shared" si="75"/>
        <v>22702.699999999997</v>
      </c>
      <c r="S210" s="48">
        <f t="shared" si="75"/>
        <v>22702.699999999997</v>
      </c>
      <c r="T210" s="48">
        <f t="shared" si="75"/>
        <v>0</v>
      </c>
      <c r="U210" s="48">
        <f t="shared" si="75"/>
        <v>25032.400000000001</v>
      </c>
      <c r="V210" s="48">
        <f t="shared" si="75"/>
        <v>25032.400000000001</v>
      </c>
      <c r="W210" s="48">
        <f t="shared" si="75"/>
        <v>0</v>
      </c>
    </row>
    <row r="211" spans="1:23">
      <c r="A211" s="49" t="s">
        <v>57</v>
      </c>
      <c r="B211" s="50"/>
      <c r="C211" s="51"/>
      <c r="D211" s="52"/>
      <c r="E211" s="27" t="s">
        <v>93</v>
      </c>
      <c r="F211" s="27" t="s">
        <v>94</v>
      </c>
      <c r="G211" s="27"/>
      <c r="H211" s="27"/>
      <c r="I211" s="421" t="s">
        <v>507</v>
      </c>
      <c r="J211" s="423" t="s">
        <v>508</v>
      </c>
      <c r="K211" s="52"/>
      <c r="L211" s="55">
        <f t="shared" ref="L211:W211" si="76">SUM(L212:L214)</f>
        <v>4094.5</v>
      </c>
      <c r="M211" s="55">
        <f t="shared" si="76"/>
        <v>5250.2</v>
      </c>
      <c r="N211" s="55">
        <f t="shared" si="76"/>
        <v>3563.7</v>
      </c>
      <c r="O211" s="55">
        <f t="shared" si="76"/>
        <v>4921.3999999999996</v>
      </c>
      <c r="P211" s="55">
        <f t="shared" si="76"/>
        <v>4921.3999999999996</v>
      </c>
      <c r="Q211" s="55">
        <f t="shared" si="76"/>
        <v>0</v>
      </c>
      <c r="R211" s="55">
        <f t="shared" si="76"/>
        <v>4868.5999999999995</v>
      </c>
      <c r="S211" s="55">
        <f t="shared" si="76"/>
        <v>4868.5999999999995</v>
      </c>
      <c r="T211" s="55">
        <f t="shared" si="76"/>
        <v>0</v>
      </c>
      <c r="U211" s="55">
        <f t="shared" si="76"/>
        <v>5368.4</v>
      </c>
      <c r="V211" s="55">
        <f t="shared" si="76"/>
        <v>5368.4</v>
      </c>
      <c r="W211" s="55">
        <f t="shared" si="76"/>
        <v>0</v>
      </c>
    </row>
    <row r="212" spans="1:23">
      <c r="A212" s="56" t="s">
        <v>10</v>
      </c>
      <c r="B212" s="50" t="s">
        <v>68</v>
      </c>
      <c r="C212" s="57"/>
      <c r="D212" s="52" t="s">
        <v>438</v>
      </c>
      <c r="E212" s="27" t="s">
        <v>93</v>
      </c>
      <c r="F212" s="27" t="s">
        <v>94</v>
      </c>
      <c r="G212" s="27">
        <v>7770100190</v>
      </c>
      <c r="H212" s="455">
        <v>100</v>
      </c>
      <c r="I212" s="421"/>
      <c r="J212" s="423"/>
      <c r="K212" s="52"/>
      <c r="L212" s="58">
        <v>3567.5</v>
      </c>
      <c r="M212" s="58">
        <f>3485.4+1375.8</f>
        <v>4861.2</v>
      </c>
      <c r="N212" s="58">
        <f>2710.4+637.8</f>
        <v>3348.2</v>
      </c>
      <c r="O212" s="58">
        <f>SUM(P212:Q212)</f>
        <v>4539.8999999999996</v>
      </c>
      <c r="P212" s="58">
        <v>4539.8999999999996</v>
      </c>
      <c r="Q212" s="58">
        <v>0</v>
      </c>
      <c r="R212" s="58">
        <f>SUM(S212:T212)</f>
        <v>4491.2</v>
      </c>
      <c r="S212" s="58">
        <v>4491.2</v>
      </c>
      <c r="T212" s="58">
        <v>0</v>
      </c>
      <c r="U212" s="58">
        <f>SUM(V212:W212)</f>
        <v>4952.2</v>
      </c>
      <c r="V212" s="58">
        <v>4952.2</v>
      </c>
      <c r="W212" s="58">
        <v>0</v>
      </c>
    </row>
    <row r="213" spans="1:23">
      <c r="A213" s="56" t="s">
        <v>11</v>
      </c>
      <c r="B213" s="50" t="s">
        <v>68</v>
      </c>
      <c r="C213" s="57"/>
      <c r="D213" s="52" t="s">
        <v>438</v>
      </c>
      <c r="E213" s="29" t="s">
        <v>93</v>
      </c>
      <c r="F213" s="29" t="s">
        <v>94</v>
      </c>
      <c r="G213" s="27">
        <v>7770455490</v>
      </c>
      <c r="H213" s="455"/>
      <c r="I213" s="421"/>
      <c r="J213" s="423"/>
      <c r="K213" s="52"/>
      <c r="L213" s="58">
        <v>62</v>
      </c>
      <c r="M213" s="58">
        <v>0</v>
      </c>
      <c r="N213" s="58">
        <v>0</v>
      </c>
      <c r="O213" s="58">
        <f>SUM(P213:Q213)</f>
        <v>0</v>
      </c>
      <c r="P213" s="58">
        <v>0</v>
      </c>
      <c r="Q213" s="58">
        <v>0</v>
      </c>
      <c r="R213" s="58">
        <v>0</v>
      </c>
      <c r="S213" s="58">
        <v>0</v>
      </c>
      <c r="T213" s="58">
        <v>0</v>
      </c>
      <c r="U213" s="58">
        <f>SUM(V213:W213)</f>
        <v>0</v>
      </c>
      <c r="V213" s="58">
        <v>0</v>
      </c>
      <c r="W213" s="58">
        <v>0</v>
      </c>
    </row>
    <row r="214" spans="1:23" ht="33">
      <c r="A214" s="56" t="s">
        <v>229</v>
      </c>
      <c r="B214" s="50" t="s">
        <v>69</v>
      </c>
      <c r="C214" s="53"/>
      <c r="D214" s="59" t="s">
        <v>395</v>
      </c>
      <c r="E214" s="27" t="s">
        <v>93</v>
      </c>
      <c r="F214" s="27" t="s">
        <v>94</v>
      </c>
      <c r="G214" s="27">
        <v>7770100190</v>
      </c>
      <c r="H214" s="27">
        <v>200</v>
      </c>
      <c r="I214" s="421"/>
      <c r="J214" s="423"/>
      <c r="K214" s="59"/>
      <c r="L214" s="58">
        <v>465</v>
      </c>
      <c r="M214" s="58">
        <v>389</v>
      </c>
      <c r="N214" s="58">
        <v>215.5</v>
      </c>
      <c r="O214" s="58">
        <f>SUM(P214:Q214)</f>
        <v>381.5</v>
      </c>
      <c r="P214" s="58">
        <v>381.5</v>
      </c>
      <c r="Q214" s="58">
        <v>0</v>
      </c>
      <c r="R214" s="58">
        <f>SUM(S214:T214)</f>
        <v>377.4</v>
      </c>
      <c r="S214" s="58">
        <v>377.4</v>
      </c>
      <c r="T214" s="58">
        <v>0</v>
      </c>
      <c r="U214" s="58">
        <f>SUM(V214:W214)</f>
        <v>416.2</v>
      </c>
      <c r="V214" s="58">
        <v>416.2</v>
      </c>
      <c r="W214" s="58">
        <v>0</v>
      </c>
    </row>
    <row r="215" spans="1:23">
      <c r="A215" s="429" t="s">
        <v>89</v>
      </c>
      <c r="B215" s="429"/>
      <c r="C215" s="429"/>
      <c r="D215" s="429"/>
      <c r="E215" s="429"/>
      <c r="F215" s="429"/>
      <c r="G215" s="429"/>
      <c r="H215" s="429"/>
      <c r="I215" s="429"/>
      <c r="J215" s="429"/>
      <c r="K215" s="429"/>
      <c r="L215" s="55">
        <f t="shared" ref="L215:W215" si="77">SUM(L216,L219,L235)</f>
        <v>18269.5</v>
      </c>
      <c r="M215" s="55">
        <f t="shared" si="77"/>
        <v>18716.100000000002</v>
      </c>
      <c r="N215" s="55">
        <f t="shared" si="77"/>
        <v>11002.599999999999</v>
      </c>
      <c r="O215" s="55">
        <f t="shared" si="77"/>
        <v>18031.274999999998</v>
      </c>
      <c r="P215" s="55">
        <f t="shared" si="77"/>
        <v>18031.274999999998</v>
      </c>
      <c r="Q215" s="55">
        <f t="shared" si="77"/>
        <v>0</v>
      </c>
      <c r="R215" s="55">
        <f t="shared" si="77"/>
        <v>17834.099999999999</v>
      </c>
      <c r="S215" s="55">
        <f t="shared" si="77"/>
        <v>17834.099999999999</v>
      </c>
      <c r="T215" s="55">
        <f t="shared" si="77"/>
        <v>0</v>
      </c>
      <c r="U215" s="55">
        <f t="shared" si="77"/>
        <v>19664</v>
      </c>
      <c r="V215" s="55">
        <f t="shared" si="77"/>
        <v>19664</v>
      </c>
      <c r="W215" s="55">
        <f t="shared" si="77"/>
        <v>0</v>
      </c>
    </row>
    <row r="216" spans="1:23">
      <c r="A216" s="56" t="s">
        <v>12</v>
      </c>
      <c r="B216" s="50" t="s">
        <v>58</v>
      </c>
      <c r="C216" s="57"/>
      <c r="D216" s="52"/>
      <c r="E216" s="27"/>
      <c r="F216" s="27"/>
      <c r="G216" s="27"/>
      <c r="H216" s="27">
        <v>100</v>
      </c>
      <c r="I216" s="53"/>
      <c r="J216" s="60"/>
      <c r="K216" s="52"/>
      <c r="L216" s="58">
        <f t="shared" ref="L216:W216" si="78">SUM(L217:L218)</f>
        <v>5969.5</v>
      </c>
      <c r="M216" s="58">
        <f t="shared" si="78"/>
        <v>5482.7</v>
      </c>
      <c r="N216" s="58">
        <f t="shared" si="78"/>
        <v>4036.2</v>
      </c>
      <c r="O216" s="58">
        <f t="shared" si="78"/>
        <v>7569.1750000000002</v>
      </c>
      <c r="P216" s="58">
        <f t="shared" si="78"/>
        <v>7569.1750000000002</v>
      </c>
      <c r="Q216" s="58">
        <f t="shared" si="78"/>
        <v>0</v>
      </c>
      <c r="R216" s="58">
        <f t="shared" si="78"/>
        <v>7488.4000000000005</v>
      </c>
      <c r="S216" s="58">
        <f t="shared" si="78"/>
        <v>7488.4000000000005</v>
      </c>
      <c r="T216" s="58">
        <f t="shared" si="78"/>
        <v>0</v>
      </c>
      <c r="U216" s="58">
        <f t="shared" si="78"/>
        <v>8256.9000000000015</v>
      </c>
      <c r="V216" s="58">
        <f t="shared" si="78"/>
        <v>8256.9000000000015</v>
      </c>
      <c r="W216" s="58">
        <f t="shared" si="78"/>
        <v>0</v>
      </c>
    </row>
    <row r="217" spans="1:23" ht="49.5">
      <c r="A217" s="56" t="s">
        <v>48</v>
      </c>
      <c r="B217" s="50" t="s">
        <v>1273</v>
      </c>
      <c r="C217" s="57" t="s">
        <v>105</v>
      </c>
      <c r="D217" s="29" t="s">
        <v>457</v>
      </c>
      <c r="E217" s="27" t="s">
        <v>96</v>
      </c>
      <c r="F217" s="27" t="s">
        <v>81</v>
      </c>
      <c r="G217" s="27" t="s">
        <v>97</v>
      </c>
      <c r="H217" s="27">
        <v>100</v>
      </c>
      <c r="I217" s="421" t="s">
        <v>509</v>
      </c>
      <c r="J217" s="423" t="s">
        <v>510</v>
      </c>
      <c r="K217" s="52"/>
      <c r="L217" s="58">
        <v>2488.5</v>
      </c>
      <c r="M217" s="58">
        <v>2059.1</v>
      </c>
      <c r="N217" s="58">
        <v>1686.5</v>
      </c>
      <c r="O217" s="58">
        <f>SUM(P217:Q217)</f>
        <v>3092.3</v>
      </c>
      <c r="P217" s="58">
        <v>3092.3</v>
      </c>
      <c r="Q217" s="58">
        <v>0</v>
      </c>
      <c r="R217" s="58">
        <f>SUM(S217:T217)</f>
        <v>3059.3</v>
      </c>
      <c r="S217" s="58">
        <v>3059.3</v>
      </c>
      <c r="T217" s="58">
        <v>0</v>
      </c>
      <c r="U217" s="58">
        <f>SUM(V217:W217)</f>
        <v>3373.3</v>
      </c>
      <c r="V217" s="58">
        <v>3373.3</v>
      </c>
      <c r="W217" s="58">
        <v>0</v>
      </c>
    </row>
    <row r="218" spans="1:23" ht="82.5">
      <c r="A218" s="56" t="s">
        <v>65</v>
      </c>
      <c r="B218" s="50" t="s">
        <v>1273</v>
      </c>
      <c r="C218" s="57" t="s">
        <v>114</v>
      </c>
      <c r="D218" s="29" t="s">
        <v>447</v>
      </c>
      <c r="E218" s="27" t="s">
        <v>99</v>
      </c>
      <c r="F218" s="27" t="s">
        <v>99</v>
      </c>
      <c r="G218" s="27" t="s">
        <v>101</v>
      </c>
      <c r="H218" s="27">
        <v>100</v>
      </c>
      <c r="I218" s="421"/>
      <c r="J218" s="423"/>
      <c r="K218" s="52"/>
      <c r="L218" s="58">
        <v>3481</v>
      </c>
      <c r="M218" s="58">
        <v>3423.6</v>
      </c>
      <c r="N218" s="58">
        <v>2349.6999999999998</v>
      </c>
      <c r="O218" s="58">
        <f>SUM(P218:Q218)</f>
        <v>4476.875</v>
      </c>
      <c r="P218" s="58">
        <v>4476.875</v>
      </c>
      <c r="Q218" s="58">
        <v>0</v>
      </c>
      <c r="R218" s="58">
        <f>SUM(S218:T218)</f>
        <v>4429.1000000000004</v>
      </c>
      <c r="S218" s="58">
        <v>4429.1000000000004</v>
      </c>
      <c r="T218" s="58">
        <v>0</v>
      </c>
      <c r="U218" s="58">
        <f>SUM(V218:W218)</f>
        <v>4883.6000000000004</v>
      </c>
      <c r="V218" s="58">
        <v>4883.6000000000004</v>
      </c>
      <c r="W218" s="58">
        <v>0</v>
      </c>
    </row>
    <row r="219" spans="1:23" ht="33">
      <c r="A219" s="56" t="s">
        <v>13</v>
      </c>
      <c r="B219" s="50" t="s">
        <v>32</v>
      </c>
      <c r="C219" s="53"/>
      <c r="D219" s="59"/>
      <c r="E219" s="27"/>
      <c r="F219" s="27"/>
      <c r="G219" s="27"/>
      <c r="H219" s="27">
        <v>200</v>
      </c>
      <c r="I219" s="53"/>
      <c r="J219" s="61"/>
      <c r="K219" s="59"/>
      <c r="L219" s="58">
        <f t="shared" ref="L219:W219" si="79">SUM(L220:L234)</f>
        <v>12274.9</v>
      </c>
      <c r="M219" s="58">
        <f t="shared" si="79"/>
        <v>13201</v>
      </c>
      <c r="N219" s="58">
        <f t="shared" si="79"/>
        <v>6944.4999999999991</v>
      </c>
      <c r="O219" s="58">
        <f t="shared" si="79"/>
        <v>10431.599999999999</v>
      </c>
      <c r="P219" s="58">
        <f t="shared" si="79"/>
        <v>10431.599999999999</v>
      </c>
      <c r="Q219" s="58">
        <f t="shared" si="79"/>
        <v>0</v>
      </c>
      <c r="R219" s="58">
        <f t="shared" si="79"/>
        <v>10315.4</v>
      </c>
      <c r="S219" s="58">
        <f t="shared" si="79"/>
        <v>10315.4</v>
      </c>
      <c r="T219" s="58">
        <f t="shared" si="79"/>
        <v>0</v>
      </c>
      <c r="U219" s="58">
        <f t="shared" si="79"/>
        <v>11373.8</v>
      </c>
      <c r="V219" s="58">
        <f t="shared" si="79"/>
        <v>11373.8</v>
      </c>
      <c r="W219" s="58">
        <f t="shared" si="79"/>
        <v>0</v>
      </c>
    </row>
    <row r="220" spans="1:23" ht="49.5">
      <c r="A220" s="56" t="s">
        <v>49</v>
      </c>
      <c r="B220" s="50" t="s">
        <v>1273</v>
      </c>
      <c r="C220" s="57" t="s">
        <v>105</v>
      </c>
      <c r="D220" s="29" t="s">
        <v>457</v>
      </c>
      <c r="E220" s="27" t="s">
        <v>96</v>
      </c>
      <c r="F220" s="27" t="s">
        <v>81</v>
      </c>
      <c r="G220" s="27" t="s">
        <v>97</v>
      </c>
      <c r="H220" s="27">
        <v>200</v>
      </c>
      <c r="I220" s="421" t="s">
        <v>511</v>
      </c>
      <c r="J220" s="451" t="s">
        <v>512</v>
      </c>
      <c r="K220" s="59"/>
      <c r="L220" s="58">
        <v>381.7</v>
      </c>
      <c r="M220" s="58">
        <v>2326.5</v>
      </c>
      <c r="N220" s="58">
        <v>181.3</v>
      </c>
      <c r="O220" s="58">
        <f>SUM(P220:Q220)</f>
        <v>2188.1999999999998</v>
      </c>
      <c r="P220" s="58">
        <v>2188.1999999999998</v>
      </c>
      <c r="Q220" s="58">
        <v>0</v>
      </c>
      <c r="R220" s="58">
        <f>SUM(S220:T220)</f>
        <v>2164.9</v>
      </c>
      <c r="S220" s="58">
        <v>2164.9</v>
      </c>
      <c r="T220" s="58">
        <v>0</v>
      </c>
      <c r="U220" s="58">
        <f>SUM(V220:W220)</f>
        <v>2387</v>
      </c>
      <c r="V220" s="58">
        <v>2387</v>
      </c>
      <c r="W220" s="58">
        <v>0</v>
      </c>
    </row>
    <row r="221" spans="1:23" ht="49.5">
      <c r="A221" s="56" t="s">
        <v>70</v>
      </c>
      <c r="B221" s="50" t="s">
        <v>1273</v>
      </c>
      <c r="C221" s="57" t="s">
        <v>105</v>
      </c>
      <c r="D221" s="29" t="s">
        <v>457</v>
      </c>
      <c r="E221" s="27" t="s">
        <v>96</v>
      </c>
      <c r="F221" s="27" t="s">
        <v>81</v>
      </c>
      <c r="G221" s="27" t="s">
        <v>194</v>
      </c>
      <c r="H221" s="27">
        <v>200</v>
      </c>
      <c r="I221" s="421"/>
      <c r="J221" s="451"/>
      <c r="K221" s="59"/>
      <c r="L221" s="58">
        <v>412.4</v>
      </c>
      <c r="M221" s="58">
        <v>400.2</v>
      </c>
      <c r="N221" s="58">
        <v>122.5</v>
      </c>
      <c r="O221" s="58">
        <f t="shared" ref="O221:O230" si="80">SUM(P221:Q221)</f>
        <v>380.2</v>
      </c>
      <c r="P221" s="58">
        <v>380.2</v>
      </c>
      <c r="Q221" s="58">
        <v>0</v>
      </c>
      <c r="R221" s="58">
        <f t="shared" ref="R221:R230" si="81">SUM(S221:T221)</f>
        <v>376.1</v>
      </c>
      <c r="S221" s="58">
        <v>376.1</v>
      </c>
      <c r="T221" s="58">
        <v>0</v>
      </c>
      <c r="U221" s="58">
        <f t="shared" ref="U221:U230" si="82">SUM(V221:W221)</f>
        <v>414.7</v>
      </c>
      <c r="V221" s="58">
        <v>414.7</v>
      </c>
      <c r="W221" s="58">
        <v>0</v>
      </c>
    </row>
    <row r="222" spans="1:23" ht="49.5">
      <c r="A222" s="56" t="s">
        <v>513</v>
      </c>
      <c r="B222" s="50" t="s">
        <v>1273</v>
      </c>
      <c r="C222" s="57" t="s">
        <v>105</v>
      </c>
      <c r="D222" s="29" t="s">
        <v>406</v>
      </c>
      <c r="E222" s="29" t="s">
        <v>96</v>
      </c>
      <c r="F222" s="27">
        <v>10</v>
      </c>
      <c r="G222" s="27">
        <v>1710421050</v>
      </c>
      <c r="H222" s="27">
        <v>200</v>
      </c>
      <c r="I222" s="53" t="s">
        <v>625</v>
      </c>
      <c r="J222" s="61" t="s">
        <v>1274</v>
      </c>
      <c r="K222" s="59"/>
      <c r="L222" s="58">
        <v>460.4</v>
      </c>
      <c r="M222" s="58">
        <v>0</v>
      </c>
      <c r="N222" s="58">
        <v>0</v>
      </c>
      <c r="O222" s="58">
        <f t="shared" si="80"/>
        <v>0</v>
      </c>
      <c r="P222" s="58">
        <v>0</v>
      </c>
      <c r="Q222" s="58">
        <v>0</v>
      </c>
      <c r="R222" s="58">
        <f t="shared" si="81"/>
        <v>0</v>
      </c>
      <c r="S222" s="58">
        <v>0</v>
      </c>
      <c r="T222" s="58">
        <v>0</v>
      </c>
      <c r="U222" s="58">
        <f t="shared" si="82"/>
        <v>0</v>
      </c>
      <c r="V222" s="58">
        <v>0</v>
      </c>
      <c r="W222" s="58">
        <v>0</v>
      </c>
    </row>
    <row r="223" spans="1:23" ht="247.5">
      <c r="A223" s="56" t="s">
        <v>286</v>
      </c>
      <c r="B223" s="50" t="s">
        <v>1273</v>
      </c>
      <c r="C223" s="57" t="s">
        <v>514</v>
      </c>
      <c r="D223" s="29" t="s">
        <v>448</v>
      </c>
      <c r="E223" s="27" t="s">
        <v>94</v>
      </c>
      <c r="F223" s="27" t="s">
        <v>98</v>
      </c>
      <c r="G223" s="27" t="s">
        <v>195</v>
      </c>
      <c r="H223" s="27">
        <v>200</v>
      </c>
      <c r="I223" s="83" t="s">
        <v>225</v>
      </c>
      <c r="J223" s="60" t="s">
        <v>515</v>
      </c>
      <c r="K223" s="29"/>
      <c r="L223" s="58">
        <v>410.3</v>
      </c>
      <c r="M223" s="58">
        <v>635.29999999999995</v>
      </c>
      <c r="N223" s="58">
        <v>540.1</v>
      </c>
      <c r="O223" s="58">
        <f t="shared" si="80"/>
        <v>603.5</v>
      </c>
      <c r="P223" s="58">
        <v>603.5</v>
      </c>
      <c r="Q223" s="58">
        <v>0</v>
      </c>
      <c r="R223" s="58">
        <f t="shared" si="81"/>
        <v>597.1</v>
      </c>
      <c r="S223" s="58">
        <v>597.1</v>
      </c>
      <c r="T223" s="58">
        <v>0</v>
      </c>
      <c r="U223" s="58">
        <f t="shared" si="82"/>
        <v>658.4</v>
      </c>
      <c r="V223" s="58">
        <v>658.4</v>
      </c>
      <c r="W223" s="58">
        <v>0</v>
      </c>
    </row>
    <row r="224" spans="1:23" ht="33">
      <c r="A224" s="56" t="s">
        <v>288</v>
      </c>
      <c r="B224" s="50" t="s">
        <v>1273</v>
      </c>
      <c r="C224" s="57"/>
      <c r="D224" s="29" t="s">
        <v>448</v>
      </c>
      <c r="E224" s="27" t="s">
        <v>94</v>
      </c>
      <c r="F224" s="27" t="s">
        <v>98</v>
      </c>
      <c r="G224" s="27">
        <v>7770226000</v>
      </c>
      <c r="H224" s="27">
        <v>200</v>
      </c>
      <c r="I224" s="83" t="s">
        <v>1275</v>
      </c>
      <c r="J224" s="60"/>
      <c r="K224" s="29"/>
      <c r="L224" s="58">
        <v>0</v>
      </c>
      <c r="M224" s="58">
        <v>0</v>
      </c>
      <c r="N224" s="58">
        <v>0</v>
      </c>
      <c r="O224" s="58">
        <f t="shared" si="80"/>
        <v>100</v>
      </c>
      <c r="P224" s="58">
        <v>100</v>
      </c>
      <c r="Q224" s="58">
        <v>0</v>
      </c>
      <c r="R224" s="58">
        <f t="shared" si="81"/>
        <v>94</v>
      </c>
      <c r="S224" s="58">
        <v>94</v>
      </c>
      <c r="T224" s="58">
        <v>0</v>
      </c>
      <c r="U224" s="58">
        <f t="shared" si="82"/>
        <v>103.6</v>
      </c>
      <c r="V224" s="58">
        <v>103.6</v>
      </c>
      <c r="W224" s="58">
        <v>0</v>
      </c>
    </row>
    <row r="225" spans="1:23" ht="115.5">
      <c r="A225" s="56" t="s">
        <v>289</v>
      </c>
      <c r="B225" s="50" t="s">
        <v>1273</v>
      </c>
      <c r="C225" s="57" t="s">
        <v>514</v>
      </c>
      <c r="D225" s="29" t="s">
        <v>448</v>
      </c>
      <c r="E225" s="27" t="s">
        <v>94</v>
      </c>
      <c r="F225" s="27" t="s">
        <v>98</v>
      </c>
      <c r="G225" s="27" t="s">
        <v>128</v>
      </c>
      <c r="H225" s="27">
        <v>200</v>
      </c>
      <c r="I225" s="56" t="s">
        <v>516</v>
      </c>
      <c r="J225" s="135"/>
      <c r="K225" s="29"/>
      <c r="L225" s="58">
        <v>3029.8</v>
      </c>
      <c r="M225" s="58">
        <v>2994.7</v>
      </c>
      <c r="N225" s="58">
        <v>2994.7</v>
      </c>
      <c r="O225" s="58">
        <f t="shared" si="80"/>
        <v>0</v>
      </c>
      <c r="P225" s="58">
        <v>0</v>
      </c>
      <c r="Q225" s="58">
        <v>0</v>
      </c>
      <c r="R225" s="58">
        <f t="shared" si="81"/>
        <v>0</v>
      </c>
      <c r="S225" s="58">
        <v>0</v>
      </c>
      <c r="T225" s="58">
        <v>0</v>
      </c>
      <c r="U225" s="58">
        <f t="shared" si="82"/>
        <v>0</v>
      </c>
      <c r="V225" s="58">
        <v>0</v>
      </c>
      <c r="W225" s="58">
        <v>0</v>
      </c>
    </row>
    <row r="226" spans="1:23" ht="82.5">
      <c r="A226" s="56" t="s">
        <v>290</v>
      </c>
      <c r="B226" s="50" t="s">
        <v>1273</v>
      </c>
      <c r="C226" s="57" t="s">
        <v>517</v>
      </c>
      <c r="D226" s="29" t="s">
        <v>449</v>
      </c>
      <c r="E226" s="27" t="s">
        <v>99</v>
      </c>
      <c r="F226" s="27" t="s">
        <v>96</v>
      </c>
      <c r="G226" s="27" t="s">
        <v>196</v>
      </c>
      <c r="H226" s="29">
        <v>200</v>
      </c>
      <c r="I226" s="438" t="s">
        <v>190</v>
      </c>
      <c r="J226" s="441" t="s">
        <v>143</v>
      </c>
      <c r="K226" s="29"/>
      <c r="L226" s="58">
        <v>4444.7</v>
      </c>
      <c r="M226" s="58">
        <v>4930.7</v>
      </c>
      <c r="N226" s="58">
        <v>2537.1999999999998</v>
      </c>
      <c r="O226" s="58">
        <f t="shared" si="80"/>
        <v>4800.5</v>
      </c>
      <c r="P226" s="58">
        <v>4800.5</v>
      </c>
      <c r="Q226" s="58">
        <v>0</v>
      </c>
      <c r="R226" s="58">
        <f t="shared" si="81"/>
        <v>4749.3</v>
      </c>
      <c r="S226" s="58">
        <v>4749.3</v>
      </c>
      <c r="T226" s="58">
        <v>0</v>
      </c>
      <c r="U226" s="58">
        <f t="shared" si="82"/>
        <v>5236.6000000000004</v>
      </c>
      <c r="V226" s="58">
        <v>5236.6000000000004</v>
      </c>
      <c r="W226" s="58">
        <v>0</v>
      </c>
    </row>
    <row r="227" spans="1:23" ht="132">
      <c r="A227" s="56" t="s">
        <v>311</v>
      </c>
      <c r="B227" s="50" t="s">
        <v>1273</v>
      </c>
      <c r="C227" s="57" t="s">
        <v>298</v>
      </c>
      <c r="D227" s="29" t="s">
        <v>449</v>
      </c>
      <c r="E227" s="27" t="s">
        <v>99</v>
      </c>
      <c r="F227" s="27" t="s">
        <v>96</v>
      </c>
      <c r="G227" s="27" t="s">
        <v>242</v>
      </c>
      <c r="H227" s="29">
        <v>200</v>
      </c>
      <c r="I227" s="438"/>
      <c r="J227" s="441"/>
      <c r="K227" s="29"/>
      <c r="L227" s="58">
        <v>24</v>
      </c>
      <c r="M227" s="58">
        <v>0</v>
      </c>
      <c r="N227" s="58">
        <v>0</v>
      </c>
      <c r="O227" s="58">
        <f t="shared" si="80"/>
        <v>0</v>
      </c>
      <c r="P227" s="58">
        <v>0</v>
      </c>
      <c r="Q227" s="58">
        <v>0</v>
      </c>
      <c r="R227" s="58">
        <f t="shared" si="81"/>
        <v>0</v>
      </c>
      <c r="S227" s="58">
        <v>0</v>
      </c>
      <c r="T227" s="58">
        <v>0</v>
      </c>
      <c r="U227" s="58">
        <f t="shared" si="82"/>
        <v>0</v>
      </c>
      <c r="V227" s="58">
        <v>0</v>
      </c>
      <c r="W227" s="58">
        <v>0</v>
      </c>
    </row>
    <row r="228" spans="1:23" ht="66">
      <c r="A228" s="56" t="s">
        <v>312</v>
      </c>
      <c r="B228" s="50" t="s">
        <v>1273</v>
      </c>
      <c r="C228" s="57" t="s">
        <v>518</v>
      </c>
      <c r="D228" s="29" t="s">
        <v>449</v>
      </c>
      <c r="E228" s="27" t="s">
        <v>99</v>
      </c>
      <c r="F228" s="27" t="s">
        <v>96</v>
      </c>
      <c r="G228" s="27" t="s">
        <v>135</v>
      </c>
      <c r="H228" s="29">
        <v>200</v>
      </c>
      <c r="I228" s="438"/>
      <c r="J228" s="441"/>
      <c r="K228" s="29"/>
      <c r="L228" s="58">
        <v>174</v>
      </c>
      <c r="M228" s="58">
        <v>60.5</v>
      </c>
      <c r="N228" s="58">
        <v>52</v>
      </c>
      <c r="O228" s="58">
        <f t="shared" si="80"/>
        <v>57.5</v>
      </c>
      <c r="P228" s="58">
        <v>57.5</v>
      </c>
      <c r="Q228" s="58">
        <v>0</v>
      </c>
      <c r="R228" s="58">
        <f t="shared" si="81"/>
        <v>56.9</v>
      </c>
      <c r="S228" s="58">
        <v>56.9</v>
      </c>
      <c r="T228" s="58">
        <v>0</v>
      </c>
      <c r="U228" s="58">
        <f t="shared" si="82"/>
        <v>62.7</v>
      </c>
      <c r="V228" s="58">
        <v>62.7</v>
      </c>
      <c r="W228" s="58">
        <v>0</v>
      </c>
    </row>
    <row r="229" spans="1:23" ht="82.5">
      <c r="A229" s="56" t="s">
        <v>304</v>
      </c>
      <c r="B229" s="50" t="s">
        <v>1273</v>
      </c>
      <c r="C229" s="57" t="s">
        <v>519</v>
      </c>
      <c r="D229" s="29" t="s">
        <v>450</v>
      </c>
      <c r="E229" s="27" t="s">
        <v>99</v>
      </c>
      <c r="F229" s="27" t="s">
        <v>96</v>
      </c>
      <c r="G229" s="27" t="s">
        <v>123</v>
      </c>
      <c r="H229" s="29">
        <v>200</v>
      </c>
      <c r="I229" s="438"/>
      <c r="J229" s="441"/>
      <c r="K229" s="29"/>
      <c r="L229" s="58">
        <v>199.9</v>
      </c>
      <c r="M229" s="58">
        <v>227.9</v>
      </c>
      <c r="N229" s="58">
        <v>216</v>
      </c>
      <c r="O229" s="58">
        <f t="shared" si="80"/>
        <v>467.3</v>
      </c>
      <c r="P229" s="58">
        <v>467.3</v>
      </c>
      <c r="Q229" s="58">
        <v>0</v>
      </c>
      <c r="R229" s="58">
        <f t="shared" si="81"/>
        <v>462.3</v>
      </c>
      <c r="S229" s="58">
        <v>462.3</v>
      </c>
      <c r="T229" s="58">
        <v>0</v>
      </c>
      <c r="U229" s="58">
        <f t="shared" si="82"/>
        <v>509.8</v>
      </c>
      <c r="V229" s="58">
        <v>509.8</v>
      </c>
      <c r="W229" s="58">
        <v>0</v>
      </c>
    </row>
    <row r="230" spans="1:23" ht="115.5">
      <c r="A230" s="56" t="s">
        <v>316</v>
      </c>
      <c r="B230" s="50" t="s">
        <v>1273</v>
      </c>
      <c r="C230" s="57" t="s">
        <v>521</v>
      </c>
      <c r="D230" s="29" t="s">
        <v>449</v>
      </c>
      <c r="E230" s="27" t="s">
        <v>99</v>
      </c>
      <c r="F230" s="27" t="s">
        <v>96</v>
      </c>
      <c r="G230" s="27" t="s">
        <v>188</v>
      </c>
      <c r="H230" s="29">
        <v>200</v>
      </c>
      <c r="I230" s="438"/>
      <c r="J230" s="441"/>
      <c r="K230" s="29"/>
      <c r="L230" s="58">
        <v>0</v>
      </c>
      <c r="M230" s="58">
        <v>287</v>
      </c>
      <c r="N230" s="58">
        <v>10.5</v>
      </c>
      <c r="O230" s="58">
        <f t="shared" si="80"/>
        <v>563.1</v>
      </c>
      <c r="P230" s="58">
        <v>563.1</v>
      </c>
      <c r="Q230" s="58">
        <v>0</v>
      </c>
      <c r="R230" s="58">
        <f t="shared" si="81"/>
        <v>557.1</v>
      </c>
      <c r="S230" s="58">
        <v>557.1</v>
      </c>
      <c r="T230" s="58">
        <v>0</v>
      </c>
      <c r="U230" s="58">
        <f t="shared" si="82"/>
        <v>614.20000000000005</v>
      </c>
      <c r="V230" s="58">
        <v>614.20000000000005</v>
      </c>
      <c r="W230" s="58">
        <v>0</v>
      </c>
    </row>
    <row r="231" spans="1:23" ht="148.5">
      <c r="A231" s="56" t="s">
        <v>317</v>
      </c>
      <c r="B231" s="50" t="s">
        <v>1273</v>
      </c>
      <c r="C231" s="57" t="s">
        <v>521</v>
      </c>
      <c r="D231" s="29" t="s">
        <v>449</v>
      </c>
      <c r="E231" s="29" t="s">
        <v>99</v>
      </c>
      <c r="F231" s="29" t="s">
        <v>96</v>
      </c>
      <c r="G231" s="29" t="s">
        <v>207</v>
      </c>
      <c r="H231" s="29">
        <v>200</v>
      </c>
      <c r="I231" s="82" t="s">
        <v>520</v>
      </c>
      <c r="J231" s="115"/>
      <c r="K231" s="29"/>
      <c r="L231" s="58">
        <v>617.5</v>
      </c>
      <c r="M231" s="58">
        <v>0</v>
      </c>
      <c r="N231" s="58">
        <v>0</v>
      </c>
      <c r="O231" s="58">
        <f>SUM(P231:Q231)</f>
        <v>0</v>
      </c>
      <c r="P231" s="58">
        <v>0</v>
      </c>
      <c r="Q231" s="58">
        <v>0</v>
      </c>
      <c r="R231" s="58">
        <f>SUM(S231:T231)</f>
        <v>0</v>
      </c>
      <c r="S231" s="58">
        <v>0</v>
      </c>
      <c r="T231" s="58">
        <v>0</v>
      </c>
      <c r="U231" s="58">
        <f>SUM(V231:W231)</f>
        <v>0</v>
      </c>
      <c r="V231" s="58">
        <v>0</v>
      </c>
      <c r="W231" s="58">
        <v>0</v>
      </c>
    </row>
    <row r="232" spans="1:23" ht="115.5">
      <c r="A232" s="56" t="s">
        <v>327</v>
      </c>
      <c r="B232" s="50" t="s">
        <v>1273</v>
      </c>
      <c r="C232" s="57" t="s">
        <v>521</v>
      </c>
      <c r="D232" s="29" t="s">
        <v>449</v>
      </c>
      <c r="E232" s="29" t="s">
        <v>99</v>
      </c>
      <c r="F232" s="29" t="s">
        <v>96</v>
      </c>
      <c r="G232" s="29" t="s">
        <v>435</v>
      </c>
      <c r="H232" s="29" t="s">
        <v>152</v>
      </c>
      <c r="I232" s="82" t="s">
        <v>522</v>
      </c>
      <c r="J232" s="115"/>
      <c r="K232" s="29"/>
      <c r="L232" s="58">
        <v>793.4</v>
      </c>
      <c r="M232" s="58">
        <v>0</v>
      </c>
      <c r="N232" s="58">
        <v>0</v>
      </c>
      <c r="O232" s="58">
        <f>SUM(P232:Q232)</f>
        <v>0</v>
      </c>
      <c r="P232" s="58">
        <v>0</v>
      </c>
      <c r="Q232" s="58">
        <v>0</v>
      </c>
      <c r="R232" s="58">
        <f>SUM(S232:T232)</f>
        <v>0</v>
      </c>
      <c r="S232" s="58">
        <v>0</v>
      </c>
      <c r="T232" s="58">
        <v>0</v>
      </c>
      <c r="U232" s="58">
        <f>SUM(V232:W232)</f>
        <v>0</v>
      </c>
      <c r="V232" s="58">
        <v>0</v>
      </c>
      <c r="W232" s="58">
        <v>0</v>
      </c>
    </row>
    <row r="233" spans="1:23" ht="82.5">
      <c r="A233" s="56" t="s">
        <v>328</v>
      </c>
      <c r="B233" s="50" t="s">
        <v>1273</v>
      </c>
      <c r="C233" s="57" t="s">
        <v>1276</v>
      </c>
      <c r="D233" s="29" t="s">
        <v>447</v>
      </c>
      <c r="E233" s="27" t="s">
        <v>99</v>
      </c>
      <c r="F233" s="27" t="s">
        <v>99</v>
      </c>
      <c r="G233" s="29" t="s">
        <v>101</v>
      </c>
      <c r="H233" s="27">
        <v>200</v>
      </c>
      <c r="I233" s="82"/>
      <c r="J233" s="115"/>
      <c r="K233" s="29"/>
      <c r="L233" s="58">
        <v>1324.6</v>
      </c>
      <c r="M233" s="58">
        <v>1338.2</v>
      </c>
      <c r="N233" s="58">
        <v>290.2</v>
      </c>
      <c r="O233" s="58">
        <f>SUM(P233:Q233)</f>
        <v>1271.3</v>
      </c>
      <c r="P233" s="58">
        <v>1271.3</v>
      </c>
      <c r="Q233" s="58">
        <v>0</v>
      </c>
      <c r="R233" s="58">
        <f>SUM(S233:T233)</f>
        <v>1257.7</v>
      </c>
      <c r="S233" s="58">
        <v>1257.7</v>
      </c>
      <c r="T233" s="58">
        <v>0</v>
      </c>
      <c r="U233" s="58">
        <f>SUM(V233:W233)</f>
        <v>1386.8</v>
      </c>
      <c r="V233" s="58">
        <v>1386.8</v>
      </c>
      <c r="W233" s="58">
        <v>0</v>
      </c>
    </row>
    <row r="234" spans="1:23">
      <c r="A234" s="56"/>
      <c r="B234" s="50"/>
      <c r="C234" s="57"/>
      <c r="D234" s="29" t="s">
        <v>395</v>
      </c>
      <c r="E234" s="29" t="s">
        <v>94</v>
      </c>
      <c r="F234" s="27">
        <v>10</v>
      </c>
      <c r="G234" s="29" t="s">
        <v>357</v>
      </c>
      <c r="H234" s="27">
        <v>200</v>
      </c>
      <c r="I234" s="82"/>
      <c r="J234" s="115"/>
      <c r="K234" s="29"/>
      <c r="L234" s="58">
        <v>2.2000000000000002</v>
      </c>
      <c r="M234" s="58"/>
      <c r="N234" s="58"/>
      <c r="O234" s="58"/>
      <c r="P234" s="58"/>
      <c r="Q234" s="58"/>
      <c r="R234" s="58"/>
      <c r="S234" s="58"/>
      <c r="T234" s="58"/>
      <c r="U234" s="58"/>
      <c r="V234" s="58"/>
      <c r="W234" s="58"/>
    </row>
    <row r="235" spans="1:23">
      <c r="A235" s="56" t="s">
        <v>50</v>
      </c>
      <c r="B235" s="50" t="s">
        <v>31</v>
      </c>
      <c r="C235" s="53"/>
      <c r="D235" s="29"/>
      <c r="E235" s="29"/>
      <c r="F235" s="29"/>
      <c r="G235" s="29"/>
      <c r="H235" s="29">
        <v>800</v>
      </c>
      <c r="I235" s="56"/>
      <c r="J235" s="135"/>
      <c r="K235" s="29"/>
      <c r="L235" s="58">
        <f t="shared" ref="L235:W235" si="83">SUM(L236:L238)</f>
        <v>25.1</v>
      </c>
      <c r="M235" s="58">
        <f t="shared" si="83"/>
        <v>32.4</v>
      </c>
      <c r="N235" s="58">
        <f t="shared" si="83"/>
        <v>21.9</v>
      </c>
      <c r="O235" s="58">
        <f t="shared" si="83"/>
        <v>30.5</v>
      </c>
      <c r="P235" s="58">
        <f t="shared" si="83"/>
        <v>30.5</v>
      </c>
      <c r="Q235" s="58">
        <f t="shared" si="83"/>
        <v>0</v>
      </c>
      <c r="R235" s="58">
        <f t="shared" si="83"/>
        <v>30.3</v>
      </c>
      <c r="S235" s="58">
        <f t="shared" si="83"/>
        <v>30.3</v>
      </c>
      <c r="T235" s="58">
        <f t="shared" si="83"/>
        <v>0</v>
      </c>
      <c r="U235" s="58">
        <f t="shared" si="83"/>
        <v>33.299999999999997</v>
      </c>
      <c r="V235" s="58">
        <f t="shared" si="83"/>
        <v>33.299999999999997</v>
      </c>
      <c r="W235" s="58">
        <f t="shared" si="83"/>
        <v>0</v>
      </c>
    </row>
    <row r="236" spans="1:23" ht="49.5">
      <c r="A236" s="56" t="s">
        <v>51</v>
      </c>
      <c r="B236" s="50" t="s">
        <v>1273</v>
      </c>
      <c r="C236" s="83" t="s">
        <v>105</v>
      </c>
      <c r="D236" s="29" t="s">
        <v>457</v>
      </c>
      <c r="E236" s="27" t="s">
        <v>96</v>
      </c>
      <c r="F236" s="27" t="s">
        <v>81</v>
      </c>
      <c r="G236" s="27" t="s">
        <v>97</v>
      </c>
      <c r="H236" s="27">
        <v>800</v>
      </c>
      <c r="I236" s="421" t="s">
        <v>226</v>
      </c>
      <c r="J236" s="451" t="s">
        <v>523</v>
      </c>
      <c r="K236" s="29"/>
      <c r="L236" s="58">
        <v>18.3</v>
      </c>
      <c r="M236" s="58">
        <v>17.2</v>
      </c>
      <c r="N236" s="58">
        <v>12.4</v>
      </c>
      <c r="O236" s="58">
        <f t="shared" ref="O236:O237" si="84">SUM(P236:Q236)</f>
        <v>16.2</v>
      </c>
      <c r="P236" s="58">
        <v>16.2</v>
      </c>
      <c r="Q236" s="58">
        <v>0</v>
      </c>
      <c r="R236" s="58">
        <f t="shared" ref="R236:R237" si="85">SUM(S236:T236)</f>
        <v>16.100000000000001</v>
      </c>
      <c r="S236" s="58">
        <v>16.100000000000001</v>
      </c>
      <c r="T236" s="58">
        <v>0</v>
      </c>
      <c r="U236" s="58">
        <f t="shared" ref="U236:U237" si="86">SUM(V236:W236)</f>
        <v>17.7</v>
      </c>
      <c r="V236" s="58">
        <v>17.7</v>
      </c>
      <c r="W236" s="58">
        <v>0</v>
      </c>
    </row>
    <row r="237" spans="1:23" ht="82.5">
      <c r="A237" s="56" t="s">
        <v>72</v>
      </c>
      <c r="B237" s="50" t="s">
        <v>1273</v>
      </c>
      <c r="C237" s="57" t="s">
        <v>1276</v>
      </c>
      <c r="D237" s="29" t="s">
        <v>449</v>
      </c>
      <c r="E237" s="27" t="s">
        <v>99</v>
      </c>
      <c r="F237" s="27" t="s">
        <v>96</v>
      </c>
      <c r="G237" s="27" t="s">
        <v>196</v>
      </c>
      <c r="H237" s="27">
        <v>800</v>
      </c>
      <c r="I237" s="421"/>
      <c r="J237" s="451"/>
      <c r="K237" s="29"/>
      <c r="L237" s="58">
        <v>0.5</v>
      </c>
      <c r="M237" s="58">
        <v>0.1</v>
      </c>
      <c r="N237" s="58">
        <v>0.1</v>
      </c>
      <c r="O237" s="58">
        <f t="shared" si="84"/>
        <v>0</v>
      </c>
      <c r="P237" s="58">
        <v>0</v>
      </c>
      <c r="Q237" s="58">
        <v>0</v>
      </c>
      <c r="R237" s="58">
        <f t="shared" si="85"/>
        <v>0</v>
      </c>
      <c r="S237" s="58">
        <v>0</v>
      </c>
      <c r="T237" s="58">
        <v>0</v>
      </c>
      <c r="U237" s="58">
        <f t="shared" si="86"/>
        <v>0</v>
      </c>
      <c r="V237" s="58">
        <v>0</v>
      </c>
      <c r="W237" s="58">
        <v>0</v>
      </c>
    </row>
    <row r="238" spans="1:23" ht="82.5">
      <c r="A238" s="56" t="s">
        <v>1277</v>
      </c>
      <c r="B238" s="50" t="s">
        <v>1273</v>
      </c>
      <c r="C238" s="57" t="s">
        <v>1276</v>
      </c>
      <c r="D238" s="29" t="s">
        <v>447</v>
      </c>
      <c r="E238" s="27" t="s">
        <v>99</v>
      </c>
      <c r="F238" s="27" t="s">
        <v>99</v>
      </c>
      <c r="G238" s="27" t="s">
        <v>101</v>
      </c>
      <c r="H238" s="27">
        <v>800</v>
      </c>
      <c r="I238" s="421"/>
      <c r="J238" s="451"/>
      <c r="K238" s="52"/>
      <c r="L238" s="58">
        <v>6.3</v>
      </c>
      <c r="M238" s="58">
        <v>15.1</v>
      </c>
      <c r="N238" s="58">
        <v>9.4</v>
      </c>
      <c r="O238" s="58">
        <f>SUM(P238:Q238)</f>
        <v>14.3</v>
      </c>
      <c r="P238" s="58">
        <v>14.3</v>
      </c>
      <c r="Q238" s="58">
        <v>0</v>
      </c>
      <c r="R238" s="58">
        <f>SUM(S238:T238)</f>
        <v>14.2</v>
      </c>
      <c r="S238" s="58">
        <v>14.2</v>
      </c>
      <c r="T238" s="58">
        <v>0</v>
      </c>
      <c r="U238" s="58">
        <f>SUM(V238:W238)</f>
        <v>15.6</v>
      </c>
      <c r="V238" s="58">
        <v>15.6</v>
      </c>
      <c r="W238" s="58">
        <v>0</v>
      </c>
    </row>
    <row r="239" spans="1:23">
      <c r="A239" s="429" t="s">
        <v>73</v>
      </c>
      <c r="B239" s="429"/>
      <c r="C239" s="429"/>
      <c r="D239" s="429"/>
      <c r="E239" s="429"/>
      <c r="F239" s="429"/>
      <c r="G239" s="429"/>
      <c r="H239" s="429"/>
      <c r="I239" s="429"/>
      <c r="J239" s="429"/>
      <c r="K239" s="429"/>
      <c r="L239" s="62">
        <f>SUM(L240)</f>
        <v>0</v>
      </c>
      <c r="M239" s="62">
        <f t="shared" ref="M239:W239" si="87">SUM(M240)</f>
        <v>141.9</v>
      </c>
      <c r="N239" s="62">
        <f t="shared" si="87"/>
        <v>141.9</v>
      </c>
      <c r="O239" s="62">
        <f t="shared" si="87"/>
        <v>0</v>
      </c>
      <c r="P239" s="62">
        <f t="shared" si="87"/>
        <v>0</v>
      </c>
      <c r="Q239" s="62">
        <f t="shared" si="87"/>
        <v>0</v>
      </c>
      <c r="R239" s="62">
        <f t="shared" si="87"/>
        <v>0</v>
      </c>
      <c r="S239" s="62">
        <f t="shared" si="87"/>
        <v>0</v>
      </c>
      <c r="T239" s="62">
        <f t="shared" si="87"/>
        <v>0</v>
      </c>
      <c r="U239" s="62">
        <f t="shared" si="87"/>
        <v>0</v>
      </c>
      <c r="V239" s="62">
        <f t="shared" si="87"/>
        <v>0</v>
      </c>
      <c r="W239" s="62">
        <f t="shared" si="87"/>
        <v>0</v>
      </c>
    </row>
    <row r="240" spans="1:23" ht="33">
      <c r="A240" s="56" t="s">
        <v>21</v>
      </c>
      <c r="B240" s="50" t="s">
        <v>90</v>
      </c>
      <c r="C240" s="53"/>
      <c r="D240" s="59"/>
      <c r="E240" s="27"/>
      <c r="F240" s="27"/>
      <c r="G240" s="27"/>
      <c r="H240" s="27">
        <v>200</v>
      </c>
      <c r="I240" s="53"/>
      <c r="J240" s="61"/>
      <c r="K240" s="59"/>
      <c r="L240" s="58">
        <f t="shared" ref="L240:W240" si="88">SUM(L241:L241)</f>
        <v>0</v>
      </c>
      <c r="M240" s="58">
        <f t="shared" si="88"/>
        <v>141.9</v>
      </c>
      <c r="N240" s="58">
        <f t="shared" si="88"/>
        <v>141.9</v>
      </c>
      <c r="O240" s="58">
        <f t="shared" si="88"/>
        <v>0</v>
      </c>
      <c r="P240" s="58">
        <f t="shared" si="88"/>
        <v>0</v>
      </c>
      <c r="Q240" s="58">
        <f t="shared" si="88"/>
        <v>0</v>
      </c>
      <c r="R240" s="58">
        <f t="shared" si="88"/>
        <v>0</v>
      </c>
      <c r="S240" s="58">
        <f t="shared" si="88"/>
        <v>0</v>
      </c>
      <c r="T240" s="58">
        <f t="shared" si="88"/>
        <v>0</v>
      </c>
      <c r="U240" s="58">
        <f t="shared" si="88"/>
        <v>0</v>
      </c>
      <c r="V240" s="58">
        <f t="shared" si="88"/>
        <v>0</v>
      </c>
      <c r="W240" s="58">
        <f t="shared" si="88"/>
        <v>0</v>
      </c>
    </row>
    <row r="241" spans="1:23">
      <c r="A241" s="56" t="s">
        <v>42</v>
      </c>
      <c r="B241" s="50" t="s">
        <v>253</v>
      </c>
      <c r="C241" s="53"/>
      <c r="D241" s="29" t="s">
        <v>1278</v>
      </c>
      <c r="E241" s="29" t="s">
        <v>93</v>
      </c>
      <c r="F241" s="27">
        <v>13</v>
      </c>
      <c r="G241" s="27">
        <v>1710421050</v>
      </c>
      <c r="H241" s="27">
        <v>200</v>
      </c>
      <c r="I241" s="53"/>
      <c r="J241" s="61"/>
      <c r="K241" s="59"/>
      <c r="L241" s="58">
        <v>0</v>
      </c>
      <c r="M241" s="58">
        <v>141.9</v>
      </c>
      <c r="N241" s="58">
        <v>141.9</v>
      </c>
      <c r="O241" s="58">
        <f>SUM(P241:Q241)</f>
        <v>0</v>
      </c>
      <c r="P241" s="58"/>
      <c r="Q241" s="58"/>
      <c r="R241" s="58">
        <f>SUM(S241:T241)</f>
        <v>0</v>
      </c>
      <c r="S241" s="58"/>
      <c r="T241" s="58"/>
      <c r="U241" s="58">
        <f>SUM(V241:W241)</f>
        <v>0</v>
      </c>
      <c r="V241" s="58"/>
      <c r="W241" s="58"/>
    </row>
    <row r="242" spans="1:23">
      <c r="A242" s="65" t="s">
        <v>56</v>
      </c>
      <c r="B242" s="412" t="s">
        <v>31</v>
      </c>
      <c r="C242" s="412"/>
      <c r="D242" s="412"/>
      <c r="E242" s="412"/>
      <c r="F242" s="412"/>
      <c r="G242" s="412"/>
      <c r="H242" s="412"/>
      <c r="I242" s="412"/>
      <c r="J242" s="412"/>
      <c r="K242" s="412"/>
      <c r="L242" s="84">
        <f>L243</f>
        <v>6.4</v>
      </c>
      <c r="M242" s="84">
        <f t="shared" ref="M242:W242" si="89">M243</f>
        <v>11.6</v>
      </c>
      <c r="N242" s="84">
        <f t="shared" si="89"/>
        <v>6.2</v>
      </c>
      <c r="O242" s="84">
        <f t="shared" si="89"/>
        <v>11</v>
      </c>
      <c r="P242" s="84">
        <f t="shared" si="89"/>
        <v>11</v>
      </c>
      <c r="Q242" s="84">
        <f t="shared" si="89"/>
        <v>0</v>
      </c>
      <c r="R242" s="84">
        <f t="shared" si="89"/>
        <v>10.9</v>
      </c>
      <c r="S242" s="84">
        <f t="shared" si="89"/>
        <v>10.9</v>
      </c>
      <c r="T242" s="84">
        <f t="shared" si="89"/>
        <v>0</v>
      </c>
      <c r="U242" s="84">
        <f t="shared" si="89"/>
        <v>12</v>
      </c>
      <c r="V242" s="84">
        <f t="shared" si="89"/>
        <v>12</v>
      </c>
      <c r="W242" s="84">
        <f t="shared" si="89"/>
        <v>0</v>
      </c>
    </row>
    <row r="243" spans="1:23" ht="148.5">
      <c r="A243" s="56"/>
      <c r="B243" s="50" t="s">
        <v>524</v>
      </c>
      <c r="C243" s="57" t="s">
        <v>524</v>
      </c>
      <c r="D243" s="89" t="s">
        <v>395</v>
      </c>
      <c r="E243" s="27" t="s">
        <v>526</v>
      </c>
      <c r="F243" s="27" t="s">
        <v>94</v>
      </c>
      <c r="G243" s="27" t="s">
        <v>527</v>
      </c>
      <c r="H243" s="27" t="s">
        <v>152</v>
      </c>
      <c r="I243" s="53"/>
      <c r="J243" s="54"/>
      <c r="K243" s="87"/>
      <c r="L243" s="58">
        <v>6.4</v>
      </c>
      <c r="M243" s="58">
        <v>11.6</v>
      </c>
      <c r="N243" s="58">
        <v>6.2</v>
      </c>
      <c r="O243" s="58">
        <f>SUM(P243:Q243)</f>
        <v>11</v>
      </c>
      <c r="P243" s="58">
        <v>11</v>
      </c>
      <c r="Q243" s="58">
        <v>0</v>
      </c>
      <c r="R243" s="58">
        <f>SUM(S243:T243)</f>
        <v>10.9</v>
      </c>
      <c r="S243" s="58">
        <v>10.9</v>
      </c>
      <c r="T243" s="58">
        <v>0</v>
      </c>
      <c r="U243" s="58">
        <f>SUM(V243:W243)</f>
        <v>12</v>
      </c>
      <c r="V243" s="58">
        <v>12</v>
      </c>
      <c r="W243" s="58">
        <v>0</v>
      </c>
    </row>
    <row r="244" spans="1:23" ht="49.5">
      <c r="A244" s="30" t="s">
        <v>137</v>
      </c>
      <c r="B244" s="31" t="s">
        <v>295</v>
      </c>
      <c r="C244" s="30"/>
      <c r="D244" s="33"/>
      <c r="E244" s="33"/>
      <c r="F244" s="33"/>
      <c r="G244" s="33"/>
      <c r="H244" s="33"/>
      <c r="I244" s="30"/>
      <c r="J244" s="34"/>
      <c r="K244" s="35" t="s">
        <v>62</v>
      </c>
      <c r="L244" s="36">
        <f>SUM(L246,L251)</f>
        <v>20434.100210000001</v>
      </c>
      <c r="M244" s="36">
        <f>SUM(M246,M251)</f>
        <v>26903.5</v>
      </c>
      <c r="N244" s="36">
        <f t="shared" ref="N244:W244" si="90">SUM(N246,N251)</f>
        <v>17945.3</v>
      </c>
      <c r="O244" s="36">
        <f t="shared" si="90"/>
        <v>22865.8</v>
      </c>
      <c r="P244" s="36">
        <f t="shared" si="90"/>
        <v>22865.8</v>
      </c>
      <c r="Q244" s="36">
        <f t="shared" si="90"/>
        <v>0</v>
      </c>
      <c r="R244" s="36">
        <f t="shared" si="90"/>
        <v>22614.2</v>
      </c>
      <c r="S244" s="36">
        <f t="shared" si="90"/>
        <v>22614.2</v>
      </c>
      <c r="T244" s="36">
        <f t="shared" si="90"/>
        <v>0</v>
      </c>
      <c r="U244" s="36">
        <f t="shared" si="90"/>
        <v>24934.800000000003</v>
      </c>
      <c r="V244" s="36">
        <f t="shared" si="90"/>
        <v>24934.800000000003</v>
      </c>
      <c r="W244" s="36">
        <f t="shared" si="90"/>
        <v>0</v>
      </c>
    </row>
    <row r="245" spans="1:23">
      <c r="A245" s="47" t="s">
        <v>9</v>
      </c>
      <c r="B245" s="412" t="s">
        <v>67</v>
      </c>
      <c r="C245" s="412"/>
      <c r="D245" s="412"/>
      <c r="E245" s="412"/>
      <c r="F245" s="412"/>
      <c r="G245" s="412"/>
      <c r="H245" s="412"/>
      <c r="I245" s="412"/>
      <c r="J245" s="412"/>
      <c r="K245" s="412"/>
      <c r="L245" s="48">
        <f t="shared" ref="L245:W245" si="91">SUM(L246,L251)</f>
        <v>20434.100210000001</v>
      </c>
      <c r="M245" s="48">
        <f t="shared" si="91"/>
        <v>26903.5</v>
      </c>
      <c r="N245" s="136">
        <f t="shared" si="91"/>
        <v>17945.3</v>
      </c>
      <c r="O245" s="48">
        <f t="shared" si="91"/>
        <v>22865.8</v>
      </c>
      <c r="P245" s="48">
        <f t="shared" si="91"/>
        <v>22865.8</v>
      </c>
      <c r="Q245" s="48">
        <f t="shared" si="91"/>
        <v>0</v>
      </c>
      <c r="R245" s="48">
        <f t="shared" si="91"/>
        <v>22614.2</v>
      </c>
      <c r="S245" s="48">
        <f t="shared" si="91"/>
        <v>22614.2</v>
      </c>
      <c r="T245" s="48">
        <f t="shared" si="91"/>
        <v>0</v>
      </c>
      <c r="U245" s="48">
        <f t="shared" si="91"/>
        <v>24934.800000000003</v>
      </c>
      <c r="V245" s="137">
        <f t="shared" si="91"/>
        <v>24934.800000000003</v>
      </c>
      <c r="W245" s="48">
        <f t="shared" si="91"/>
        <v>0</v>
      </c>
    </row>
    <row r="246" spans="1:23">
      <c r="A246" s="49" t="s">
        <v>57</v>
      </c>
      <c r="B246" s="50"/>
      <c r="C246" s="51"/>
      <c r="D246" s="52"/>
      <c r="E246" s="27"/>
      <c r="F246" s="27"/>
      <c r="G246" s="27"/>
      <c r="H246" s="27"/>
      <c r="I246" s="53"/>
      <c r="J246" s="54"/>
      <c r="K246" s="52"/>
      <c r="L246" s="55">
        <f t="shared" ref="L246:W246" si="92">SUM(L247:L250)</f>
        <v>3166.4002100000002</v>
      </c>
      <c r="M246" s="55">
        <f t="shared" si="92"/>
        <v>3655.3</v>
      </c>
      <c r="N246" s="55">
        <f t="shared" si="92"/>
        <v>2797.6</v>
      </c>
      <c r="O246" s="55">
        <f t="shared" si="92"/>
        <v>4269</v>
      </c>
      <c r="P246" s="55">
        <f t="shared" si="92"/>
        <v>4269</v>
      </c>
      <c r="Q246" s="55">
        <f t="shared" si="92"/>
        <v>0</v>
      </c>
      <c r="R246" s="55">
        <f t="shared" si="92"/>
        <v>4215.8</v>
      </c>
      <c r="S246" s="55">
        <f t="shared" si="92"/>
        <v>4215.8</v>
      </c>
      <c r="T246" s="55">
        <f t="shared" si="92"/>
        <v>0</v>
      </c>
      <c r="U246" s="55">
        <f t="shared" si="92"/>
        <v>4648.3999999999996</v>
      </c>
      <c r="V246" s="113">
        <f t="shared" si="92"/>
        <v>4648.3999999999996</v>
      </c>
      <c r="W246" s="55">
        <f t="shared" si="92"/>
        <v>0</v>
      </c>
    </row>
    <row r="247" spans="1:23" ht="82.5">
      <c r="A247" s="56" t="s">
        <v>10</v>
      </c>
      <c r="B247" s="50" t="s">
        <v>68</v>
      </c>
      <c r="C247" s="57" t="s">
        <v>180</v>
      </c>
      <c r="D247" s="52" t="s">
        <v>528</v>
      </c>
      <c r="E247" s="29" t="s">
        <v>93</v>
      </c>
      <c r="F247" s="29" t="s">
        <v>94</v>
      </c>
      <c r="G247" s="27">
        <v>7770100190</v>
      </c>
      <c r="H247" s="27">
        <v>100</v>
      </c>
      <c r="I247" s="438" t="s">
        <v>534</v>
      </c>
      <c r="J247" s="441" t="s">
        <v>529</v>
      </c>
      <c r="K247" s="426" t="s">
        <v>138</v>
      </c>
      <c r="L247" s="58">
        <f>3151.7-344.6</f>
        <v>2807.1</v>
      </c>
      <c r="M247" s="58">
        <f>2968.5+331.2</f>
        <v>3299.7</v>
      </c>
      <c r="N247" s="58">
        <f>2232.4+330.7</f>
        <v>2563.1</v>
      </c>
      <c r="O247" s="58">
        <f>SUM(P247:Q247)</f>
        <v>3983.2</v>
      </c>
      <c r="P247" s="58">
        <f>3975.7+7.5</f>
        <v>3983.2</v>
      </c>
      <c r="Q247" s="58">
        <v>0</v>
      </c>
      <c r="R247" s="58">
        <f>SUM(S247:T247)</f>
        <v>3933.1</v>
      </c>
      <c r="S247" s="58">
        <v>3933.1</v>
      </c>
      <c r="T247" s="58">
        <v>0</v>
      </c>
      <c r="U247" s="58">
        <f>SUM(V247:W247)</f>
        <v>4336.7</v>
      </c>
      <c r="V247" s="58">
        <v>4336.7</v>
      </c>
      <c r="W247" s="58">
        <v>0</v>
      </c>
    </row>
    <row r="248" spans="1:23" ht="82.5">
      <c r="A248" s="56" t="s">
        <v>11</v>
      </c>
      <c r="B248" s="50" t="s">
        <v>68</v>
      </c>
      <c r="C248" s="57" t="s">
        <v>180</v>
      </c>
      <c r="D248" s="52" t="s">
        <v>1279</v>
      </c>
      <c r="E248" s="29" t="s">
        <v>93</v>
      </c>
      <c r="F248" s="29" t="s">
        <v>94</v>
      </c>
      <c r="G248" s="27">
        <v>7770455490</v>
      </c>
      <c r="H248" s="27">
        <v>100</v>
      </c>
      <c r="I248" s="438"/>
      <c r="J248" s="441"/>
      <c r="K248" s="426"/>
      <c r="L248" s="58">
        <v>62</v>
      </c>
      <c r="M248" s="58">
        <v>0</v>
      </c>
      <c r="N248" s="58">
        <v>0</v>
      </c>
      <c r="O248" s="58">
        <v>0</v>
      </c>
      <c r="P248" s="58">
        <v>0</v>
      </c>
      <c r="Q248" s="58">
        <v>0</v>
      </c>
      <c r="R248" s="58">
        <v>0</v>
      </c>
      <c r="S248" s="58">
        <v>0</v>
      </c>
      <c r="T248" s="58">
        <v>0</v>
      </c>
      <c r="U248" s="58">
        <v>0</v>
      </c>
      <c r="V248" s="58">
        <v>0</v>
      </c>
      <c r="W248" s="58">
        <v>0</v>
      </c>
    </row>
    <row r="249" spans="1:23" ht="82.5">
      <c r="A249" s="56" t="s">
        <v>20</v>
      </c>
      <c r="B249" s="50" t="s">
        <v>69</v>
      </c>
      <c r="C249" s="57" t="s">
        <v>180</v>
      </c>
      <c r="D249" s="52" t="s">
        <v>530</v>
      </c>
      <c r="E249" s="29" t="s">
        <v>93</v>
      </c>
      <c r="F249" s="29" t="s">
        <v>94</v>
      </c>
      <c r="G249" s="27">
        <v>7770100190</v>
      </c>
      <c r="H249" s="27">
        <v>200</v>
      </c>
      <c r="I249" s="438"/>
      <c r="J249" s="441"/>
      <c r="K249" s="426"/>
      <c r="L249" s="58">
        <v>297.3</v>
      </c>
      <c r="M249" s="58">
        <v>293.3</v>
      </c>
      <c r="N249" s="58">
        <v>172.2</v>
      </c>
      <c r="O249" s="58">
        <f>SUM(P249:Q249)</f>
        <v>285.8</v>
      </c>
      <c r="P249" s="58">
        <v>285.8</v>
      </c>
      <c r="Q249" s="58">
        <v>0</v>
      </c>
      <c r="R249" s="58">
        <f>SUM(S249:T249)</f>
        <v>282.7</v>
      </c>
      <c r="S249" s="58">
        <v>282.7</v>
      </c>
      <c r="T249" s="58">
        <v>0</v>
      </c>
      <c r="U249" s="58">
        <f>SUM(V249:W249)</f>
        <v>311.7</v>
      </c>
      <c r="V249" s="58">
        <v>311.7</v>
      </c>
      <c r="W249" s="58">
        <v>0</v>
      </c>
    </row>
    <row r="250" spans="1:23" ht="33">
      <c r="A250" s="56" t="s">
        <v>185</v>
      </c>
      <c r="B250" s="50" t="s">
        <v>31</v>
      </c>
      <c r="C250" s="53"/>
      <c r="D250" s="52" t="s">
        <v>530</v>
      </c>
      <c r="E250" s="29" t="s">
        <v>93</v>
      </c>
      <c r="F250" s="29" t="s">
        <v>94</v>
      </c>
      <c r="G250" s="27">
        <v>1710421050</v>
      </c>
      <c r="H250" s="27">
        <v>200</v>
      </c>
      <c r="I250" s="438"/>
      <c r="J250" s="441"/>
      <c r="K250" s="426"/>
      <c r="L250" s="58">
        <v>2.1000000000000001E-4</v>
      </c>
      <c r="M250" s="58">
        <v>62.3</v>
      </c>
      <c r="N250" s="58">
        <v>62.3</v>
      </c>
      <c r="O250" s="58">
        <f>SUM(P250:Q250)</f>
        <v>0</v>
      </c>
      <c r="P250" s="58">
        <v>0</v>
      </c>
      <c r="Q250" s="58">
        <v>0</v>
      </c>
      <c r="R250" s="58">
        <v>0</v>
      </c>
      <c r="S250" s="58">
        <v>0</v>
      </c>
      <c r="T250" s="58">
        <v>0</v>
      </c>
      <c r="U250" s="58">
        <f>SUM(V250:W250)</f>
        <v>0</v>
      </c>
      <c r="V250" s="58">
        <v>0</v>
      </c>
      <c r="W250" s="58">
        <v>0</v>
      </c>
    </row>
    <row r="251" spans="1:23">
      <c r="A251" s="56" t="s">
        <v>296</v>
      </c>
      <c r="B251" s="475" t="s">
        <v>531</v>
      </c>
      <c r="C251" s="475"/>
      <c r="D251" s="475"/>
      <c r="E251" s="475"/>
      <c r="F251" s="475"/>
      <c r="G251" s="475"/>
      <c r="H251" s="475"/>
      <c r="I251" s="475"/>
      <c r="J251" s="475"/>
      <c r="K251" s="475"/>
      <c r="L251" s="55">
        <f>SUM(L252,L257,L261,L273)</f>
        <v>17267.7</v>
      </c>
      <c r="M251" s="55">
        <f>SUM(M252,M257,M261,M273)</f>
        <v>23248.2</v>
      </c>
      <c r="N251" s="55">
        <f>SUM(N252,N257,N261,N273)</f>
        <v>15147.699999999999</v>
      </c>
      <c r="O251" s="55">
        <f>P251+Q251</f>
        <v>18596.8</v>
      </c>
      <c r="P251" s="55">
        <f>SUM(P252,P257,P261,P273)</f>
        <v>18596.8</v>
      </c>
      <c r="Q251" s="55">
        <f>SUM(Q252,Q257,Q261)</f>
        <v>0</v>
      </c>
      <c r="R251" s="55">
        <f>S251+T251</f>
        <v>18398.400000000001</v>
      </c>
      <c r="S251" s="55">
        <f>SUM(S252,S257,S261,S273)</f>
        <v>18398.400000000001</v>
      </c>
      <c r="T251" s="55">
        <f>SUM(T252,T257,T261,T273)</f>
        <v>0</v>
      </c>
      <c r="U251" s="55">
        <f>V251+W251</f>
        <v>20286.400000000001</v>
      </c>
      <c r="V251" s="55">
        <f>SUM(V252,V257,V261,V273)</f>
        <v>20286.400000000001</v>
      </c>
      <c r="W251" s="55">
        <f>SUM(W252,W257,W261,W273)</f>
        <v>0</v>
      </c>
    </row>
    <row r="252" spans="1:23">
      <c r="A252" s="56" t="s">
        <v>12</v>
      </c>
      <c r="B252" s="73" t="s">
        <v>105</v>
      </c>
      <c r="C252" s="40"/>
      <c r="D252" s="76"/>
      <c r="E252" s="41" t="s">
        <v>96</v>
      </c>
      <c r="F252" s="41" t="s">
        <v>81</v>
      </c>
      <c r="G252" s="76"/>
      <c r="H252" s="76"/>
      <c r="I252" s="40"/>
      <c r="J252" s="138"/>
      <c r="K252" s="40"/>
      <c r="L252" s="55">
        <f>SUM(L253:L256)</f>
        <v>6608.5</v>
      </c>
      <c r="M252" s="55">
        <f>SUM(M253:M256)</f>
        <v>6498.5</v>
      </c>
      <c r="N252" s="55">
        <f>SUM(N253:N256)</f>
        <v>5381</v>
      </c>
      <c r="O252" s="55">
        <f>P252+Q252</f>
        <v>8291.3000000000011</v>
      </c>
      <c r="P252" s="55">
        <f>SUM(P253:P256)</f>
        <v>8291.3000000000011</v>
      </c>
      <c r="Q252" s="55">
        <f>SUM(Q253:Q256)</f>
        <v>0</v>
      </c>
      <c r="R252" s="55">
        <f>S252+T252</f>
        <v>8202.8000000000011</v>
      </c>
      <c r="S252" s="55">
        <f>SUM(S253:S256)</f>
        <v>8202.8000000000011</v>
      </c>
      <c r="T252" s="55">
        <f>SUM(T253:T256)</f>
        <v>0</v>
      </c>
      <c r="U252" s="55">
        <f>V252+W252</f>
        <v>9044.5</v>
      </c>
      <c r="V252" s="55">
        <f>SUM(V253:V256)</f>
        <v>9044.5</v>
      </c>
      <c r="W252" s="55">
        <f>SUM(W253:W256)</f>
        <v>0</v>
      </c>
    </row>
    <row r="253" spans="1:23" ht="409.5">
      <c r="A253" s="56" t="s">
        <v>48</v>
      </c>
      <c r="B253" s="50" t="s">
        <v>532</v>
      </c>
      <c r="C253" s="40"/>
      <c r="D253" s="139" t="s">
        <v>533</v>
      </c>
      <c r="E253" s="29" t="s">
        <v>96</v>
      </c>
      <c r="F253" s="29" t="s">
        <v>81</v>
      </c>
      <c r="G253" s="27">
        <v>2020100590</v>
      </c>
      <c r="H253" s="27">
        <v>100</v>
      </c>
      <c r="I253" s="125" t="s">
        <v>534</v>
      </c>
      <c r="J253" s="118" t="s">
        <v>529</v>
      </c>
      <c r="K253" s="125" t="s">
        <v>138</v>
      </c>
      <c r="L253" s="58">
        <v>4554.6000000000004</v>
      </c>
      <c r="M253" s="58">
        <v>4253.1000000000004</v>
      </c>
      <c r="N253" s="58">
        <v>3765.8</v>
      </c>
      <c r="O253" s="58">
        <v>4253.1000000000004</v>
      </c>
      <c r="P253" s="58">
        <v>6108</v>
      </c>
      <c r="Q253" s="58">
        <v>0</v>
      </c>
      <c r="R253" s="58">
        <v>3956.6</v>
      </c>
      <c r="S253" s="58">
        <v>6042.8</v>
      </c>
      <c r="T253" s="58">
        <v>0</v>
      </c>
      <c r="U253" s="58">
        <v>3986.7</v>
      </c>
      <c r="V253" s="58">
        <v>6662.9</v>
      </c>
      <c r="W253" s="58">
        <v>0</v>
      </c>
    </row>
    <row r="254" spans="1:23" ht="99">
      <c r="A254" s="56" t="s">
        <v>66</v>
      </c>
      <c r="B254" s="50" t="s">
        <v>535</v>
      </c>
      <c r="C254" s="120" t="s">
        <v>139</v>
      </c>
      <c r="D254" s="29" t="s">
        <v>457</v>
      </c>
      <c r="E254" s="29" t="s">
        <v>96</v>
      </c>
      <c r="F254" s="29" t="s">
        <v>81</v>
      </c>
      <c r="G254" s="27">
        <v>2020100590</v>
      </c>
      <c r="H254" s="27">
        <v>200</v>
      </c>
      <c r="I254" s="438" t="s">
        <v>536</v>
      </c>
      <c r="J254" s="423" t="s">
        <v>537</v>
      </c>
      <c r="K254" s="425" t="s">
        <v>538</v>
      </c>
      <c r="L254" s="58">
        <v>1331.9</v>
      </c>
      <c r="M254" s="58">
        <v>1448.2</v>
      </c>
      <c r="N254" s="58">
        <v>937</v>
      </c>
      <c r="O254" s="58">
        <f>SUM(P254:Q254)</f>
        <v>1426.5</v>
      </c>
      <c r="P254" s="58">
        <v>1426.5</v>
      </c>
      <c r="Q254" s="58">
        <v>0</v>
      </c>
      <c r="R254" s="58">
        <f>SUM(S254:T254)</f>
        <v>1411.3</v>
      </c>
      <c r="S254" s="58">
        <v>1411.3</v>
      </c>
      <c r="T254" s="58">
        <v>0</v>
      </c>
      <c r="U254" s="58">
        <f>SUM(V254:W254)</f>
        <v>1556.1</v>
      </c>
      <c r="V254" s="58">
        <v>1556.1</v>
      </c>
      <c r="W254" s="58">
        <v>0</v>
      </c>
    </row>
    <row r="255" spans="1:23" ht="99">
      <c r="A255" s="56" t="s">
        <v>539</v>
      </c>
      <c r="B255" s="50" t="s">
        <v>535</v>
      </c>
      <c r="C255" s="120" t="s">
        <v>119</v>
      </c>
      <c r="D255" s="29" t="s">
        <v>457</v>
      </c>
      <c r="E255" s="29" t="s">
        <v>96</v>
      </c>
      <c r="F255" s="29" t="s">
        <v>81</v>
      </c>
      <c r="G255" s="27">
        <v>2020125110</v>
      </c>
      <c r="H255" s="27">
        <v>200</v>
      </c>
      <c r="I255" s="438"/>
      <c r="J255" s="423"/>
      <c r="K255" s="425"/>
      <c r="L255" s="58">
        <v>715.4</v>
      </c>
      <c r="M255" s="58">
        <v>790.2</v>
      </c>
      <c r="N255" s="58">
        <v>672.8</v>
      </c>
      <c r="O255" s="58">
        <f>SUM(P255:Q255)</f>
        <v>750.6</v>
      </c>
      <c r="P255" s="58">
        <v>750.6</v>
      </c>
      <c r="Q255" s="58">
        <v>0</v>
      </c>
      <c r="R255" s="58">
        <f>SUM(S255:T255)</f>
        <v>742.6</v>
      </c>
      <c r="S255" s="58">
        <v>742.6</v>
      </c>
      <c r="T255" s="58">
        <v>0</v>
      </c>
      <c r="U255" s="58">
        <f>SUM(V255:W255)</f>
        <v>818.8</v>
      </c>
      <c r="V255" s="58">
        <v>818.8</v>
      </c>
      <c r="W255" s="58">
        <v>0</v>
      </c>
    </row>
    <row r="256" spans="1:23">
      <c r="A256" s="56" t="s">
        <v>540</v>
      </c>
      <c r="B256" s="50" t="s">
        <v>541</v>
      </c>
      <c r="C256" s="120"/>
      <c r="D256" s="29" t="s">
        <v>457</v>
      </c>
      <c r="E256" s="29" t="s">
        <v>96</v>
      </c>
      <c r="F256" s="29" t="s">
        <v>81</v>
      </c>
      <c r="G256" s="27">
        <v>2020100590</v>
      </c>
      <c r="H256" s="27">
        <v>800</v>
      </c>
      <c r="I256" s="428"/>
      <c r="J256" s="60"/>
      <c r="K256" s="57"/>
      <c r="L256" s="58">
        <v>6.6</v>
      </c>
      <c r="M256" s="58">
        <v>7</v>
      </c>
      <c r="N256" s="58">
        <v>5.4</v>
      </c>
      <c r="O256" s="58">
        <v>7</v>
      </c>
      <c r="P256" s="58">
        <v>6.2</v>
      </c>
      <c r="Q256" s="58">
        <v>0</v>
      </c>
      <c r="R256" s="58">
        <v>6.5</v>
      </c>
      <c r="S256" s="140">
        <v>6.1</v>
      </c>
      <c r="T256" s="58">
        <v>0</v>
      </c>
      <c r="U256" s="58">
        <v>6.6</v>
      </c>
      <c r="V256" s="58">
        <v>6.7</v>
      </c>
      <c r="W256" s="58">
        <v>0</v>
      </c>
    </row>
    <row r="257" spans="1:23">
      <c r="A257" s="56" t="s">
        <v>13</v>
      </c>
      <c r="B257" s="50" t="s">
        <v>542</v>
      </c>
      <c r="C257" s="120"/>
      <c r="D257" s="29"/>
      <c r="E257" s="29" t="s">
        <v>94</v>
      </c>
      <c r="F257" s="29" t="s">
        <v>98</v>
      </c>
      <c r="G257" s="27"/>
      <c r="H257" s="27"/>
      <c r="I257" s="50"/>
      <c r="J257" s="60"/>
      <c r="K257" s="57"/>
      <c r="L257" s="121">
        <f>SUM(L258:L260)</f>
        <v>2279.6999999999998</v>
      </c>
      <c r="M257" s="55">
        <f>SUM(M258:M260)</f>
        <v>5193.2</v>
      </c>
      <c r="N257" s="55">
        <f>SUM(N258:N260)</f>
        <v>3799.8</v>
      </c>
      <c r="O257" s="55">
        <f>P257+Q257</f>
        <v>626.79999999999995</v>
      </c>
      <c r="P257" s="55">
        <f>SUM(P258:P259)</f>
        <v>626.79999999999995</v>
      </c>
      <c r="Q257" s="121">
        <f>SUM(Q258:Q259)</f>
        <v>0</v>
      </c>
      <c r="R257" s="55">
        <f>S257+T257</f>
        <v>620.1</v>
      </c>
      <c r="S257" s="55">
        <f>SUM(S258:S259)</f>
        <v>620.1</v>
      </c>
      <c r="T257" s="55">
        <v>0</v>
      </c>
      <c r="U257" s="55">
        <f>V257+W257</f>
        <v>683.8</v>
      </c>
      <c r="V257" s="55">
        <f>SUM(V258:V259)</f>
        <v>683.8</v>
      </c>
      <c r="W257" s="55"/>
    </row>
    <row r="258" spans="1:23" ht="165">
      <c r="A258" s="56" t="s">
        <v>49</v>
      </c>
      <c r="B258" s="50" t="s">
        <v>1280</v>
      </c>
      <c r="C258" s="125" t="s">
        <v>544</v>
      </c>
      <c r="D258" s="29" t="s">
        <v>448</v>
      </c>
      <c r="E258" s="29" t="s">
        <v>94</v>
      </c>
      <c r="F258" s="29" t="s">
        <v>98</v>
      </c>
      <c r="G258" s="27" t="s">
        <v>1281</v>
      </c>
      <c r="H258" s="27">
        <v>200</v>
      </c>
      <c r="I258" s="83" t="s">
        <v>545</v>
      </c>
      <c r="J258" s="60" t="s">
        <v>546</v>
      </c>
      <c r="K258" s="57" t="s">
        <v>547</v>
      </c>
      <c r="L258" s="58">
        <v>694.5</v>
      </c>
      <c r="M258" s="58">
        <v>659.8</v>
      </c>
      <c r="N258" s="58">
        <v>654.29999999999995</v>
      </c>
      <c r="O258" s="58">
        <f>SUM(P258:Q258)</f>
        <v>626.79999999999995</v>
      </c>
      <c r="P258" s="58">
        <v>626.79999999999995</v>
      </c>
      <c r="Q258" s="58">
        <v>0</v>
      </c>
      <c r="R258" s="58">
        <f>SUM(S258:T258)</f>
        <v>620.1</v>
      </c>
      <c r="S258" s="58">
        <v>620.1</v>
      </c>
      <c r="T258" s="58">
        <v>0</v>
      </c>
      <c r="U258" s="58">
        <f>SUM(V258:W258)</f>
        <v>683.8</v>
      </c>
      <c r="V258" s="58">
        <v>683.8</v>
      </c>
      <c r="W258" s="58">
        <v>0</v>
      </c>
    </row>
    <row r="259" spans="1:23" ht="214.5">
      <c r="A259" s="56" t="s">
        <v>71</v>
      </c>
      <c r="B259" s="50" t="s">
        <v>543</v>
      </c>
      <c r="C259" s="125" t="s">
        <v>548</v>
      </c>
      <c r="D259" s="29" t="s">
        <v>448</v>
      </c>
      <c r="E259" s="29" t="s">
        <v>94</v>
      </c>
      <c r="F259" s="29" t="s">
        <v>98</v>
      </c>
      <c r="G259" s="27" t="s">
        <v>128</v>
      </c>
      <c r="H259" s="27">
        <v>200</v>
      </c>
      <c r="I259" s="141" t="s">
        <v>1282</v>
      </c>
      <c r="J259" s="60">
        <v>43284</v>
      </c>
      <c r="K259" s="57" t="s">
        <v>62</v>
      </c>
      <c r="L259" s="58">
        <v>1009.8</v>
      </c>
      <c r="M259" s="58">
        <v>4533.3999999999996</v>
      </c>
      <c r="N259" s="58">
        <v>3145.5</v>
      </c>
      <c r="O259" s="58">
        <v>0</v>
      </c>
      <c r="P259" s="58">
        <v>0</v>
      </c>
      <c r="Q259" s="58">
        <v>0</v>
      </c>
      <c r="R259" s="58">
        <v>0</v>
      </c>
      <c r="S259" s="58">
        <v>0</v>
      </c>
      <c r="T259" s="58">
        <v>0</v>
      </c>
      <c r="U259" s="58">
        <v>0</v>
      </c>
      <c r="V259" s="58">
        <v>0</v>
      </c>
      <c r="W259" s="58">
        <v>0</v>
      </c>
    </row>
    <row r="260" spans="1:23" ht="214.5">
      <c r="A260" s="56" t="s">
        <v>289</v>
      </c>
      <c r="B260" s="50" t="s">
        <v>543</v>
      </c>
      <c r="C260" s="125" t="s">
        <v>548</v>
      </c>
      <c r="D260" s="29" t="s">
        <v>550</v>
      </c>
      <c r="E260" s="29" t="s">
        <v>94</v>
      </c>
      <c r="F260" s="29" t="s">
        <v>98</v>
      </c>
      <c r="G260" s="27">
        <v>7770322000</v>
      </c>
      <c r="H260" s="27">
        <v>200</v>
      </c>
      <c r="I260" s="83" t="s">
        <v>551</v>
      </c>
      <c r="J260" s="60"/>
      <c r="K260" s="57"/>
      <c r="L260" s="58">
        <v>575.4</v>
      </c>
      <c r="M260" s="58">
        <v>0</v>
      </c>
      <c r="N260" s="58">
        <v>0</v>
      </c>
      <c r="O260" s="58">
        <v>0</v>
      </c>
      <c r="P260" s="58">
        <v>0</v>
      </c>
      <c r="Q260" s="58">
        <v>0</v>
      </c>
      <c r="R260" s="58">
        <v>0</v>
      </c>
      <c r="S260" s="58">
        <v>0</v>
      </c>
      <c r="T260" s="58">
        <v>0</v>
      </c>
      <c r="U260" s="58">
        <v>0</v>
      </c>
      <c r="V260" s="58">
        <v>0</v>
      </c>
      <c r="W260" s="58">
        <v>0</v>
      </c>
    </row>
    <row r="261" spans="1:23">
      <c r="A261" s="56" t="s">
        <v>164</v>
      </c>
      <c r="B261" s="50" t="s">
        <v>297</v>
      </c>
      <c r="C261" s="125"/>
      <c r="D261" s="29"/>
      <c r="E261" s="29" t="s">
        <v>99</v>
      </c>
      <c r="F261" s="29" t="s">
        <v>96</v>
      </c>
      <c r="G261" s="27"/>
      <c r="H261" s="27"/>
      <c r="I261" s="83"/>
      <c r="J261" s="60"/>
      <c r="K261" s="57"/>
      <c r="L261" s="121">
        <f>SUM(L262:L272)</f>
        <v>4534.2</v>
      </c>
      <c r="M261" s="55">
        <f>SUM(M262:M272)</f>
        <v>7697.7</v>
      </c>
      <c r="N261" s="55">
        <f>SUM(N262:N272)</f>
        <v>2838.6</v>
      </c>
      <c r="O261" s="55">
        <f>P261+Q261</f>
        <v>4233.5999999999995</v>
      </c>
      <c r="P261" s="55">
        <f>SUM(P262:P272)</f>
        <v>4233.5999999999995</v>
      </c>
      <c r="Q261" s="55">
        <f>SUM(Q262:Q273)</f>
        <v>0</v>
      </c>
      <c r="R261" s="55">
        <f>S261+T261</f>
        <v>4188.5</v>
      </c>
      <c r="S261" s="55">
        <f>SUM(S262:S272)</f>
        <v>4188.5</v>
      </c>
      <c r="T261" s="55">
        <v>0</v>
      </c>
      <c r="U261" s="55">
        <f>V261+W261</f>
        <v>4618.4000000000005</v>
      </c>
      <c r="V261" s="55">
        <f>SUM(V262:V272)</f>
        <v>4618.4000000000005</v>
      </c>
      <c r="W261" s="55">
        <v>0</v>
      </c>
    </row>
    <row r="262" spans="1:23" ht="231">
      <c r="A262" s="56" t="s">
        <v>51</v>
      </c>
      <c r="B262" s="50" t="s">
        <v>552</v>
      </c>
      <c r="C262" s="125" t="s">
        <v>517</v>
      </c>
      <c r="D262" s="29" t="s">
        <v>449</v>
      </c>
      <c r="E262" s="29" t="s">
        <v>99</v>
      </c>
      <c r="F262" s="29" t="s">
        <v>96</v>
      </c>
      <c r="G262" s="27">
        <v>540125010</v>
      </c>
      <c r="H262" s="27">
        <v>200</v>
      </c>
      <c r="I262" s="83" t="s">
        <v>553</v>
      </c>
      <c r="J262" s="60" t="s">
        <v>554</v>
      </c>
      <c r="K262" s="57" t="s">
        <v>555</v>
      </c>
      <c r="L262" s="58">
        <v>2921</v>
      </c>
      <c r="M262" s="58">
        <v>3380.1</v>
      </c>
      <c r="N262" s="58">
        <v>2329.9</v>
      </c>
      <c r="O262" s="58">
        <f>SUM(P262:Q262)</f>
        <v>3495.2</v>
      </c>
      <c r="P262" s="58">
        <v>3495.2</v>
      </c>
      <c r="Q262" s="58">
        <v>0</v>
      </c>
      <c r="R262" s="58">
        <f>SUM(S262:T262)</f>
        <v>3457.9</v>
      </c>
      <c r="S262" s="58">
        <v>3457.9</v>
      </c>
      <c r="T262" s="58">
        <v>0</v>
      </c>
      <c r="U262" s="58">
        <f>SUM(V262:W262)</f>
        <v>3812.8</v>
      </c>
      <c r="V262" s="58">
        <v>3812.8</v>
      </c>
      <c r="W262" s="58">
        <v>0</v>
      </c>
    </row>
    <row r="263" spans="1:23" ht="297">
      <c r="A263" s="56" t="s">
        <v>556</v>
      </c>
      <c r="B263" s="50" t="s">
        <v>557</v>
      </c>
      <c r="C263" s="125" t="s">
        <v>298</v>
      </c>
      <c r="D263" s="29" t="s">
        <v>449</v>
      </c>
      <c r="E263" s="29" t="s">
        <v>99</v>
      </c>
      <c r="F263" s="29" t="s">
        <v>96</v>
      </c>
      <c r="G263" s="29" t="s">
        <v>242</v>
      </c>
      <c r="H263" s="27">
        <v>200</v>
      </c>
      <c r="I263" s="83" t="s">
        <v>558</v>
      </c>
      <c r="J263" s="60" t="s">
        <v>559</v>
      </c>
      <c r="K263" s="57" t="s">
        <v>555</v>
      </c>
      <c r="L263" s="58">
        <v>196.2</v>
      </c>
      <c r="M263" s="58">
        <v>208.1</v>
      </c>
      <c r="N263" s="58">
        <v>208.1</v>
      </c>
      <c r="O263" s="58">
        <f>SUM(P263:Q263)</f>
        <v>197.7</v>
      </c>
      <c r="P263" s="58">
        <v>197.7</v>
      </c>
      <c r="Q263" s="58">
        <v>0</v>
      </c>
      <c r="R263" s="58">
        <f>SUM(S263:T263)</f>
        <v>195.6</v>
      </c>
      <c r="S263" s="58">
        <v>195.6</v>
      </c>
      <c r="T263" s="58">
        <v>0</v>
      </c>
      <c r="U263" s="58">
        <f>SUM(V263:W263)</f>
        <v>215.7</v>
      </c>
      <c r="V263" s="58">
        <v>215.7</v>
      </c>
      <c r="W263" s="58">
        <v>0</v>
      </c>
    </row>
    <row r="264" spans="1:23" ht="297">
      <c r="A264" s="56" t="s">
        <v>560</v>
      </c>
      <c r="B264" s="50" t="s">
        <v>557</v>
      </c>
      <c r="C264" s="125" t="s">
        <v>518</v>
      </c>
      <c r="D264" s="29" t="s">
        <v>449</v>
      </c>
      <c r="E264" s="29" t="s">
        <v>99</v>
      </c>
      <c r="F264" s="29" t="s">
        <v>96</v>
      </c>
      <c r="G264" s="29" t="s">
        <v>135</v>
      </c>
      <c r="H264" s="27">
        <v>200</v>
      </c>
      <c r="I264" s="83" t="s">
        <v>558</v>
      </c>
      <c r="J264" s="60" t="s">
        <v>559</v>
      </c>
      <c r="K264" s="57" t="s">
        <v>555</v>
      </c>
      <c r="L264" s="58">
        <v>89.2</v>
      </c>
      <c r="M264" s="58">
        <v>132</v>
      </c>
      <c r="N264" s="58">
        <v>107</v>
      </c>
      <c r="O264" s="58">
        <f t="shared" ref="O264:O271" si="93">SUM(P264:Q264)</f>
        <v>125.4</v>
      </c>
      <c r="P264" s="58">
        <v>125.4</v>
      </c>
      <c r="Q264" s="58">
        <v>0</v>
      </c>
      <c r="R264" s="58">
        <f t="shared" ref="R264:R272" si="94">SUM(S264:T264)</f>
        <v>124.1</v>
      </c>
      <c r="S264" s="58">
        <v>124.1</v>
      </c>
      <c r="T264" s="58">
        <v>0</v>
      </c>
      <c r="U264" s="58">
        <f>SUM(V264:W264)</f>
        <v>136.80000000000001</v>
      </c>
      <c r="V264" s="58">
        <v>136.80000000000001</v>
      </c>
      <c r="W264" s="58">
        <v>0</v>
      </c>
    </row>
    <row r="265" spans="1:23" ht="297">
      <c r="A265" s="56" t="s">
        <v>561</v>
      </c>
      <c r="B265" s="50" t="s">
        <v>557</v>
      </c>
      <c r="C265" s="125" t="s">
        <v>562</v>
      </c>
      <c r="D265" s="29" t="s">
        <v>449</v>
      </c>
      <c r="E265" s="29" t="s">
        <v>99</v>
      </c>
      <c r="F265" s="29" t="s">
        <v>96</v>
      </c>
      <c r="G265" s="29" t="s">
        <v>243</v>
      </c>
      <c r="H265" s="27">
        <v>200</v>
      </c>
      <c r="I265" s="83" t="s">
        <v>558</v>
      </c>
      <c r="J265" s="60" t="s">
        <v>559</v>
      </c>
      <c r="K265" s="57" t="s">
        <v>555</v>
      </c>
      <c r="L265" s="58">
        <v>31.5</v>
      </c>
      <c r="M265" s="58">
        <v>16</v>
      </c>
      <c r="N265" s="58">
        <v>16</v>
      </c>
      <c r="O265" s="58">
        <f t="shared" si="93"/>
        <v>15.2</v>
      </c>
      <c r="P265" s="58">
        <v>15.2</v>
      </c>
      <c r="Q265" s="58">
        <v>0</v>
      </c>
      <c r="R265" s="58">
        <f t="shared" si="94"/>
        <v>15</v>
      </c>
      <c r="S265" s="58">
        <v>15</v>
      </c>
      <c r="T265" s="58">
        <v>0</v>
      </c>
      <c r="U265" s="58">
        <f t="shared" ref="U265:U272" si="95">SUM(V265:W265)</f>
        <v>16.600000000000001</v>
      </c>
      <c r="V265" s="58">
        <v>16.600000000000001</v>
      </c>
      <c r="W265" s="58">
        <v>0</v>
      </c>
    </row>
    <row r="266" spans="1:23" ht="82.5">
      <c r="A266" s="56" t="s">
        <v>563</v>
      </c>
      <c r="B266" s="50" t="s">
        <v>557</v>
      </c>
      <c r="C266" s="125" t="s">
        <v>564</v>
      </c>
      <c r="D266" s="29" t="s">
        <v>449</v>
      </c>
      <c r="E266" s="29" t="s">
        <v>99</v>
      </c>
      <c r="F266" s="29" t="s">
        <v>96</v>
      </c>
      <c r="G266" s="29" t="s">
        <v>95</v>
      </c>
      <c r="H266" s="27">
        <v>200</v>
      </c>
      <c r="I266" s="83" t="s">
        <v>565</v>
      </c>
      <c r="J266" s="60"/>
      <c r="K266" s="57"/>
      <c r="L266" s="58">
        <v>0</v>
      </c>
      <c r="M266" s="58">
        <v>0</v>
      </c>
      <c r="N266" s="58">
        <v>0</v>
      </c>
      <c r="O266" s="58">
        <f t="shared" si="93"/>
        <v>142.5</v>
      </c>
      <c r="P266" s="58">
        <v>142.5</v>
      </c>
      <c r="Q266" s="58">
        <v>0</v>
      </c>
      <c r="R266" s="58">
        <f t="shared" si="94"/>
        <v>141</v>
      </c>
      <c r="S266" s="58">
        <v>141</v>
      </c>
      <c r="T266" s="58">
        <v>0</v>
      </c>
      <c r="U266" s="58">
        <f t="shared" si="95"/>
        <v>155.4</v>
      </c>
      <c r="V266" s="58">
        <v>155.4</v>
      </c>
      <c r="W266" s="58">
        <v>0</v>
      </c>
    </row>
    <row r="267" spans="1:23" ht="148.5">
      <c r="A267" s="56" t="s">
        <v>566</v>
      </c>
      <c r="B267" s="50" t="s">
        <v>557</v>
      </c>
      <c r="C267" s="125" t="s">
        <v>567</v>
      </c>
      <c r="D267" s="29" t="s">
        <v>449</v>
      </c>
      <c r="E267" s="29" t="s">
        <v>99</v>
      </c>
      <c r="F267" s="29" t="s">
        <v>96</v>
      </c>
      <c r="G267" s="29" t="s">
        <v>123</v>
      </c>
      <c r="H267" s="27">
        <v>200</v>
      </c>
      <c r="I267" s="83" t="s">
        <v>568</v>
      </c>
      <c r="J267" s="60"/>
      <c r="K267" s="57"/>
      <c r="L267" s="58">
        <v>5.8</v>
      </c>
      <c r="M267" s="58">
        <v>16</v>
      </c>
      <c r="N267" s="58">
        <v>0</v>
      </c>
      <c r="O267" s="58">
        <f t="shared" si="93"/>
        <v>15.2</v>
      </c>
      <c r="P267" s="58">
        <v>15.2</v>
      </c>
      <c r="Q267" s="58">
        <v>0</v>
      </c>
      <c r="R267" s="58">
        <f t="shared" si="94"/>
        <v>15</v>
      </c>
      <c r="S267" s="58">
        <v>15</v>
      </c>
      <c r="T267" s="58">
        <v>0</v>
      </c>
      <c r="U267" s="58">
        <f t="shared" si="95"/>
        <v>16.600000000000001</v>
      </c>
      <c r="V267" s="58">
        <v>16.600000000000001</v>
      </c>
      <c r="W267" s="58">
        <v>0</v>
      </c>
    </row>
    <row r="268" spans="1:23" ht="115.5">
      <c r="A268" s="56" t="s">
        <v>570</v>
      </c>
      <c r="B268" s="50" t="s">
        <v>557</v>
      </c>
      <c r="C268" s="125" t="s">
        <v>569</v>
      </c>
      <c r="D268" s="29" t="s">
        <v>449</v>
      </c>
      <c r="E268" s="29" t="s">
        <v>99</v>
      </c>
      <c r="F268" s="29" t="s">
        <v>96</v>
      </c>
      <c r="G268" s="27" t="s">
        <v>435</v>
      </c>
      <c r="H268" s="27">
        <v>200</v>
      </c>
      <c r="I268" s="83" t="s">
        <v>1283</v>
      </c>
      <c r="J268" s="60">
        <v>43306</v>
      </c>
      <c r="K268" s="57"/>
      <c r="L268" s="58">
        <v>590</v>
      </c>
      <c r="M268" s="58">
        <v>3290.2</v>
      </c>
      <c r="N268" s="58">
        <v>0</v>
      </c>
      <c r="O268" s="58">
        <f t="shared" si="93"/>
        <v>0</v>
      </c>
      <c r="P268" s="58">
        <v>0</v>
      </c>
      <c r="Q268" s="58">
        <v>0</v>
      </c>
      <c r="R268" s="58">
        <f t="shared" si="94"/>
        <v>0</v>
      </c>
      <c r="S268" s="58">
        <v>0</v>
      </c>
      <c r="T268" s="58">
        <v>0</v>
      </c>
      <c r="U268" s="58">
        <f t="shared" si="95"/>
        <v>0</v>
      </c>
      <c r="V268" s="58">
        <v>0</v>
      </c>
      <c r="W268" s="58">
        <v>0</v>
      </c>
    </row>
    <row r="269" spans="1:23" ht="115.5">
      <c r="A269" s="56" t="s">
        <v>571</v>
      </c>
      <c r="B269" s="50" t="s">
        <v>557</v>
      </c>
      <c r="C269" s="125" t="s">
        <v>569</v>
      </c>
      <c r="D269" s="29" t="s">
        <v>449</v>
      </c>
      <c r="E269" s="29" t="s">
        <v>99</v>
      </c>
      <c r="F269" s="29"/>
      <c r="G269" s="27" t="s">
        <v>1250</v>
      </c>
      <c r="H269" s="27">
        <v>200</v>
      </c>
      <c r="I269" s="83" t="s">
        <v>1284</v>
      </c>
      <c r="J269" s="60"/>
      <c r="K269" s="57"/>
      <c r="L269" s="58">
        <v>0</v>
      </c>
      <c r="M269" s="58">
        <v>400</v>
      </c>
      <c r="N269" s="58">
        <v>0</v>
      </c>
      <c r="O269" s="58">
        <f t="shared" si="93"/>
        <v>0</v>
      </c>
      <c r="P269" s="58">
        <v>0</v>
      </c>
      <c r="Q269" s="58">
        <v>0</v>
      </c>
      <c r="R269" s="58">
        <f t="shared" si="94"/>
        <v>0</v>
      </c>
      <c r="S269" s="58">
        <v>0</v>
      </c>
      <c r="T269" s="58">
        <v>0</v>
      </c>
      <c r="U269" s="58">
        <f t="shared" si="95"/>
        <v>0</v>
      </c>
      <c r="V269" s="58">
        <v>0</v>
      </c>
      <c r="W269" s="58">
        <v>0</v>
      </c>
    </row>
    <row r="270" spans="1:23" ht="115.5">
      <c r="A270" s="56" t="s">
        <v>572</v>
      </c>
      <c r="B270" s="50" t="s">
        <v>557</v>
      </c>
      <c r="C270" s="125" t="s">
        <v>569</v>
      </c>
      <c r="D270" s="29" t="s">
        <v>449</v>
      </c>
      <c r="E270" s="29" t="s">
        <v>99</v>
      </c>
      <c r="F270" s="29" t="s">
        <v>96</v>
      </c>
      <c r="G270" s="27" t="s">
        <v>207</v>
      </c>
      <c r="H270" s="27">
        <v>200</v>
      </c>
      <c r="I270" s="141" t="s">
        <v>549</v>
      </c>
      <c r="J270" s="60"/>
      <c r="K270" s="57"/>
      <c r="L270" s="58">
        <v>277.5</v>
      </c>
      <c r="M270" s="58">
        <v>0</v>
      </c>
      <c r="N270" s="58">
        <v>0</v>
      </c>
      <c r="O270" s="58">
        <f t="shared" si="93"/>
        <v>0</v>
      </c>
      <c r="P270" s="58">
        <v>0</v>
      </c>
      <c r="Q270" s="58">
        <v>0</v>
      </c>
      <c r="R270" s="58">
        <f t="shared" si="94"/>
        <v>0</v>
      </c>
      <c r="S270" s="58">
        <v>0</v>
      </c>
      <c r="T270" s="58">
        <v>0</v>
      </c>
      <c r="U270" s="58">
        <f t="shared" si="95"/>
        <v>0</v>
      </c>
      <c r="V270" s="58">
        <v>0</v>
      </c>
      <c r="W270" s="58">
        <v>0</v>
      </c>
    </row>
    <row r="271" spans="1:23" ht="231">
      <c r="A271" s="56" t="s">
        <v>575</v>
      </c>
      <c r="B271" s="50" t="s">
        <v>557</v>
      </c>
      <c r="C271" s="125" t="s">
        <v>573</v>
      </c>
      <c r="D271" s="29" t="s">
        <v>449</v>
      </c>
      <c r="E271" s="29" t="s">
        <v>99</v>
      </c>
      <c r="F271" s="29" t="s">
        <v>96</v>
      </c>
      <c r="G271" s="29" t="s">
        <v>276</v>
      </c>
      <c r="H271" s="27">
        <v>200</v>
      </c>
      <c r="I271" s="141" t="s">
        <v>574</v>
      </c>
      <c r="J271" s="60"/>
      <c r="K271" s="57"/>
      <c r="L271" s="58">
        <v>252</v>
      </c>
      <c r="M271" s="58">
        <v>0</v>
      </c>
      <c r="N271" s="58">
        <v>0</v>
      </c>
      <c r="O271" s="58">
        <f t="shared" si="93"/>
        <v>0</v>
      </c>
      <c r="P271" s="58">
        <v>0</v>
      </c>
      <c r="Q271" s="58">
        <v>0</v>
      </c>
      <c r="R271" s="58">
        <f t="shared" si="94"/>
        <v>0</v>
      </c>
      <c r="S271" s="58">
        <v>0</v>
      </c>
      <c r="T271" s="58">
        <v>0</v>
      </c>
      <c r="U271" s="58">
        <f t="shared" si="95"/>
        <v>0</v>
      </c>
      <c r="V271" s="58">
        <v>0</v>
      </c>
      <c r="W271" s="58">
        <v>0</v>
      </c>
    </row>
    <row r="272" spans="1:23" ht="99">
      <c r="A272" s="56" t="s">
        <v>1285</v>
      </c>
      <c r="B272" s="50" t="s">
        <v>576</v>
      </c>
      <c r="C272" s="125" t="s">
        <v>569</v>
      </c>
      <c r="D272" s="29" t="s">
        <v>449</v>
      </c>
      <c r="E272" s="29" t="s">
        <v>99</v>
      </c>
      <c r="F272" s="29" t="s">
        <v>96</v>
      </c>
      <c r="G272" s="27">
        <v>540125060</v>
      </c>
      <c r="H272" s="27">
        <v>200</v>
      </c>
      <c r="I272" s="421" t="s">
        <v>558</v>
      </c>
      <c r="J272" s="423" t="s">
        <v>559</v>
      </c>
      <c r="K272" s="442" t="s">
        <v>555</v>
      </c>
      <c r="L272" s="58">
        <v>171</v>
      </c>
      <c r="M272" s="58">
        <v>255.3</v>
      </c>
      <c r="N272" s="58">
        <v>177.6</v>
      </c>
      <c r="O272" s="58">
        <f>SUM(P272:Q272)</f>
        <v>242.4</v>
      </c>
      <c r="P272" s="58">
        <v>242.4</v>
      </c>
      <c r="Q272" s="58">
        <v>0</v>
      </c>
      <c r="R272" s="58">
        <f t="shared" si="94"/>
        <v>239.9</v>
      </c>
      <c r="S272" s="58">
        <v>239.9</v>
      </c>
      <c r="T272" s="58">
        <v>0</v>
      </c>
      <c r="U272" s="58">
        <f t="shared" si="95"/>
        <v>264.5</v>
      </c>
      <c r="V272" s="58">
        <v>264.5</v>
      </c>
      <c r="W272" s="58">
        <v>0</v>
      </c>
    </row>
    <row r="273" spans="1:23" ht="33">
      <c r="A273" s="56" t="s">
        <v>577</v>
      </c>
      <c r="B273" s="50" t="s">
        <v>578</v>
      </c>
      <c r="C273" s="125"/>
      <c r="D273" s="29"/>
      <c r="E273" s="29" t="s">
        <v>99</v>
      </c>
      <c r="F273" s="29" t="s">
        <v>99</v>
      </c>
      <c r="G273" s="27"/>
      <c r="H273" s="27"/>
      <c r="I273" s="421"/>
      <c r="J273" s="423"/>
      <c r="K273" s="442"/>
      <c r="L273" s="121">
        <f>SUM(L274:L276)</f>
        <v>3845.2999999999997</v>
      </c>
      <c r="M273" s="55">
        <f>SUM(M274:M276)</f>
        <v>3858.8</v>
      </c>
      <c r="N273" s="55">
        <f>SUM(N274:N276)</f>
        <v>3128.2999999999997</v>
      </c>
      <c r="O273" s="55">
        <f>SUM(O274:O276)</f>
        <v>5445.0999999999995</v>
      </c>
      <c r="P273" s="55">
        <f>SUM(P274:P276)</f>
        <v>5445.0999999999995</v>
      </c>
      <c r="Q273" s="55"/>
      <c r="R273" s="55">
        <f>SUM(R274:R276)</f>
        <v>5387</v>
      </c>
      <c r="S273" s="55">
        <f>SUM(S274:S276)</f>
        <v>5387</v>
      </c>
      <c r="T273" s="55">
        <v>0</v>
      </c>
      <c r="U273" s="55">
        <f>SUM(U274:U276)</f>
        <v>5939.7</v>
      </c>
      <c r="V273" s="55">
        <f>SUM(V274:V276)</f>
        <v>5939.7</v>
      </c>
      <c r="W273" s="55">
        <v>0</v>
      </c>
    </row>
    <row r="274" spans="1:23" ht="99">
      <c r="A274" s="56" t="s">
        <v>579</v>
      </c>
      <c r="B274" s="50" t="s">
        <v>580</v>
      </c>
      <c r="C274" s="125" t="s">
        <v>569</v>
      </c>
      <c r="D274" s="29" t="s">
        <v>447</v>
      </c>
      <c r="E274" s="29" t="s">
        <v>99</v>
      </c>
      <c r="F274" s="29" t="s">
        <v>99</v>
      </c>
      <c r="G274" s="27">
        <v>540100590</v>
      </c>
      <c r="H274" s="27">
        <v>200</v>
      </c>
      <c r="I274" s="421"/>
      <c r="J274" s="423"/>
      <c r="K274" s="442"/>
      <c r="L274" s="58">
        <v>361</v>
      </c>
      <c r="M274" s="58">
        <v>362.1</v>
      </c>
      <c r="N274" s="58">
        <v>231.9</v>
      </c>
      <c r="O274" s="58">
        <f>SUM(P274:Q274)</f>
        <v>344</v>
      </c>
      <c r="P274" s="58">
        <v>344</v>
      </c>
      <c r="Q274" s="58">
        <v>0</v>
      </c>
      <c r="R274" s="58">
        <f>SUM(S274:T274)</f>
        <v>340.3</v>
      </c>
      <c r="S274" s="58">
        <v>340.3</v>
      </c>
      <c r="T274" s="58">
        <v>0</v>
      </c>
      <c r="U274" s="58">
        <f>SUM(V274:W274)</f>
        <v>375.2</v>
      </c>
      <c r="V274" s="58">
        <v>375.2</v>
      </c>
      <c r="W274" s="58">
        <v>0</v>
      </c>
    </row>
    <row r="275" spans="1:23" ht="409.5">
      <c r="A275" s="56" t="s">
        <v>581</v>
      </c>
      <c r="B275" s="50" t="s">
        <v>532</v>
      </c>
      <c r="C275" s="125"/>
      <c r="D275" s="29" t="s">
        <v>447</v>
      </c>
      <c r="E275" s="29" t="s">
        <v>99</v>
      </c>
      <c r="F275" s="29" t="s">
        <v>99</v>
      </c>
      <c r="G275" s="27">
        <v>540100590</v>
      </c>
      <c r="H275" s="27">
        <v>100</v>
      </c>
      <c r="I275" s="83" t="s">
        <v>534</v>
      </c>
      <c r="J275" s="60" t="s">
        <v>529</v>
      </c>
      <c r="K275" s="52" t="s">
        <v>138</v>
      </c>
      <c r="L275" s="58">
        <v>3459.6</v>
      </c>
      <c r="M275" s="58">
        <v>3436.3</v>
      </c>
      <c r="N275" s="58">
        <v>2877.7</v>
      </c>
      <c r="O275" s="58">
        <f t="shared" ref="O275:O276" si="96">SUM(P275:Q275)</f>
        <v>5043.7</v>
      </c>
      <c r="P275" s="58">
        <v>5043.7</v>
      </c>
      <c r="Q275" s="58"/>
      <c r="R275" s="58">
        <f t="shared" ref="R275:R276" si="97">SUM(S275:T275)</f>
        <v>4989.8999999999996</v>
      </c>
      <c r="S275" s="58">
        <v>4989.8999999999996</v>
      </c>
      <c r="T275" s="58">
        <v>0</v>
      </c>
      <c r="U275" s="58">
        <f t="shared" ref="U275:U276" si="98">SUM(V275:W275)</f>
        <v>5501.9</v>
      </c>
      <c r="V275" s="58">
        <v>5501.9</v>
      </c>
      <c r="W275" s="58">
        <v>0</v>
      </c>
    </row>
    <row r="276" spans="1:23">
      <c r="A276" s="56" t="s">
        <v>582</v>
      </c>
      <c r="B276" s="50" t="s">
        <v>541</v>
      </c>
      <c r="C276" s="57"/>
      <c r="D276" s="29" t="s">
        <v>447</v>
      </c>
      <c r="E276" s="29" t="s">
        <v>99</v>
      </c>
      <c r="F276" s="29" t="s">
        <v>99</v>
      </c>
      <c r="G276" s="29" t="s">
        <v>101</v>
      </c>
      <c r="H276" s="27">
        <v>800</v>
      </c>
      <c r="I276" s="53"/>
      <c r="J276" s="60"/>
      <c r="K276" s="52"/>
      <c r="L276" s="58">
        <v>24.7</v>
      </c>
      <c r="M276" s="58">
        <v>60.4</v>
      </c>
      <c r="N276" s="58">
        <v>18.7</v>
      </c>
      <c r="O276" s="58">
        <f t="shared" si="96"/>
        <v>57.4</v>
      </c>
      <c r="P276" s="58">
        <v>57.4</v>
      </c>
      <c r="Q276" s="58">
        <v>0</v>
      </c>
      <c r="R276" s="58">
        <f t="shared" si="97"/>
        <v>56.8</v>
      </c>
      <c r="S276" s="58">
        <v>56.8</v>
      </c>
      <c r="T276" s="58">
        <v>0</v>
      </c>
      <c r="U276" s="58">
        <f t="shared" si="98"/>
        <v>62.6</v>
      </c>
      <c r="V276" s="58">
        <v>62.6</v>
      </c>
      <c r="W276" s="58">
        <v>0</v>
      </c>
    </row>
    <row r="277" spans="1:23" ht="99">
      <c r="A277" s="81" t="s">
        <v>43</v>
      </c>
      <c r="B277" s="50" t="s">
        <v>1286</v>
      </c>
      <c r="C277" s="120" t="s">
        <v>139</v>
      </c>
      <c r="D277" s="52"/>
      <c r="E277" s="29" t="s">
        <v>96</v>
      </c>
      <c r="F277" s="29" t="s">
        <v>81</v>
      </c>
      <c r="G277" s="27">
        <v>2020100590</v>
      </c>
      <c r="H277" s="27">
        <v>611</v>
      </c>
      <c r="I277" s="438" t="s">
        <v>536</v>
      </c>
      <c r="J277" s="423" t="s">
        <v>537</v>
      </c>
      <c r="K277" s="425" t="s">
        <v>538</v>
      </c>
      <c r="L277" s="58">
        <v>3868.1</v>
      </c>
      <c r="M277" s="58"/>
      <c r="N277" s="58"/>
      <c r="O277" s="58">
        <f>SUM(P277:Q277)</f>
        <v>0</v>
      </c>
      <c r="P277" s="58"/>
      <c r="Q277" s="58"/>
      <c r="R277" s="58">
        <f>SUM(S277:T277)</f>
        <v>0</v>
      </c>
      <c r="S277" s="58"/>
      <c r="T277" s="58"/>
      <c r="U277" s="58">
        <f>SUM(V277:W277)</f>
        <v>0</v>
      </c>
      <c r="V277" s="58"/>
      <c r="W277" s="58"/>
    </row>
    <row r="278" spans="1:23" ht="99">
      <c r="A278" s="81" t="s">
        <v>76</v>
      </c>
      <c r="B278" s="50" t="s">
        <v>1287</v>
      </c>
      <c r="C278" s="120" t="s">
        <v>119</v>
      </c>
      <c r="D278" s="52"/>
      <c r="E278" s="29" t="s">
        <v>96</v>
      </c>
      <c r="F278" s="29" t="s">
        <v>81</v>
      </c>
      <c r="G278" s="27">
        <v>2020125110</v>
      </c>
      <c r="H278" s="27">
        <v>611</v>
      </c>
      <c r="I278" s="438"/>
      <c r="J278" s="423"/>
      <c r="K278" s="425"/>
      <c r="L278" s="58">
        <v>143.5</v>
      </c>
      <c r="M278" s="58"/>
      <c r="N278" s="58"/>
      <c r="O278" s="58">
        <f>SUM(P278:Q278)</f>
        <v>0</v>
      </c>
      <c r="P278" s="58"/>
      <c r="Q278" s="58"/>
      <c r="R278" s="58">
        <f>SUM(S278:T278)</f>
        <v>0</v>
      </c>
      <c r="S278" s="58"/>
      <c r="T278" s="58"/>
      <c r="U278" s="58">
        <f>SUM(V278:W278)</f>
        <v>0</v>
      </c>
      <c r="V278" s="58"/>
      <c r="W278" s="58"/>
    </row>
    <row r="279" spans="1:23" ht="165">
      <c r="A279" s="81" t="s">
        <v>1012</v>
      </c>
      <c r="B279" s="50" t="s">
        <v>1288</v>
      </c>
      <c r="C279" s="125" t="s">
        <v>1289</v>
      </c>
      <c r="D279" s="52"/>
      <c r="E279" s="29" t="s">
        <v>94</v>
      </c>
      <c r="F279" s="29" t="s">
        <v>98</v>
      </c>
      <c r="G279" s="27">
        <v>810124100</v>
      </c>
      <c r="H279" s="27">
        <v>611</v>
      </c>
      <c r="I279" s="83" t="s">
        <v>545</v>
      </c>
      <c r="J279" s="60" t="s">
        <v>546</v>
      </c>
      <c r="K279" s="57" t="s">
        <v>547</v>
      </c>
      <c r="L279" s="58">
        <v>451.5</v>
      </c>
      <c r="M279" s="58"/>
      <c r="N279" s="58"/>
      <c r="O279" s="58">
        <f>SUM(P279:Q279)</f>
        <v>0</v>
      </c>
      <c r="P279" s="58"/>
      <c r="Q279" s="58"/>
      <c r="R279" s="58">
        <f>SUM(S279:T279)</f>
        <v>0</v>
      </c>
      <c r="S279" s="58"/>
      <c r="T279" s="58"/>
      <c r="U279" s="58">
        <f>SUM(V279:W279)</f>
        <v>0</v>
      </c>
      <c r="V279" s="58"/>
      <c r="W279" s="58"/>
    </row>
    <row r="280" spans="1:23" ht="231">
      <c r="A280" s="81" t="s">
        <v>121</v>
      </c>
      <c r="B280" s="50" t="s">
        <v>1290</v>
      </c>
      <c r="C280" s="125" t="s">
        <v>122</v>
      </c>
      <c r="D280" s="52"/>
      <c r="E280" s="29" t="s">
        <v>99</v>
      </c>
      <c r="F280" s="29" t="s">
        <v>96</v>
      </c>
      <c r="G280" s="27">
        <v>540125010</v>
      </c>
      <c r="H280" s="27">
        <v>611</v>
      </c>
      <c r="I280" s="83" t="s">
        <v>553</v>
      </c>
      <c r="J280" s="60" t="s">
        <v>554</v>
      </c>
      <c r="K280" s="57" t="s">
        <v>555</v>
      </c>
      <c r="L280" s="58">
        <v>2501.5</v>
      </c>
      <c r="M280" s="58"/>
      <c r="N280" s="58"/>
      <c r="O280" s="58"/>
      <c r="P280" s="58"/>
      <c r="Q280" s="58"/>
      <c r="R280" s="58"/>
      <c r="S280" s="58"/>
      <c r="T280" s="58"/>
      <c r="U280" s="58"/>
      <c r="V280" s="58"/>
      <c r="W280" s="58"/>
    </row>
    <row r="281" spans="1:23" ht="82.5">
      <c r="A281" s="81" t="s">
        <v>1291</v>
      </c>
      <c r="B281" s="50" t="s">
        <v>1292</v>
      </c>
      <c r="C281" s="125" t="s">
        <v>100</v>
      </c>
      <c r="D281" s="52"/>
      <c r="E281" s="29" t="s">
        <v>99</v>
      </c>
      <c r="F281" s="29" t="s">
        <v>96</v>
      </c>
      <c r="G281" s="27">
        <v>540125050</v>
      </c>
      <c r="H281" s="27">
        <v>611</v>
      </c>
      <c r="I281" s="83" t="s">
        <v>565</v>
      </c>
      <c r="J281" s="60" t="s">
        <v>1293</v>
      </c>
      <c r="K281" s="57" t="s">
        <v>1294</v>
      </c>
      <c r="L281" s="58">
        <v>17.5</v>
      </c>
      <c r="M281" s="58"/>
      <c r="N281" s="58"/>
      <c r="O281" s="58"/>
      <c r="P281" s="58"/>
      <c r="Q281" s="58"/>
      <c r="R281" s="58"/>
      <c r="S281" s="58"/>
      <c r="T281" s="58"/>
      <c r="U281" s="58"/>
      <c r="V281" s="58"/>
      <c r="W281" s="58"/>
    </row>
    <row r="282" spans="1:23" ht="99">
      <c r="A282" s="81" t="s">
        <v>1295</v>
      </c>
      <c r="B282" s="50" t="s">
        <v>1296</v>
      </c>
      <c r="C282" s="125" t="s">
        <v>124</v>
      </c>
      <c r="D282" s="52"/>
      <c r="E282" s="29" t="s">
        <v>99</v>
      </c>
      <c r="F282" s="29" t="s">
        <v>96</v>
      </c>
      <c r="G282" s="27">
        <v>540125060</v>
      </c>
      <c r="H282" s="27">
        <v>611</v>
      </c>
      <c r="I282" s="421" t="s">
        <v>558</v>
      </c>
      <c r="J282" s="423" t="s">
        <v>559</v>
      </c>
      <c r="K282" s="442" t="s">
        <v>555</v>
      </c>
      <c r="L282" s="58">
        <v>334.2</v>
      </c>
      <c r="M282" s="58"/>
      <c r="N282" s="58"/>
      <c r="O282" s="58"/>
      <c r="P282" s="58"/>
      <c r="Q282" s="58"/>
      <c r="R282" s="58"/>
      <c r="S282" s="58"/>
      <c r="T282" s="58"/>
      <c r="U282" s="58"/>
      <c r="V282" s="58"/>
      <c r="W282" s="58"/>
    </row>
    <row r="283" spans="1:23" ht="99">
      <c r="A283" s="81" t="s">
        <v>1297</v>
      </c>
      <c r="B283" s="50" t="s">
        <v>1298</v>
      </c>
      <c r="C283" s="125" t="s">
        <v>1299</v>
      </c>
      <c r="D283" s="52"/>
      <c r="E283" s="29" t="s">
        <v>99</v>
      </c>
      <c r="F283" s="29" t="s">
        <v>99</v>
      </c>
      <c r="G283" s="27">
        <v>540100590</v>
      </c>
      <c r="H283" s="27">
        <v>611</v>
      </c>
      <c r="I283" s="421"/>
      <c r="J283" s="423"/>
      <c r="K283" s="442"/>
      <c r="L283" s="58">
        <v>2477.1999999999998</v>
      </c>
      <c r="M283" s="58"/>
      <c r="N283" s="58"/>
      <c r="O283" s="58"/>
      <c r="P283" s="58"/>
      <c r="Q283" s="58"/>
      <c r="R283" s="58"/>
      <c r="S283" s="58"/>
      <c r="T283" s="58"/>
      <c r="U283" s="58"/>
      <c r="V283" s="58"/>
      <c r="W283" s="58"/>
    </row>
    <row r="284" spans="1:23">
      <c r="A284" s="81" t="s">
        <v>34</v>
      </c>
      <c r="B284" s="83" t="s">
        <v>35</v>
      </c>
      <c r="C284" s="51"/>
      <c r="D284" s="52"/>
      <c r="E284" s="29"/>
      <c r="F284" s="29"/>
      <c r="G284" s="27"/>
      <c r="H284" s="27">
        <v>600</v>
      </c>
      <c r="I284" s="53"/>
      <c r="J284" s="54"/>
      <c r="K284" s="52"/>
      <c r="L284" s="58">
        <f>SUM(L285:L289)</f>
        <v>1243.8</v>
      </c>
      <c r="M284" s="58">
        <f t="shared" ref="M284:W284" si="99">SUM(M285:M287)</f>
        <v>0</v>
      </c>
      <c r="N284" s="58">
        <f t="shared" si="99"/>
        <v>0</v>
      </c>
      <c r="O284" s="58">
        <f t="shared" si="99"/>
        <v>0</v>
      </c>
      <c r="P284" s="58">
        <f t="shared" si="99"/>
        <v>0</v>
      </c>
      <c r="Q284" s="58">
        <f t="shared" si="99"/>
        <v>0</v>
      </c>
      <c r="R284" s="58">
        <f t="shared" si="99"/>
        <v>0</v>
      </c>
      <c r="S284" s="58">
        <f t="shared" si="99"/>
        <v>0</v>
      </c>
      <c r="T284" s="58">
        <f t="shared" si="99"/>
        <v>0</v>
      </c>
      <c r="U284" s="58">
        <f t="shared" si="99"/>
        <v>0</v>
      </c>
      <c r="V284" s="58">
        <f t="shared" si="99"/>
        <v>0</v>
      </c>
      <c r="W284" s="58">
        <f t="shared" si="99"/>
        <v>0</v>
      </c>
    </row>
    <row r="285" spans="1:23" ht="165">
      <c r="A285" s="81" t="s">
        <v>44</v>
      </c>
      <c r="B285" s="50" t="s">
        <v>1300</v>
      </c>
      <c r="C285" s="51"/>
      <c r="D285" s="52"/>
      <c r="E285" s="29" t="s">
        <v>93</v>
      </c>
      <c r="F285" s="29" t="s">
        <v>84</v>
      </c>
      <c r="G285" s="27">
        <v>7770226000</v>
      </c>
      <c r="H285" s="27">
        <v>612</v>
      </c>
      <c r="I285" s="83" t="s">
        <v>1301</v>
      </c>
      <c r="J285" s="54">
        <v>42585</v>
      </c>
      <c r="K285" s="52"/>
      <c r="L285" s="58">
        <v>100</v>
      </c>
      <c r="M285" s="58"/>
      <c r="N285" s="58"/>
      <c r="O285" s="58">
        <f>SUM(P285:Q285)</f>
        <v>0</v>
      </c>
      <c r="P285" s="58"/>
      <c r="Q285" s="58"/>
      <c r="R285" s="58">
        <f>SUM(S285:T285)</f>
        <v>0</v>
      </c>
      <c r="S285" s="58"/>
      <c r="T285" s="58"/>
      <c r="U285" s="58">
        <f>SUM(V285:W285)</f>
        <v>0</v>
      </c>
      <c r="V285" s="58"/>
      <c r="W285" s="58"/>
    </row>
    <row r="286" spans="1:23" ht="33">
      <c r="A286" s="81" t="s">
        <v>78</v>
      </c>
      <c r="B286" s="50" t="s">
        <v>1300</v>
      </c>
      <c r="C286" s="51"/>
      <c r="D286" s="52"/>
      <c r="E286" s="29" t="s">
        <v>94</v>
      </c>
      <c r="F286" s="29" t="s">
        <v>98</v>
      </c>
      <c r="G286" s="27">
        <v>820272600</v>
      </c>
      <c r="H286" s="27">
        <v>612</v>
      </c>
      <c r="I286" s="83" t="s">
        <v>1302</v>
      </c>
      <c r="J286" s="54">
        <v>42551</v>
      </c>
      <c r="K286" s="52"/>
      <c r="L286" s="58">
        <v>647.70000000000005</v>
      </c>
      <c r="M286" s="58"/>
      <c r="N286" s="58"/>
      <c r="O286" s="58">
        <f>SUM(P286:Q286)</f>
        <v>0</v>
      </c>
      <c r="P286" s="58"/>
      <c r="Q286" s="58"/>
      <c r="R286" s="58">
        <f>SUM(S286:T286)</f>
        <v>0</v>
      </c>
      <c r="S286" s="58"/>
      <c r="T286" s="58"/>
      <c r="U286" s="58">
        <f>SUM(V286:W286)</f>
        <v>0</v>
      </c>
      <c r="V286" s="58"/>
      <c r="W286" s="58"/>
    </row>
    <row r="287" spans="1:23" ht="49.5">
      <c r="A287" s="81" t="s">
        <v>583</v>
      </c>
      <c r="B287" s="50" t="s">
        <v>1300</v>
      </c>
      <c r="C287" s="51"/>
      <c r="D287" s="52"/>
      <c r="E287" s="29" t="s">
        <v>94</v>
      </c>
      <c r="F287" s="29" t="s">
        <v>98</v>
      </c>
      <c r="G287" s="27" t="s">
        <v>128</v>
      </c>
      <c r="H287" s="27">
        <v>612</v>
      </c>
      <c r="I287" s="83" t="s">
        <v>1303</v>
      </c>
      <c r="J287" s="54">
        <v>42549</v>
      </c>
      <c r="K287" s="52"/>
      <c r="L287" s="58">
        <v>382</v>
      </c>
      <c r="M287" s="58"/>
      <c r="N287" s="58"/>
      <c r="O287" s="58">
        <f>SUM(P287:Q287)</f>
        <v>0</v>
      </c>
      <c r="P287" s="58"/>
      <c r="Q287" s="58"/>
      <c r="R287" s="58">
        <f>SUM(S287:T287)</f>
        <v>0</v>
      </c>
      <c r="S287" s="58"/>
      <c r="T287" s="58"/>
      <c r="U287" s="58">
        <f>SUM(V287:W287)</f>
        <v>0</v>
      </c>
      <c r="V287" s="58"/>
      <c r="W287" s="58"/>
    </row>
    <row r="288" spans="1:23" ht="66">
      <c r="A288" s="81" t="s">
        <v>584</v>
      </c>
      <c r="B288" s="50" t="s">
        <v>1300</v>
      </c>
      <c r="C288" s="51"/>
      <c r="D288" s="52"/>
      <c r="E288" s="29" t="s">
        <v>99</v>
      </c>
      <c r="F288" s="29" t="s">
        <v>96</v>
      </c>
      <c r="G288" s="27">
        <v>540125060</v>
      </c>
      <c r="H288" s="27">
        <v>612</v>
      </c>
      <c r="I288" s="83" t="s">
        <v>1304</v>
      </c>
      <c r="J288" s="54">
        <v>42640</v>
      </c>
      <c r="K288" s="52"/>
      <c r="L288" s="58">
        <v>86.6</v>
      </c>
      <c r="M288" s="58"/>
      <c r="N288" s="58"/>
      <c r="O288" s="58"/>
      <c r="P288" s="58"/>
      <c r="Q288" s="58"/>
      <c r="R288" s="58"/>
      <c r="S288" s="58"/>
      <c r="T288" s="58"/>
      <c r="U288" s="58"/>
      <c r="V288" s="58"/>
      <c r="W288" s="58"/>
    </row>
    <row r="289" spans="1:23" ht="33">
      <c r="A289" s="81" t="s">
        <v>585</v>
      </c>
      <c r="B289" s="50" t="s">
        <v>1300</v>
      </c>
      <c r="C289" s="51"/>
      <c r="D289" s="52"/>
      <c r="E289" s="29" t="s">
        <v>99</v>
      </c>
      <c r="F289" s="29" t="s">
        <v>96</v>
      </c>
      <c r="G289" s="27">
        <v>7770422000</v>
      </c>
      <c r="H289" s="27">
        <v>612</v>
      </c>
      <c r="I289" s="83" t="s">
        <v>1305</v>
      </c>
      <c r="J289" s="54">
        <v>42473</v>
      </c>
      <c r="K289" s="52"/>
      <c r="L289" s="58">
        <v>27.5</v>
      </c>
      <c r="M289" s="58"/>
      <c r="N289" s="58"/>
      <c r="O289" s="58"/>
      <c r="P289" s="58"/>
      <c r="Q289" s="58"/>
      <c r="R289" s="58"/>
      <c r="S289" s="58"/>
      <c r="T289" s="58"/>
      <c r="U289" s="58"/>
      <c r="V289" s="58"/>
      <c r="W289" s="58"/>
    </row>
    <row r="290" spans="1:23" ht="49.5">
      <c r="A290" s="30" t="s">
        <v>140</v>
      </c>
      <c r="B290" s="31" t="s">
        <v>141</v>
      </c>
      <c r="C290" s="30"/>
      <c r="D290" s="33"/>
      <c r="E290" s="33"/>
      <c r="F290" s="33"/>
      <c r="G290" s="33"/>
      <c r="H290" s="33"/>
      <c r="I290" s="30"/>
      <c r="J290" s="34"/>
      <c r="K290" s="35" t="s">
        <v>62</v>
      </c>
      <c r="L290" s="36">
        <f>SUM(L291,)</f>
        <v>20911.499999999996</v>
      </c>
      <c r="M290" s="36">
        <f t="shared" ref="M290:W290" si="100">M292+M298</f>
        <v>26496.809000000001</v>
      </c>
      <c r="N290" s="36">
        <f t="shared" si="100"/>
        <v>18203.900000000001</v>
      </c>
      <c r="O290" s="36">
        <f t="shared" si="100"/>
        <v>23077.4</v>
      </c>
      <c r="P290" s="36">
        <f t="shared" si="100"/>
        <v>23077.4</v>
      </c>
      <c r="Q290" s="36">
        <f t="shared" si="100"/>
        <v>0</v>
      </c>
      <c r="R290" s="36">
        <f t="shared" si="100"/>
        <v>22831.000000000004</v>
      </c>
      <c r="S290" s="36">
        <f t="shared" si="100"/>
        <v>22831.000000000004</v>
      </c>
      <c r="T290" s="36">
        <f t="shared" si="100"/>
        <v>0</v>
      </c>
      <c r="U290" s="36">
        <f t="shared" si="100"/>
        <v>25173.800000000003</v>
      </c>
      <c r="V290" s="36">
        <f t="shared" si="100"/>
        <v>25173.800000000003</v>
      </c>
      <c r="W290" s="36">
        <f t="shared" si="100"/>
        <v>0</v>
      </c>
    </row>
    <row r="291" spans="1:23">
      <c r="A291" s="47" t="s">
        <v>9</v>
      </c>
      <c r="B291" s="412" t="s">
        <v>67</v>
      </c>
      <c r="C291" s="412"/>
      <c r="D291" s="412"/>
      <c r="E291" s="412"/>
      <c r="F291" s="412"/>
      <c r="G291" s="412"/>
      <c r="H291" s="412"/>
      <c r="I291" s="412"/>
      <c r="J291" s="412"/>
      <c r="K291" s="412"/>
      <c r="L291" s="48">
        <f>SUM(L294,L298,)</f>
        <v>20911.499999999996</v>
      </c>
      <c r="M291" s="48">
        <f t="shared" ref="M291:W291" si="101">SUM(M294,M298,)</f>
        <v>25930.409</v>
      </c>
      <c r="N291" s="48">
        <f t="shared" si="101"/>
        <v>17637.5</v>
      </c>
      <c r="O291" s="48">
        <f t="shared" si="101"/>
        <v>23077.4</v>
      </c>
      <c r="P291" s="48">
        <f t="shared" si="101"/>
        <v>23077.4</v>
      </c>
      <c r="Q291" s="48">
        <f t="shared" si="101"/>
        <v>0</v>
      </c>
      <c r="R291" s="48">
        <f t="shared" si="101"/>
        <v>22831.000000000004</v>
      </c>
      <c r="S291" s="48">
        <f t="shared" si="101"/>
        <v>22831.000000000004</v>
      </c>
      <c r="T291" s="48">
        <f t="shared" si="101"/>
        <v>0</v>
      </c>
      <c r="U291" s="48">
        <f t="shared" si="101"/>
        <v>25173.800000000003</v>
      </c>
      <c r="V291" s="48">
        <f t="shared" si="101"/>
        <v>25173.800000000003</v>
      </c>
      <c r="W291" s="48">
        <f t="shared" si="101"/>
        <v>0</v>
      </c>
    </row>
    <row r="292" spans="1:23">
      <c r="A292" s="475" t="s">
        <v>586</v>
      </c>
      <c r="B292" s="475"/>
      <c r="C292" s="40"/>
      <c r="D292" s="76"/>
      <c r="E292" s="76"/>
      <c r="F292" s="76"/>
      <c r="G292" s="76"/>
      <c r="H292" s="76"/>
      <c r="I292" s="40"/>
      <c r="J292" s="138"/>
      <c r="K292" s="40"/>
      <c r="L292" s="55">
        <f>L293+L294</f>
        <v>3486.5</v>
      </c>
      <c r="M292" s="55">
        <f>M293+M294</f>
        <v>3660.4</v>
      </c>
      <c r="N292" s="55">
        <f>N293+N294</f>
        <v>2811.6000000000004</v>
      </c>
      <c r="O292" s="55">
        <f>O293+O294</f>
        <v>3763.1000000000004</v>
      </c>
      <c r="P292" s="55">
        <f>P293+P294</f>
        <v>3763.1000000000004</v>
      </c>
      <c r="Q292" s="55"/>
      <c r="R292" s="55">
        <v>3722.9</v>
      </c>
      <c r="S292" s="55">
        <f>S293+S294</f>
        <v>3722.9</v>
      </c>
      <c r="T292" s="55"/>
      <c r="U292" s="55">
        <v>4105.1000000000004</v>
      </c>
      <c r="V292" s="55">
        <f>V293+V294</f>
        <v>4105.1000000000004</v>
      </c>
      <c r="W292" s="55"/>
    </row>
    <row r="293" spans="1:23" ht="409.5">
      <c r="A293" s="142"/>
      <c r="B293" s="50" t="s">
        <v>603</v>
      </c>
      <c r="C293" s="125" t="s">
        <v>604</v>
      </c>
      <c r="D293" s="29" t="s">
        <v>438</v>
      </c>
      <c r="E293" s="29" t="s">
        <v>93</v>
      </c>
      <c r="F293" s="29" t="s">
        <v>84</v>
      </c>
      <c r="G293" s="29" t="s">
        <v>630</v>
      </c>
      <c r="H293" s="27">
        <v>200</v>
      </c>
      <c r="I293" s="125" t="s">
        <v>587</v>
      </c>
      <c r="J293" s="118" t="s">
        <v>588</v>
      </c>
      <c r="K293" s="125"/>
      <c r="L293" s="58">
        <v>0</v>
      </c>
      <c r="M293" s="58">
        <v>566.4</v>
      </c>
      <c r="N293" s="58">
        <v>566.4</v>
      </c>
      <c r="O293" s="58">
        <v>0</v>
      </c>
      <c r="P293" s="58">
        <v>0</v>
      </c>
      <c r="Q293" s="58"/>
      <c r="R293" s="58">
        <v>0</v>
      </c>
      <c r="S293" s="58">
        <v>0</v>
      </c>
      <c r="T293" s="58"/>
      <c r="U293" s="58">
        <v>0</v>
      </c>
      <c r="V293" s="58">
        <v>0</v>
      </c>
      <c r="W293" s="58"/>
    </row>
    <row r="294" spans="1:23">
      <c r="A294" s="49" t="s">
        <v>57</v>
      </c>
      <c r="B294" s="50"/>
      <c r="C294" s="51"/>
      <c r="D294" s="52"/>
      <c r="E294" s="27"/>
      <c r="F294" s="27"/>
      <c r="G294" s="27"/>
      <c r="H294" s="27"/>
      <c r="I294" s="53"/>
      <c r="J294" s="54"/>
      <c r="K294" s="52"/>
      <c r="L294" s="55">
        <f>SUM(L295:L297)</f>
        <v>3486.5</v>
      </c>
      <c r="M294" s="55">
        <f>SUM(M295:M297)</f>
        <v>3094</v>
      </c>
      <c r="N294" s="55">
        <f>SUM(N295:N297)</f>
        <v>2245.2000000000003</v>
      </c>
      <c r="O294" s="55">
        <f t="shared" ref="O294:W294" si="102">SUM(O295:O296)</f>
        <v>3763.1000000000004</v>
      </c>
      <c r="P294" s="55">
        <f t="shared" si="102"/>
        <v>3763.1000000000004</v>
      </c>
      <c r="Q294" s="55">
        <f t="shared" si="102"/>
        <v>0</v>
      </c>
      <c r="R294" s="55">
        <f t="shared" si="102"/>
        <v>3722.9</v>
      </c>
      <c r="S294" s="55">
        <f t="shared" si="102"/>
        <v>3722.9</v>
      </c>
      <c r="T294" s="55">
        <f t="shared" si="102"/>
        <v>0</v>
      </c>
      <c r="U294" s="55">
        <f t="shared" si="102"/>
        <v>4105.1000000000004</v>
      </c>
      <c r="V294" s="55">
        <f t="shared" si="102"/>
        <v>4105.1000000000004</v>
      </c>
      <c r="W294" s="55">
        <f t="shared" si="102"/>
        <v>0</v>
      </c>
    </row>
    <row r="295" spans="1:23">
      <c r="A295" s="56" t="s">
        <v>10</v>
      </c>
      <c r="B295" s="50" t="s">
        <v>68</v>
      </c>
      <c r="C295" s="57"/>
      <c r="D295" s="29" t="s">
        <v>438</v>
      </c>
      <c r="E295" s="29" t="s">
        <v>93</v>
      </c>
      <c r="F295" s="29" t="s">
        <v>94</v>
      </c>
      <c r="G295" s="29" t="s">
        <v>115</v>
      </c>
      <c r="H295" s="27">
        <v>100</v>
      </c>
      <c r="I295" s="438" t="s">
        <v>587</v>
      </c>
      <c r="J295" s="441" t="s">
        <v>588</v>
      </c>
      <c r="K295" s="426" t="s">
        <v>589</v>
      </c>
      <c r="L295" s="58">
        <v>3124.4</v>
      </c>
      <c r="M295" s="58">
        <v>2704.6</v>
      </c>
      <c r="N295" s="58">
        <v>2064.9</v>
      </c>
      <c r="O295" s="58">
        <f>SUM(P295:Q295)</f>
        <v>3385.8</v>
      </c>
      <c r="P295" s="58">
        <v>3385.8</v>
      </c>
      <c r="Q295" s="58"/>
      <c r="R295" s="58">
        <f>SUM(S295:T295)</f>
        <v>3349.6</v>
      </c>
      <c r="S295" s="58">
        <v>3349.6</v>
      </c>
      <c r="T295" s="58"/>
      <c r="U295" s="58">
        <f>V295</f>
        <v>3693.5</v>
      </c>
      <c r="V295" s="58">
        <v>3693.5</v>
      </c>
      <c r="W295" s="58"/>
    </row>
    <row r="296" spans="1:23" ht="33">
      <c r="A296" s="56" t="s">
        <v>11</v>
      </c>
      <c r="B296" s="50" t="s">
        <v>69</v>
      </c>
      <c r="C296" s="53"/>
      <c r="D296" s="29" t="s">
        <v>395</v>
      </c>
      <c r="E296" s="29" t="s">
        <v>93</v>
      </c>
      <c r="F296" s="29" t="s">
        <v>94</v>
      </c>
      <c r="G296" s="29" t="s">
        <v>115</v>
      </c>
      <c r="H296" s="27">
        <v>200</v>
      </c>
      <c r="I296" s="438"/>
      <c r="J296" s="441"/>
      <c r="K296" s="426"/>
      <c r="L296" s="58">
        <v>359.7</v>
      </c>
      <c r="M296" s="58">
        <v>389.4</v>
      </c>
      <c r="N296" s="58">
        <v>180.3</v>
      </c>
      <c r="O296" s="58">
        <f>Q296+P296</f>
        <v>377.3</v>
      </c>
      <c r="P296" s="58">
        <v>377.3</v>
      </c>
      <c r="Q296" s="58"/>
      <c r="R296" s="58">
        <f>S296</f>
        <v>373.3</v>
      </c>
      <c r="S296" s="58">
        <v>373.3</v>
      </c>
      <c r="T296" s="58"/>
      <c r="U296" s="58">
        <f>V296</f>
        <v>411.6</v>
      </c>
      <c r="V296" s="58">
        <v>411.6</v>
      </c>
      <c r="W296" s="58"/>
    </row>
    <row r="297" spans="1:23" ht="115.5">
      <c r="A297" s="56" t="s">
        <v>230</v>
      </c>
      <c r="B297" s="50" t="s">
        <v>69</v>
      </c>
      <c r="C297" s="122" t="s">
        <v>360</v>
      </c>
      <c r="D297" s="29" t="s">
        <v>395</v>
      </c>
      <c r="E297" s="29" t="s">
        <v>94</v>
      </c>
      <c r="F297" s="29" t="s">
        <v>81</v>
      </c>
      <c r="G297" s="29" t="s">
        <v>357</v>
      </c>
      <c r="H297" s="27">
        <v>200</v>
      </c>
      <c r="I297" s="438"/>
      <c r="J297" s="115"/>
      <c r="K297" s="29"/>
      <c r="L297" s="58">
        <v>2.4</v>
      </c>
      <c r="M297" s="58">
        <v>0</v>
      </c>
      <c r="N297" s="58">
        <v>0</v>
      </c>
      <c r="O297" s="58">
        <v>0</v>
      </c>
      <c r="P297" s="58"/>
      <c r="Q297" s="58"/>
      <c r="R297" s="58"/>
      <c r="S297" s="58"/>
      <c r="T297" s="58"/>
      <c r="U297" s="58"/>
      <c r="V297" s="58"/>
      <c r="W297" s="58"/>
    </row>
    <row r="298" spans="1:23">
      <c r="A298" s="429" t="s">
        <v>89</v>
      </c>
      <c r="B298" s="429"/>
      <c r="C298" s="429"/>
      <c r="D298" s="429"/>
      <c r="E298" s="429"/>
      <c r="F298" s="429"/>
      <c r="G298" s="429"/>
      <c r="H298" s="429"/>
      <c r="I298" s="429"/>
      <c r="J298" s="429"/>
      <c r="K298" s="429"/>
      <c r="L298" s="55">
        <f>SUM(L299,L302,L321)</f>
        <v>17424.999999999996</v>
      </c>
      <c r="M298" s="55">
        <f>SUM(M299,M302,M321)</f>
        <v>22836.409</v>
      </c>
      <c r="N298" s="55">
        <f>N299+N302+N321</f>
        <v>15392.300000000001</v>
      </c>
      <c r="O298" s="55">
        <f>O299+O302+O321</f>
        <v>19314.300000000003</v>
      </c>
      <c r="P298" s="55">
        <f t="shared" ref="P298:W298" si="103">SUM(P299,P302,P321)</f>
        <v>19314.300000000003</v>
      </c>
      <c r="Q298" s="55">
        <f t="shared" si="103"/>
        <v>0</v>
      </c>
      <c r="R298" s="55">
        <f t="shared" si="103"/>
        <v>19108.100000000002</v>
      </c>
      <c r="S298" s="55">
        <f t="shared" si="103"/>
        <v>19108.100000000002</v>
      </c>
      <c r="T298" s="55">
        <f t="shared" si="103"/>
        <v>0</v>
      </c>
      <c r="U298" s="55">
        <f t="shared" si="103"/>
        <v>21068.7</v>
      </c>
      <c r="V298" s="55">
        <f t="shared" si="103"/>
        <v>21068.7</v>
      </c>
      <c r="W298" s="55">
        <f t="shared" si="103"/>
        <v>0</v>
      </c>
    </row>
    <row r="299" spans="1:23">
      <c r="A299" s="56" t="s">
        <v>12</v>
      </c>
      <c r="B299" s="50" t="s">
        <v>58</v>
      </c>
      <c r="C299" s="57"/>
      <c r="D299" s="29"/>
      <c r="E299" s="27"/>
      <c r="F299" s="27"/>
      <c r="G299" s="27"/>
      <c r="H299" s="27">
        <v>100</v>
      </c>
      <c r="I299" s="53"/>
      <c r="J299" s="60"/>
      <c r="K299" s="52"/>
      <c r="L299" s="58">
        <f>SUM(L300:L301)</f>
        <v>7070.7000000000007</v>
      </c>
      <c r="M299" s="58">
        <f>SUM(M300:M301)</f>
        <v>8187.0999999999995</v>
      </c>
      <c r="N299" s="58">
        <f>SUM(N300:N301)</f>
        <v>5678.2</v>
      </c>
      <c r="O299" s="58">
        <f>SUM(O300:O301)</f>
        <v>10767.7</v>
      </c>
      <c r="P299" s="58">
        <f>SUM(P300:P301)</f>
        <v>10767.7</v>
      </c>
      <c r="Q299" s="58">
        <f t="shared" ref="Q299:W299" si="104">SUM(Q300:Q301)</f>
        <v>0</v>
      </c>
      <c r="R299" s="58">
        <f t="shared" si="104"/>
        <v>10652.7</v>
      </c>
      <c r="S299" s="58">
        <f t="shared" si="104"/>
        <v>10652.7</v>
      </c>
      <c r="T299" s="58">
        <f t="shared" si="104"/>
        <v>0</v>
      </c>
      <c r="U299" s="58">
        <f t="shared" si="104"/>
        <v>11745.8</v>
      </c>
      <c r="V299" s="58">
        <f t="shared" si="104"/>
        <v>11745.8</v>
      </c>
      <c r="W299" s="58">
        <f t="shared" si="104"/>
        <v>0</v>
      </c>
    </row>
    <row r="300" spans="1:23" ht="82.5">
      <c r="A300" s="56" t="s">
        <v>48</v>
      </c>
      <c r="B300" s="50" t="s">
        <v>284</v>
      </c>
      <c r="C300" s="57" t="s">
        <v>105</v>
      </c>
      <c r="D300" s="29" t="s">
        <v>457</v>
      </c>
      <c r="E300" s="29" t="s">
        <v>96</v>
      </c>
      <c r="F300" s="29">
        <v>10</v>
      </c>
      <c r="G300" s="27">
        <v>2020100590</v>
      </c>
      <c r="H300" s="27">
        <v>100</v>
      </c>
      <c r="I300" s="438" t="s">
        <v>509</v>
      </c>
      <c r="J300" s="423" t="s">
        <v>510</v>
      </c>
      <c r="K300" s="425" t="s">
        <v>590</v>
      </c>
      <c r="L300" s="58">
        <v>4253.6000000000004</v>
      </c>
      <c r="M300" s="58">
        <v>4164.3999999999996</v>
      </c>
      <c r="N300" s="58">
        <v>3188.1</v>
      </c>
      <c r="O300" s="58">
        <f>P300+Q300</f>
        <v>5514.1</v>
      </c>
      <c r="P300" s="58">
        <v>5514.1</v>
      </c>
      <c r="Q300" s="58"/>
      <c r="R300" s="58">
        <f>S300+T300</f>
        <v>5455.2</v>
      </c>
      <c r="S300" s="58">
        <v>5455.2</v>
      </c>
      <c r="T300" s="58"/>
      <c r="U300" s="58">
        <f>V300+W300</f>
        <v>6015</v>
      </c>
      <c r="V300" s="58">
        <v>6015</v>
      </c>
      <c r="W300" s="58"/>
    </row>
    <row r="301" spans="1:23" ht="82.5">
      <c r="A301" s="56" t="s">
        <v>65</v>
      </c>
      <c r="B301" s="50" t="s">
        <v>285</v>
      </c>
      <c r="C301" s="57" t="s">
        <v>114</v>
      </c>
      <c r="D301" s="29" t="s">
        <v>447</v>
      </c>
      <c r="E301" s="29" t="s">
        <v>99</v>
      </c>
      <c r="F301" s="29" t="s">
        <v>99</v>
      </c>
      <c r="G301" s="29" t="s">
        <v>101</v>
      </c>
      <c r="H301" s="27">
        <v>100</v>
      </c>
      <c r="I301" s="438"/>
      <c r="J301" s="423"/>
      <c r="K301" s="425"/>
      <c r="L301" s="58">
        <v>2817.1</v>
      </c>
      <c r="M301" s="58">
        <v>4022.7</v>
      </c>
      <c r="N301" s="58">
        <v>2490.1</v>
      </c>
      <c r="O301" s="58">
        <f t="shared" ref="O301" si="105">P301+Q301</f>
        <v>5253.6</v>
      </c>
      <c r="P301" s="58">
        <v>5253.6</v>
      </c>
      <c r="Q301" s="58"/>
      <c r="R301" s="58">
        <f>S301+T301</f>
        <v>5197.5</v>
      </c>
      <c r="S301" s="58">
        <v>5197.5</v>
      </c>
      <c r="T301" s="58"/>
      <c r="U301" s="58">
        <f t="shared" ref="U301" si="106">V301+W301</f>
        <v>5730.8</v>
      </c>
      <c r="V301" s="58">
        <v>5730.8</v>
      </c>
      <c r="W301" s="58"/>
    </row>
    <row r="302" spans="1:23" ht="33">
      <c r="A302" s="56" t="s">
        <v>13</v>
      </c>
      <c r="B302" s="50" t="s">
        <v>32</v>
      </c>
      <c r="C302" s="53"/>
      <c r="D302" s="29"/>
      <c r="E302" s="29"/>
      <c r="F302" s="29"/>
      <c r="G302" s="27"/>
      <c r="H302" s="27">
        <v>200</v>
      </c>
      <c r="I302" s="53"/>
      <c r="J302" s="61"/>
      <c r="K302" s="59"/>
      <c r="L302" s="58">
        <f>SUM(L303:L320)</f>
        <v>10265.499999999998</v>
      </c>
      <c r="M302" s="58">
        <f t="shared" ref="M302:W302" si="107">SUM(M303:M320)</f>
        <v>14441.5</v>
      </c>
      <c r="N302" s="58">
        <f t="shared" si="107"/>
        <v>9559.5</v>
      </c>
      <c r="O302" s="58">
        <f t="shared" si="107"/>
        <v>8353.6999999999989</v>
      </c>
      <c r="P302" s="58">
        <f t="shared" si="107"/>
        <v>8353.6999999999989</v>
      </c>
      <c r="Q302" s="58">
        <f t="shared" si="107"/>
        <v>0</v>
      </c>
      <c r="R302" s="58">
        <f t="shared" si="107"/>
        <v>8264.6</v>
      </c>
      <c r="S302" s="58">
        <f t="shared" si="107"/>
        <v>8264.6</v>
      </c>
      <c r="T302" s="58">
        <f t="shared" si="107"/>
        <v>0</v>
      </c>
      <c r="U302" s="58">
        <f t="shared" si="107"/>
        <v>9112.5</v>
      </c>
      <c r="V302" s="58">
        <f t="shared" si="107"/>
        <v>9112.5</v>
      </c>
      <c r="W302" s="58">
        <f t="shared" si="107"/>
        <v>0</v>
      </c>
    </row>
    <row r="303" spans="1:23" ht="66">
      <c r="A303" s="56" t="s">
        <v>49</v>
      </c>
      <c r="B303" s="50" t="s">
        <v>591</v>
      </c>
      <c r="C303" s="57" t="s">
        <v>105</v>
      </c>
      <c r="D303" s="29" t="s">
        <v>457</v>
      </c>
      <c r="E303" s="29" t="s">
        <v>96</v>
      </c>
      <c r="F303" s="29" t="s">
        <v>81</v>
      </c>
      <c r="G303" s="27">
        <v>2020100590</v>
      </c>
      <c r="H303" s="27">
        <v>200</v>
      </c>
      <c r="I303" s="438" t="s">
        <v>511</v>
      </c>
      <c r="J303" s="423" t="s">
        <v>512</v>
      </c>
      <c r="K303" s="425" t="s">
        <v>592</v>
      </c>
      <c r="L303" s="58">
        <v>582.5</v>
      </c>
      <c r="M303" s="58">
        <v>769.9</v>
      </c>
      <c r="N303" s="58">
        <v>479.2</v>
      </c>
      <c r="O303" s="58">
        <f>P303+Q303</f>
        <v>784.1</v>
      </c>
      <c r="P303" s="58">
        <v>784.1</v>
      </c>
      <c r="Q303" s="58"/>
      <c r="R303" s="58">
        <f>S303+T303</f>
        <v>775.8</v>
      </c>
      <c r="S303" s="58">
        <v>775.8</v>
      </c>
      <c r="T303" s="58"/>
      <c r="U303" s="58">
        <f>V303+W303</f>
        <v>855.4</v>
      </c>
      <c r="V303" s="58">
        <v>855.4</v>
      </c>
      <c r="W303" s="58"/>
    </row>
    <row r="304" spans="1:23" ht="66">
      <c r="A304" s="56" t="s">
        <v>70</v>
      </c>
      <c r="B304" s="50" t="s">
        <v>591</v>
      </c>
      <c r="C304" s="120" t="s">
        <v>119</v>
      </c>
      <c r="D304" s="29" t="s">
        <v>457</v>
      </c>
      <c r="E304" s="29" t="s">
        <v>96</v>
      </c>
      <c r="F304" s="29" t="s">
        <v>81</v>
      </c>
      <c r="G304" s="27">
        <v>2020125110</v>
      </c>
      <c r="H304" s="27">
        <v>200</v>
      </c>
      <c r="I304" s="438"/>
      <c r="J304" s="423"/>
      <c r="K304" s="425"/>
      <c r="L304" s="58">
        <v>724.1</v>
      </c>
      <c r="M304" s="58">
        <v>95</v>
      </c>
      <c r="N304" s="58">
        <v>73.5</v>
      </c>
      <c r="O304" s="58">
        <f t="shared" ref="O304:O318" si="108">P304+Q304</f>
        <v>90.3</v>
      </c>
      <c r="P304" s="58">
        <v>90.3</v>
      </c>
      <c r="Q304" s="58"/>
      <c r="R304" s="58">
        <f t="shared" ref="R304:R315" si="109">S304+T304</f>
        <v>89.3</v>
      </c>
      <c r="S304" s="58">
        <v>89.3</v>
      </c>
      <c r="T304" s="58"/>
      <c r="U304" s="58">
        <f t="shared" ref="U304:U314" si="110">V304+W304</f>
        <v>98.4</v>
      </c>
      <c r="V304" s="58">
        <v>98.4</v>
      </c>
      <c r="W304" s="58"/>
    </row>
    <row r="305" spans="1:23" ht="49.5">
      <c r="A305" s="56" t="s">
        <v>71</v>
      </c>
      <c r="B305" s="50" t="s">
        <v>285</v>
      </c>
      <c r="C305" s="125" t="s">
        <v>122</v>
      </c>
      <c r="D305" s="29" t="s">
        <v>449</v>
      </c>
      <c r="E305" s="29" t="s">
        <v>99</v>
      </c>
      <c r="F305" s="29" t="s">
        <v>96</v>
      </c>
      <c r="G305" s="29" t="s">
        <v>196</v>
      </c>
      <c r="H305" s="27">
        <v>200</v>
      </c>
      <c r="I305" s="421"/>
      <c r="J305" s="423"/>
      <c r="K305" s="442"/>
      <c r="L305" s="58">
        <v>3178.4</v>
      </c>
      <c r="M305" s="58">
        <v>4206.3</v>
      </c>
      <c r="N305" s="58">
        <v>1773.2</v>
      </c>
      <c r="O305" s="58">
        <f t="shared" si="108"/>
        <v>4419</v>
      </c>
      <c r="P305" s="58">
        <v>4419</v>
      </c>
      <c r="Q305" s="58">
        <v>0</v>
      </c>
      <c r="R305" s="58">
        <f>SUM(S305)</f>
        <v>4371.8</v>
      </c>
      <c r="S305" s="58">
        <v>4371.8</v>
      </c>
      <c r="T305" s="58"/>
      <c r="U305" s="58">
        <f t="shared" si="110"/>
        <v>4820.5</v>
      </c>
      <c r="V305" s="58">
        <v>4820.5</v>
      </c>
      <c r="W305" s="58"/>
    </row>
    <row r="306" spans="1:23" ht="49.5">
      <c r="A306" s="56"/>
      <c r="B306" s="50" t="s">
        <v>285</v>
      </c>
      <c r="C306" s="125" t="s">
        <v>1306</v>
      </c>
      <c r="D306" s="29" t="s">
        <v>449</v>
      </c>
      <c r="E306" s="29" t="s">
        <v>99</v>
      </c>
      <c r="F306" s="29" t="s">
        <v>96</v>
      </c>
      <c r="G306" s="29" t="s">
        <v>242</v>
      </c>
      <c r="H306" s="27">
        <v>200</v>
      </c>
      <c r="I306" s="421"/>
      <c r="J306" s="423"/>
      <c r="K306" s="442"/>
      <c r="L306" s="58">
        <v>84</v>
      </c>
      <c r="M306" s="58">
        <v>0</v>
      </c>
      <c r="N306" s="58">
        <v>0</v>
      </c>
      <c r="O306" s="58">
        <f>P306</f>
        <v>142.5</v>
      </c>
      <c r="P306" s="58">
        <v>142.5</v>
      </c>
      <c r="Q306" s="58"/>
      <c r="R306" s="58">
        <f>S306</f>
        <v>141</v>
      </c>
      <c r="S306" s="58">
        <v>141</v>
      </c>
      <c r="T306" s="58"/>
      <c r="U306" s="58">
        <f>V306</f>
        <v>155.4</v>
      </c>
      <c r="V306" s="58">
        <v>155.4</v>
      </c>
      <c r="W306" s="58"/>
    </row>
    <row r="307" spans="1:23" ht="82.5">
      <c r="A307" s="56" t="s">
        <v>286</v>
      </c>
      <c r="B307" s="50" t="s">
        <v>285</v>
      </c>
      <c r="C307" s="50" t="s">
        <v>287</v>
      </c>
      <c r="D307" s="29" t="s">
        <v>449</v>
      </c>
      <c r="E307" s="29" t="s">
        <v>99</v>
      </c>
      <c r="F307" s="29" t="s">
        <v>96</v>
      </c>
      <c r="G307" s="29" t="s">
        <v>135</v>
      </c>
      <c r="H307" s="27">
        <v>200</v>
      </c>
      <c r="I307" s="421"/>
      <c r="J307" s="423"/>
      <c r="K307" s="442"/>
      <c r="L307" s="58">
        <v>44.6</v>
      </c>
      <c r="M307" s="58">
        <v>44.6</v>
      </c>
      <c r="N307" s="58">
        <v>42.4</v>
      </c>
      <c r="O307" s="58">
        <f t="shared" si="108"/>
        <v>42.4</v>
      </c>
      <c r="P307" s="58">
        <v>42.4</v>
      </c>
      <c r="Q307" s="58"/>
      <c r="R307" s="58">
        <f t="shared" si="109"/>
        <v>41.9</v>
      </c>
      <c r="S307" s="58">
        <v>41.9</v>
      </c>
      <c r="T307" s="58"/>
      <c r="U307" s="58">
        <f t="shared" si="110"/>
        <v>46.2</v>
      </c>
      <c r="V307" s="58">
        <v>46.2</v>
      </c>
      <c r="W307" s="58"/>
    </row>
    <row r="308" spans="1:23" ht="66">
      <c r="A308" s="56" t="s">
        <v>288</v>
      </c>
      <c r="B308" s="50" t="s">
        <v>285</v>
      </c>
      <c r="C308" s="125" t="s">
        <v>100</v>
      </c>
      <c r="D308" s="29" t="s">
        <v>450</v>
      </c>
      <c r="E308" s="29" t="s">
        <v>99</v>
      </c>
      <c r="F308" s="29" t="s">
        <v>96</v>
      </c>
      <c r="G308" s="29" t="s">
        <v>123</v>
      </c>
      <c r="H308" s="27">
        <v>200</v>
      </c>
      <c r="I308" s="421"/>
      <c r="J308" s="423"/>
      <c r="K308" s="442"/>
      <c r="L308" s="58">
        <v>96</v>
      </c>
      <c r="M308" s="58">
        <v>133.1</v>
      </c>
      <c r="N308" s="58">
        <v>133</v>
      </c>
      <c r="O308" s="58">
        <f t="shared" si="108"/>
        <v>126.4</v>
      </c>
      <c r="P308" s="58">
        <v>126.4</v>
      </c>
      <c r="Q308" s="58"/>
      <c r="R308" s="58">
        <f t="shared" si="109"/>
        <v>125.1</v>
      </c>
      <c r="S308" s="58">
        <v>125.1</v>
      </c>
      <c r="T308" s="58"/>
      <c r="U308" s="58">
        <f t="shared" si="110"/>
        <v>137.9</v>
      </c>
      <c r="V308" s="58">
        <v>137.9</v>
      </c>
      <c r="W308" s="58"/>
    </row>
    <row r="309" spans="1:23" ht="49.5">
      <c r="A309" s="56" t="s">
        <v>289</v>
      </c>
      <c r="B309" s="50" t="s">
        <v>285</v>
      </c>
      <c r="C309" s="50"/>
      <c r="D309" s="29" t="s">
        <v>449</v>
      </c>
      <c r="E309" s="29" t="s">
        <v>99</v>
      </c>
      <c r="F309" s="29" t="s">
        <v>96</v>
      </c>
      <c r="G309" s="29" t="s">
        <v>1307</v>
      </c>
      <c r="H309" s="27">
        <v>200</v>
      </c>
      <c r="I309" s="421"/>
      <c r="J309" s="423"/>
      <c r="K309" s="442"/>
      <c r="L309" s="58">
        <v>0</v>
      </c>
      <c r="M309" s="58">
        <v>296</v>
      </c>
      <c r="N309" s="58">
        <v>296</v>
      </c>
      <c r="O309" s="58">
        <f t="shared" si="108"/>
        <v>0</v>
      </c>
      <c r="P309" s="58">
        <v>0</v>
      </c>
      <c r="Q309" s="58"/>
      <c r="R309" s="58">
        <f t="shared" si="109"/>
        <v>0</v>
      </c>
      <c r="S309" s="58">
        <v>0</v>
      </c>
      <c r="T309" s="58"/>
      <c r="U309" s="58">
        <f t="shared" si="110"/>
        <v>0</v>
      </c>
      <c r="V309" s="58"/>
      <c r="W309" s="58"/>
    </row>
    <row r="310" spans="1:23" ht="49.5">
      <c r="A310" s="56" t="s">
        <v>289</v>
      </c>
      <c r="B310" s="50" t="s">
        <v>285</v>
      </c>
      <c r="C310" s="50"/>
      <c r="D310" s="29" t="s">
        <v>449</v>
      </c>
      <c r="E310" s="29" t="s">
        <v>99</v>
      </c>
      <c r="F310" s="29" t="s">
        <v>96</v>
      </c>
      <c r="G310" s="29" t="s">
        <v>276</v>
      </c>
      <c r="H310" s="27">
        <v>200</v>
      </c>
      <c r="I310" s="421"/>
      <c r="J310" s="423"/>
      <c r="K310" s="442"/>
      <c r="L310" s="58">
        <v>84.5</v>
      </c>
      <c r="M310" s="58">
        <v>0</v>
      </c>
      <c r="N310" s="58">
        <v>0</v>
      </c>
      <c r="O310" s="58">
        <v>0</v>
      </c>
      <c r="P310" s="58">
        <v>0</v>
      </c>
      <c r="Q310" s="58">
        <v>0</v>
      </c>
      <c r="R310" s="58">
        <v>0</v>
      </c>
      <c r="S310" s="58">
        <v>0</v>
      </c>
      <c r="T310" s="58">
        <v>0</v>
      </c>
      <c r="U310" s="58">
        <v>0</v>
      </c>
      <c r="V310" s="58">
        <v>0</v>
      </c>
      <c r="W310" s="58">
        <v>0</v>
      </c>
    </row>
    <row r="311" spans="1:23" ht="82.5">
      <c r="A311" s="56" t="s">
        <v>290</v>
      </c>
      <c r="B311" s="50" t="s">
        <v>285</v>
      </c>
      <c r="C311" s="50" t="s">
        <v>1308</v>
      </c>
      <c r="D311" s="29" t="s">
        <v>449</v>
      </c>
      <c r="E311" s="29" t="s">
        <v>99</v>
      </c>
      <c r="F311" s="29" t="s">
        <v>96</v>
      </c>
      <c r="G311" s="29" t="s">
        <v>207</v>
      </c>
      <c r="H311" s="27">
        <v>200</v>
      </c>
      <c r="I311" s="421"/>
      <c r="J311" s="423"/>
      <c r="K311" s="442"/>
      <c r="L311" s="58">
        <v>125.7</v>
      </c>
      <c r="M311" s="58">
        <v>0</v>
      </c>
      <c r="N311" s="58">
        <v>0</v>
      </c>
      <c r="O311" s="58">
        <f t="shared" si="108"/>
        <v>0</v>
      </c>
      <c r="P311" s="58">
        <v>0</v>
      </c>
      <c r="Q311" s="58"/>
      <c r="R311" s="58">
        <f t="shared" si="109"/>
        <v>0</v>
      </c>
      <c r="S311" s="58">
        <v>0</v>
      </c>
      <c r="T311" s="58"/>
      <c r="U311" s="58">
        <f t="shared" si="110"/>
        <v>0</v>
      </c>
      <c r="V311" s="58"/>
      <c r="W311" s="58"/>
    </row>
    <row r="312" spans="1:23" ht="49.5">
      <c r="A312" s="56"/>
      <c r="B312" s="50" t="s">
        <v>285</v>
      </c>
      <c r="C312" s="50"/>
      <c r="D312" s="29" t="s">
        <v>449</v>
      </c>
      <c r="E312" s="29" t="s">
        <v>99</v>
      </c>
      <c r="F312" s="29" t="s">
        <v>96</v>
      </c>
      <c r="G312" s="29" t="s">
        <v>435</v>
      </c>
      <c r="H312" s="27">
        <v>200</v>
      </c>
      <c r="I312" s="421"/>
      <c r="J312" s="423"/>
      <c r="K312" s="442"/>
      <c r="L312" s="58">
        <v>2801.4</v>
      </c>
      <c r="M312" s="58">
        <v>1286.9000000000001</v>
      </c>
      <c r="N312" s="58">
        <v>1286.9000000000001</v>
      </c>
      <c r="O312" s="58">
        <f t="shared" si="108"/>
        <v>0</v>
      </c>
      <c r="P312" s="58">
        <v>0</v>
      </c>
      <c r="Q312" s="58"/>
      <c r="R312" s="58">
        <f t="shared" si="109"/>
        <v>0</v>
      </c>
      <c r="S312" s="58">
        <v>0</v>
      </c>
      <c r="T312" s="58"/>
      <c r="U312" s="58"/>
      <c r="V312" s="58"/>
      <c r="W312" s="58"/>
    </row>
    <row r="313" spans="1:23" ht="49.5">
      <c r="A313" s="56"/>
      <c r="B313" s="50" t="s">
        <v>285</v>
      </c>
      <c r="C313" s="50"/>
      <c r="D313" s="29" t="s">
        <v>449</v>
      </c>
      <c r="E313" s="29" t="s">
        <v>99</v>
      </c>
      <c r="F313" s="29" t="s">
        <v>96</v>
      </c>
      <c r="G313" s="29" t="s">
        <v>1250</v>
      </c>
      <c r="H313" s="27">
        <v>200</v>
      </c>
      <c r="I313" s="421"/>
      <c r="J313" s="423"/>
      <c r="K313" s="442"/>
      <c r="L313" s="58">
        <v>0</v>
      </c>
      <c r="M313" s="58">
        <v>200</v>
      </c>
      <c r="N313" s="58">
        <v>0</v>
      </c>
      <c r="O313" s="58">
        <v>0</v>
      </c>
      <c r="P313" s="58"/>
      <c r="Q313" s="58"/>
      <c r="R313" s="58"/>
      <c r="S313" s="58"/>
      <c r="T313" s="58"/>
      <c r="U313" s="58"/>
      <c r="V313" s="58"/>
      <c r="W313" s="58"/>
    </row>
    <row r="314" spans="1:23" ht="82.5">
      <c r="A314" s="56" t="s">
        <v>593</v>
      </c>
      <c r="B314" s="50" t="s">
        <v>285</v>
      </c>
      <c r="C314" s="50" t="s">
        <v>292</v>
      </c>
      <c r="D314" s="29" t="s">
        <v>447</v>
      </c>
      <c r="E314" s="29" t="s">
        <v>99</v>
      </c>
      <c r="F314" s="29" t="s">
        <v>99</v>
      </c>
      <c r="G314" s="29" t="s">
        <v>101</v>
      </c>
      <c r="H314" s="27">
        <v>200</v>
      </c>
      <c r="I314" s="421"/>
      <c r="J314" s="423"/>
      <c r="K314" s="442"/>
      <c r="L314" s="58">
        <v>1755.5</v>
      </c>
      <c r="M314" s="58">
        <v>1814.5</v>
      </c>
      <c r="N314" s="58">
        <v>1189.0999999999999</v>
      </c>
      <c r="O314" s="58">
        <f t="shared" si="108"/>
        <v>1832.6</v>
      </c>
      <c r="P314" s="58">
        <v>1832.6</v>
      </c>
      <c r="Q314" s="58"/>
      <c r="R314" s="58">
        <f t="shared" si="109"/>
        <v>1813.1</v>
      </c>
      <c r="S314" s="58">
        <v>1813.1</v>
      </c>
      <c r="T314" s="58"/>
      <c r="U314" s="58">
        <f t="shared" si="110"/>
        <v>1999.1</v>
      </c>
      <c r="V314" s="58">
        <v>1999.1</v>
      </c>
      <c r="W314" s="58"/>
    </row>
    <row r="315" spans="1:23" ht="148.5">
      <c r="A315" s="56" t="s">
        <v>594</v>
      </c>
      <c r="B315" s="50" t="s">
        <v>293</v>
      </c>
      <c r="C315" s="57" t="s">
        <v>294</v>
      </c>
      <c r="D315" s="29" t="s">
        <v>448</v>
      </c>
      <c r="E315" s="29" t="s">
        <v>94</v>
      </c>
      <c r="F315" s="29" t="s">
        <v>98</v>
      </c>
      <c r="G315" s="29" t="s">
        <v>195</v>
      </c>
      <c r="H315" s="27">
        <v>200</v>
      </c>
      <c r="I315" s="421" t="s">
        <v>225</v>
      </c>
      <c r="J315" s="423" t="s">
        <v>515</v>
      </c>
      <c r="K315" s="442" t="s">
        <v>138</v>
      </c>
      <c r="L315" s="58">
        <v>441.8</v>
      </c>
      <c r="M315" s="58">
        <v>852.6</v>
      </c>
      <c r="N315" s="58">
        <v>718.6</v>
      </c>
      <c r="O315" s="58">
        <f>P315</f>
        <v>916.4</v>
      </c>
      <c r="P315" s="58">
        <v>916.4</v>
      </c>
      <c r="Q315" s="58"/>
      <c r="R315" s="58">
        <f t="shared" si="109"/>
        <v>906.6</v>
      </c>
      <c r="S315" s="58">
        <v>906.6</v>
      </c>
      <c r="T315" s="58"/>
      <c r="U315" s="58">
        <f>V315+W315</f>
        <v>999.6</v>
      </c>
      <c r="V315" s="58">
        <v>999.6</v>
      </c>
      <c r="W315" s="58"/>
    </row>
    <row r="316" spans="1:23" ht="148.5">
      <c r="A316" s="56"/>
      <c r="B316" s="50" t="s">
        <v>293</v>
      </c>
      <c r="C316" s="57" t="s">
        <v>1263</v>
      </c>
      <c r="D316" s="29" t="s">
        <v>448</v>
      </c>
      <c r="E316" s="29" t="s">
        <v>94</v>
      </c>
      <c r="F316" s="29" t="s">
        <v>98</v>
      </c>
      <c r="G316" s="29" t="s">
        <v>109</v>
      </c>
      <c r="H316" s="27">
        <v>200</v>
      </c>
      <c r="I316" s="421"/>
      <c r="J316" s="423"/>
      <c r="K316" s="442"/>
      <c r="L316" s="58">
        <v>0</v>
      </c>
      <c r="M316" s="58">
        <v>599.5</v>
      </c>
      <c r="N316" s="58">
        <v>0</v>
      </c>
      <c r="O316" s="58"/>
      <c r="P316" s="58"/>
      <c r="Q316" s="58"/>
      <c r="R316" s="58"/>
      <c r="S316" s="58"/>
      <c r="T316" s="58"/>
      <c r="U316" s="58"/>
      <c r="V316" s="58"/>
      <c r="W316" s="58"/>
    </row>
    <row r="317" spans="1:23" ht="82.5">
      <c r="A317" s="56" t="s">
        <v>595</v>
      </c>
      <c r="B317" s="50" t="s">
        <v>293</v>
      </c>
      <c r="C317" s="50" t="s">
        <v>291</v>
      </c>
      <c r="D317" s="29" t="s">
        <v>449</v>
      </c>
      <c r="E317" s="29" t="s">
        <v>94</v>
      </c>
      <c r="F317" s="29" t="s">
        <v>98</v>
      </c>
      <c r="G317" s="29" t="s">
        <v>128</v>
      </c>
      <c r="H317" s="27">
        <v>200</v>
      </c>
      <c r="I317" s="421"/>
      <c r="J317" s="423"/>
      <c r="K317" s="442"/>
      <c r="L317" s="58">
        <v>0</v>
      </c>
      <c r="M317" s="58">
        <v>3443.3</v>
      </c>
      <c r="N317" s="58">
        <v>2867.8</v>
      </c>
      <c r="O317" s="58">
        <f t="shared" si="108"/>
        <v>0</v>
      </c>
      <c r="P317" s="58">
        <v>0</v>
      </c>
      <c r="Q317" s="58"/>
      <c r="R317" s="58"/>
      <c r="S317" s="58"/>
      <c r="T317" s="58"/>
      <c r="U317" s="58"/>
      <c r="V317" s="58"/>
      <c r="W317" s="58"/>
    </row>
    <row r="318" spans="1:23" ht="247.5">
      <c r="A318" s="56"/>
      <c r="B318" s="50" t="s">
        <v>293</v>
      </c>
      <c r="C318" s="50" t="s">
        <v>1309</v>
      </c>
      <c r="D318" s="29" t="s">
        <v>448</v>
      </c>
      <c r="E318" s="29" t="s">
        <v>94</v>
      </c>
      <c r="F318" s="29" t="s">
        <v>98</v>
      </c>
      <c r="G318" s="29" t="s">
        <v>244</v>
      </c>
      <c r="H318" s="27">
        <v>200</v>
      </c>
      <c r="I318" s="83" t="s">
        <v>225</v>
      </c>
      <c r="J318" s="60" t="s">
        <v>1310</v>
      </c>
      <c r="K318" s="52" t="s">
        <v>1311</v>
      </c>
      <c r="L318" s="58">
        <v>132.9</v>
      </c>
      <c r="M318" s="58">
        <v>699.8</v>
      </c>
      <c r="N318" s="58">
        <v>699.8</v>
      </c>
      <c r="O318" s="58">
        <f t="shared" si="108"/>
        <v>0</v>
      </c>
      <c r="P318" s="58">
        <v>0</v>
      </c>
      <c r="Q318" s="58"/>
      <c r="R318" s="58"/>
      <c r="S318" s="58"/>
      <c r="T318" s="58"/>
      <c r="U318" s="58"/>
      <c r="V318" s="58"/>
      <c r="W318" s="58"/>
    </row>
    <row r="319" spans="1:23" ht="49.5">
      <c r="A319" s="56"/>
      <c r="B319" s="50" t="s">
        <v>596</v>
      </c>
      <c r="C319" s="57" t="s">
        <v>597</v>
      </c>
      <c r="D319" s="29" t="s">
        <v>406</v>
      </c>
      <c r="E319" s="29" t="s">
        <v>94</v>
      </c>
      <c r="F319" s="29" t="s">
        <v>98</v>
      </c>
      <c r="G319" s="29" t="s">
        <v>129</v>
      </c>
      <c r="H319" s="27">
        <v>200</v>
      </c>
      <c r="I319" s="421" t="s">
        <v>599</v>
      </c>
      <c r="J319" s="423" t="s">
        <v>512</v>
      </c>
      <c r="K319" s="442" t="s">
        <v>598</v>
      </c>
      <c r="L319" s="58">
        <v>24.3</v>
      </c>
      <c r="M319" s="58">
        <v>0</v>
      </c>
      <c r="N319" s="58">
        <v>0</v>
      </c>
      <c r="O319" s="58"/>
      <c r="P319" s="58">
        <v>0</v>
      </c>
      <c r="Q319" s="58"/>
      <c r="R319" s="58"/>
      <c r="S319" s="58"/>
      <c r="T319" s="58"/>
      <c r="U319" s="58"/>
      <c r="V319" s="58"/>
      <c r="W319" s="58"/>
    </row>
    <row r="320" spans="1:23" ht="132">
      <c r="A320" s="56"/>
      <c r="B320" s="50" t="s">
        <v>596</v>
      </c>
      <c r="C320" s="57" t="s">
        <v>1312</v>
      </c>
      <c r="D320" s="29" t="s">
        <v>406</v>
      </c>
      <c r="E320" s="29" t="s">
        <v>93</v>
      </c>
      <c r="F320" s="29" t="s">
        <v>84</v>
      </c>
      <c r="G320" s="29" t="s">
        <v>129</v>
      </c>
      <c r="H320" s="27">
        <v>200</v>
      </c>
      <c r="I320" s="421"/>
      <c r="J320" s="423"/>
      <c r="K320" s="442"/>
      <c r="L320" s="58">
        <v>189.8</v>
      </c>
      <c r="M320" s="58">
        <v>0</v>
      </c>
      <c r="N320" s="58"/>
      <c r="O320" s="58"/>
      <c r="P320" s="58"/>
      <c r="Q320" s="58"/>
      <c r="R320" s="58"/>
      <c r="S320" s="58"/>
      <c r="T320" s="58"/>
      <c r="U320" s="58"/>
      <c r="V320" s="58"/>
      <c r="W320" s="58"/>
    </row>
    <row r="321" spans="1:23">
      <c r="A321" s="56" t="s">
        <v>50</v>
      </c>
      <c r="B321" s="50" t="s">
        <v>31</v>
      </c>
      <c r="C321" s="53"/>
      <c r="D321" s="59"/>
      <c r="E321" s="29"/>
      <c r="F321" s="29"/>
      <c r="G321" s="29"/>
      <c r="H321" s="27">
        <v>800</v>
      </c>
      <c r="I321" s="53"/>
      <c r="J321" s="61"/>
      <c r="K321" s="59"/>
      <c r="L321" s="58">
        <f>L322+L325+L324</f>
        <v>88.8</v>
      </c>
      <c r="M321" s="58">
        <f>SUM(M322:M325)</f>
        <v>207.809</v>
      </c>
      <c r="N321" s="58">
        <f>SUM(N322:N325)</f>
        <v>154.6</v>
      </c>
      <c r="O321" s="58">
        <f>SUM(O322:O324)</f>
        <v>192.9</v>
      </c>
      <c r="P321" s="58">
        <v>192.9</v>
      </c>
      <c r="Q321" s="58">
        <f t="shared" ref="Q321:W321" si="111">SUM(Q322:Q324)</f>
        <v>0</v>
      </c>
      <c r="R321" s="58">
        <v>190.8</v>
      </c>
      <c r="S321" s="58">
        <f t="shared" si="111"/>
        <v>190.8</v>
      </c>
      <c r="T321" s="58">
        <f t="shared" si="111"/>
        <v>0</v>
      </c>
      <c r="U321" s="58">
        <f t="shared" si="111"/>
        <v>210.4</v>
      </c>
      <c r="V321" s="58">
        <f t="shared" si="111"/>
        <v>210.4</v>
      </c>
      <c r="W321" s="58">
        <f t="shared" si="111"/>
        <v>0</v>
      </c>
    </row>
    <row r="322" spans="1:23" ht="49.5">
      <c r="A322" s="56" t="s">
        <v>51</v>
      </c>
      <c r="B322" s="50" t="s">
        <v>285</v>
      </c>
      <c r="C322" s="125" t="s">
        <v>122</v>
      </c>
      <c r="D322" s="29" t="s">
        <v>449</v>
      </c>
      <c r="E322" s="29" t="s">
        <v>99</v>
      </c>
      <c r="F322" s="29" t="s">
        <v>96</v>
      </c>
      <c r="G322" s="29" t="s">
        <v>196</v>
      </c>
      <c r="H322" s="27">
        <v>800</v>
      </c>
      <c r="I322" s="421" t="s">
        <v>600</v>
      </c>
      <c r="J322" s="423" t="s">
        <v>523</v>
      </c>
      <c r="K322" s="425" t="s">
        <v>142</v>
      </c>
      <c r="L322" s="58">
        <v>0.1</v>
      </c>
      <c r="M322" s="58">
        <v>0</v>
      </c>
      <c r="N322" s="58">
        <v>0</v>
      </c>
      <c r="O322" s="58">
        <f>P322</f>
        <v>0</v>
      </c>
      <c r="P322" s="58">
        <v>0</v>
      </c>
      <c r="Q322" s="58"/>
      <c r="R322" s="58">
        <v>1.3</v>
      </c>
      <c r="S322" s="58">
        <v>0</v>
      </c>
      <c r="T322" s="58"/>
      <c r="U322" s="58">
        <f>V322</f>
        <v>0</v>
      </c>
      <c r="V322" s="58">
        <v>0</v>
      </c>
      <c r="W322" s="58"/>
    </row>
    <row r="323" spans="1:23" ht="82.5">
      <c r="A323" s="56"/>
      <c r="B323" s="50" t="s">
        <v>284</v>
      </c>
      <c r="C323" s="57" t="s">
        <v>105</v>
      </c>
      <c r="D323" s="29" t="s">
        <v>457</v>
      </c>
      <c r="E323" s="29" t="s">
        <v>96</v>
      </c>
      <c r="F323" s="29">
        <v>10</v>
      </c>
      <c r="G323" s="27">
        <v>2020100590</v>
      </c>
      <c r="H323" s="27">
        <v>800</v>
      </c>
      <c r="I323" s="421"/>
      <c r="J323" s="423"/>
      <c r="K323" s="425"/>
      <c r="L323" s="58">
        <v>0</v>
      </c>
      <c r="M323" s="58">
        <v>1.4</v>
      </c>
      <c r="N323" s="58">
        <v>0</v>
      </c>
      <c r="O323" s="58">
        <v>0</v>
      </c>
      <c r="P323" s="58"/>
      <c r="Q323" s="58"/>
      <c r="R323" s="58"/>
      <c r="S323" s="58"/>
      <c r="T323" s="58"/>
      <c r="U323" s="58"/>
      <c r="V323" s="58"/>
      <c r="W323" s="58"/>
    </row>
    <row r="324" spans="1:23" ht="409.5">
      <c r="A324" s="56" t="s">
        <v>72</v>
      </c>
      <c r="B324" s="50" t="s">
        <v>285</v>
      </c>
      <c r="C324" s="50" t="s">
        <v>292</v>
      </c>
      <c r="D324" s="29" t="s">
        <v>447</v>
      </c>
      <c r="E324" s="29" t="s">
        <v>99</v>
      </c>
      <c r="F324" s="29" t="s">
        <v>99</v>
      </c>
      <c r="G324" s="29" t="s">
        <v>101</v>
      </c>
      <c r="H324" s="27">
        <v>800</v>
      </c>
      <c r="I324" s="50" t="s">
        <v>226</v>
      </c>
      <c r="J324" s="423"/>
      <c r="K324" s="425"/>
      <c r="L324" s="58">
        <v>88.6</v>
      </c>
      <c r="M324" s="58">
        <v>206.4</v>
      </c>
      <c r="N324" s="58">
        <v>154.6</v>
      </c>
      <c r="O324" s="58">
        <f>P324</f>
        <v>192.9</v>
      </c>
      <c r="P324" s="58">
        <v>192.9</v>
      </c>
      <c r="Q324" s="58"/>
      <c r="R324" s="58">
        <f>S324</f>
        <v>190.8</v>
      </c>
      <c r="S324" s="58">
        <v>190.8</v>
      </c>
      <c r="T324" s="58"/>
      <c r="U324" s="58">
        <f>V324</f>
        <v>210.4</v>
      </c>
      <c r="V324" s="58">
        <v>210.4</v>
      </c>
      <c r="W324" s="58"/>
    </row>
    <row r="325" spans="1:23" ht="409.5">
      <c r="A325" s="56"/>
      <c r="B325" s="50" t="s">
        <v>285</v>
      </c>
      <c r="C325" s="125" t="s">
        <v>122</v>
      </c>
      <c r="D325" s="29" t="s">
        <v>449</v>
      </c>
      <c r="E325" s="29" t="s">
        <v>99</v>
      </c>
      <c r="F325" s="29" t="s">
        <v>96</v>
      </c>
      <c r="G325" s="29" t="s">
        <v>196</v>
      </c>
      <c r="H325" s="27">
        <v>800</v>
      </c>
      <c r="I325" s="50" t="s">
        <v>601</v>
      </c>
      <c r="J325" s="60" t="s">
        <v>602</v>
      </c>
      <c r="K325" s="57" t="s">
        <v>598</v>
      </c>
      <c r="L325" s="58">
        <v>0.1</v>
      </c>
      <c r="M325" s="58">
        <v>8.9999999999999993E-3</v>
      </c>
      <c r="N325" s="58">
        <v>0</v>
      </c>
      <c r="O325" s="58">
        <v>0</v>
      </c>
      <c r="P325" s="58"/>
      <c r="Q325" s="58"/>
      <c r="R325" s="58"/>
      <c r="S325" s="58"/>
      <c r="T325" s="58"/>
      <c r="U325" s="58"/>
      <c r="V325" s="58"/>
      <c r="W325" s="58"/>
    </row>
    <row r="326" spans="1:23" ht="49.5">
      <c r="A326" s="30" t="s">
        <v>144</v>
      </c>
      <c r="B326" s="31" t="s">
        <v>145</v>
      </c>
      <c r="C326" s="30"/>
      <c r="D326" s="33"/>
      <c r="E326" s="33"/>
      <c r="F326" s="33"/>
      <c r="G326" s="33"/>
      <c r="H326" s="33"/>
      <c r="I326" s="30"/>
      <c r="J326" s="34"/>
      <c r="K326" s="35" t="s">
        <v>62</v>
      </c>
      <c r="L326" s="36">
        <f>SUM(L327,)</f>
        <v>8644.2000000000007</v>
      </c>
      <c r="M326" s="36">
        <f t="shared" ref="M326:W326" si="112">SUM(M327,)</f>
        <v>8082.3</v>
      </c>
      <c r="N326" s="36">
        <f t="shared" si="112"/>
        <v>6414.5</v>
      </c>
      <c r="O326" s="36">
        <f t="shared" si="112"/>
        <v>10384.299999999999</v>
      </c>
      <c r="P326" s="36">
        <f t="shared" si="112"/>
        <v>10384.299999999999</v>
      </c>
      <c r="Q326" s="36">
        <f t="shared" si="112"/>
        <v>0</v>
      </c>
      <c r="R326" s="36">
        <f t="shared" si="112"/>
        <v>10273.4</v>
      </c>
      <c r="S326" s="36">
        <f t="shared" si="112"/>
        <v>10273.4</v>
      </c>
      <c r="T326" s="36">
        <f t="shared" si="112"/>
        <v>0</v>
      </c>
      <c r="U326" s="36">
        <f t="shared" si="112"/>
        <v>11327.6</v>
      </c>
      <c r="V326" s="36">
        <f t="shared" si="112"/>
        <v>11327.6</v>
      </c>
      <c r="W326" s="36">
        <f t="shared" si="112"/>
        <v>0</v>
      </c>
    </row>
    <row r="327" spans="1:23">
      <c r="A327" s="47" t="s">
        <v>9</v>
      </c>
      <c r="B327" s="412" t="s">
        <v>67</v>
      </c>
      <c r="C327" s="412"/>
      <c r="D327" s="412"/>
      <c r="E327" s="412"/>
      <c r="F327" s="412"/>
      <c r="G327" s="412"/>
      <c r="H327" s="412"/>
      <c r="I327" s="412"/>
      <c r="J327" s="412"/>
      <c r="K327" s="412"/>
      <c r="L327" s="48">
        <f>L328+L334</f>
        <v>8644.2000000000007</v>
      </c>
      <c r="M327" s="48">
        <f>SUM(M328,M334)</f>
        <v>8082.3</v>
      </c>
      <c r="N327" s="48">
        <f t="shared" ref="N327:W327" si="113">SUM(N328,N334)</f>
        <v>6414.5</v>
      </c>
      <c r="O327" s="48">
        <f t="shared" si="113"/>
        <v>10384.299999999999</v>
      </c>
      <c r="P327" s="48">
        <f t="shared" si="113"/>
        <v>10384.299999999999</v>
      </c>
      <c r="Q327" s="48">
        <f t="shared" si="113"/>
        <v>0</v>
      </c>
      <c r="R327" s="48">
        <f t="shared" si="113"/>
        <v>10273.4</v>
      </c>
      <c r="S327" s="48">
        <f t="shared" si="113"/>
        <v>10273.4</v>
      </c>
      <c r="T327" s="48">
        <f t="shared" si="113"/>
        <v>0</v>
      </c>
      <c r="U327" s="48">
        <f t="shared" si="113"/>
        <v>11327.6</v>
      </c>
      <c r="V327" s="48">
        <f t="shared" si="113"/>
        <v>11327.6</v>
      </c>
      <c r="W327" s="48">
        <f t="shared" si="113"/>
        <v>0</v>
      </c>
    </row>
    <row r="328" spans="1:23" ht="17.25">
      <c r="A328" s="49" t="s">
        <v>57</v>
      </c>
      <c r="B328" s="50"/>
      <c r="C328" s="51"/>
      <c r="D328" s="52"/>
      <c r="E328" s="27"/>
      <c r="F328" s="27"/>
      <c r="G328" s="27"/>
      <c r="H328" s="27"/>
      <c r="I328" s="53"/>
      <c r="J328" s="54"/>
      <c r="K328" s="52"/>
      <c r="L328" s="55">
        <f>SUM(L329:L333)</f>
        <v>2299.1999999999998</v>
      </c>
      <c r="M328" s="55">
        <f t="shared" ref="M328:V328" si="114">SUM(M329:M333)</f>
        <v>1917.5000000000002</v>
      </c>
      <c r="N328" s="55">
        <f t="shared" si="114"/>
        <v>1525</v>
      </c>
      <c r="O328" s="143">
        <f t="shared" si="114"/>
        <v>2617.5</v>
      </c>
      <c r="P328" s="55">
        <f t="shared" si="114"/>
        <v>2617.5</v>
      </c>
      <c r="Q328" s="55"/>
      <c r="R328" s="143">
        <f t="shared" si="114"/>
        <v>2589.6</v>
      </c>
      <c r="S328" s="55">
        <f t="shared" si="114"/>
        <v>2589.6</v>
      </c>
      <c r="T328" s="55"/>
      <c r="U328" s="144">
        <f t="shared" si="114"/>
        <v>2855.4</v>
      </c>
      <c r="V328" s="113">
        <f t="shared" si="114"/>
        <v>2855.4</v>
      </c>
      <c r="W328" s="55"/>
    </row>
    <row r="329" spans="1:23">
      <c r="A329" s="458" t="s">
        <v>10</v>
      </c>
      <c r="B329" s="438" t="s">
        <v>68</v>
      </c>
      <c r="C329" s="478" t="s">
        <v>433</v>
      </c>
      <c r="D329" s="145" t="s">
        <v>438</v>
      </c>
      <c r="E329" s="29" t="s">
        <v>93</v>
      </c>
      <c r="F329" s="29" t="s">
        <v>94</v>
      </c>
      <c r="G329" s="29" t="s">
        <v>115</v>
      </c>
      <c r="H329" s="455">
        <v>100</v>
      </c>
      <c r="I329" s="421" t="s">
        <v>214</v>
      </c>
      <c r="J329" s="423" t="s">
        <v>215</v>
      </c>
      <c r="K329" s="146"/>
      <c r="L329" s="58">
        <v>1804.8</v>
      </c>
      <c r="M329" s="58">
        <v>1647.4</v>
      </c>
      <c r="N329" s="58">
        <f>1376.6+0.7</f>
        <v>1377.3</v>
      </c>
      <c r="O329" s="147">
        <f>SUM(P329:Q329)</f>
        <v>2349.8000000000002</v>
      </c>
      <c r="P329" s="58">
        <v>2349.8000000000002</v>
      </c>
      <c r="Q329" s="58"/>
      <c r="R329" s="147">
        <f>SUM(S329:T329)</f>
        <v>2324.6999999999998</v>
      </c>
      <c r="S329" s="58">
        <v>2324.6999999999998</v>
      </c>
      <c r="T329" s="58"/>
      <c r="U329" s="147">
        <f>SUM(V329:W329)</f>
        <v>2563.4</v>
      </c>
      <c r="V329" s="58">
        <v>2563.4</v>
      </c>
      <c r="W329" s="58"/>
    </row>
    <row r="330" spans="1:23">
      <c r="A330" s="458"/>
      <c r="B330" s="438"/>
      <c r="C330" s="478"/>
      <c r="D330" s="145" t="s">
        <v>438</v>
      </c>
      <c r="E330" s="29" t="s">
        <v>93</v>
      </c>
      <c r="F330" s="29" t="s">
        <v>94</v>
      </c>
      <c r="G330" s="29" t="s">
        <v>1226</v>
      </c>
      <c r="H330" s="455"/>
      <c r="I330" s="422"/>
      <c r="J330" s="423"/>
      <c r="K330" s="146"/>
      <c r="L330" s="58">
        <v>62</v>
      </c>
      <c r="M330" s="58">
        <v>0</v>
      </c>
      <c r="N330" s="58">
        <v>0</v>
      </c>
      <c r="O330" s="147"/>
      <c r="P330" s="58">
        <v>0</v>
      </c>
      <c r="Q330" s="58"/>
      <c r="R330" s="147"/>
      <c r="S330" s="58">
        <v>0</v>
      </c>
      <c r="T330" s="58"/>
      <c r="U330" s="147"/>
      <c r="V330" s="58">
        <v>0</v>
      </c>
      <c r="W330" s="58"/>
    </row>
    <row r="331" spans="1:23">
      <c r="A331" s="458" t="s">
        <v>11</v>
      </c>
      <c r="B331" s="438" t="s">
        <v>69</v>
      </c>
      <c r="C331" s="479" t="s">
        <v>434</v>
      </c>
      <c r="D331" s="145" t="s">
        <v>395</v>
      </c>
      <c r="E331" s="29" t="s">
        <v>93</v>
      </c>
      <c r="F331" s="29" t="s">
        <v>94</v>
      </c>
      <c r="G331" s="29" t="s">
        <v>115</v>
      </c>
      <c r="H331" s="455">
        <v>200</v>
      </c>
      <c r="I331" s="422"/>
      <c r="J331" s="423"/>
      <c r="K331" s="59"/>
      <c r="L331" s="58">
        <v>430.2</v>
      </c>
      <c r="M331" s="58">
        <v>269.39999999999998</v>
      </c>
      <c r="N331" s="58">
        <v>147.69999999999999</v>
      </c>
      <c r="O331" s="147">
        <f>SUM(P331:Q331)</f>
        <v>267.7</v>
      </c>
      <c r="P331" s="58">
        <v>267.7</v>
      </c>
      <c r="Q331" s="58"/>
      <c r="R331" s="147">
        <f>SUM(S331:T331)</f>
        <v>264.89999999999998</v>
      </c>
      <c r="S331" s="58">
        <v>264.89999999999998</v>
      </c>
      <c r="T331" s="58"/>
      <c r="U331" s="147">
        <f>SUM(V331:W331)</f>
        <v>292</v>
      </c>
      <c r="V331" s="58">
        <v>292</v>
      </c>
      <c r="W331" s="58"/>
    </row>
    <row r="332" spans="1:23">
      <c r="A332" s="458"/>
      <c r="B332" s="438"/>
      <c r="C332" s="479"/>
      <c r="D332" s="145" t="s">
        <v>395</v>
      </c>
      <c r="E332" s="29" t="s">
        <v>94</v>
      </c>
      <c r="F332" s="29" t="s">
        <v>81</v>
      </c>
      <c r="G332" s="29" t="s">
        <v>357</v>
      </c>
      <c r="H332" s="455"/>
      <c r="I332" s="422"/>
      <c r="J332" s="423"/>
      <c r="K332" s="59"/>
      <c r="L332" s="58">
        <v>2.2000000000000002</v>
      </c>
      <c r="M332" s="58">
        <v>0</v>
      </c>
      <c r="N332" s="58">
        <v>0</v>
      </c>
      <c r="O332" s="147"/>
      <c r="P332" s="58">
        <v>0</v>
      </c>
      <c r="Q332" s="58"/>
      <c r="R332" s="147"/>
      <c r="S332" s="58">
        <v>0</v>
      </c>
      <c r="T332" s="58"/>
      <c r="U332" s="147"/>
      <c r="V332" s="58">
        <v>0</v>
      </c>
      <c r="W332" s="58"/>
    </row>
    <row r="333" spans="1:23" ht="409.5">
      <c r="A333" s="26" t="s">
        <v>20</v>
      </c>
      <c r="B333" s="50" t="s">
        <v>31</v>
      </c>
      <c r="C333" s="479"/>
      <c r="D333" s="145" t="s">
        <v>395</v>
      </c>
      <c r="E333" s="29" t="s">
        <v>93</v>
      </c>
      <c r="F333" s="29" t="s">
        <v>94</v>
      </c>
      <c r="G333" s="29" t="s">
        <v>115</v>
      </c>
      <c r="H333" s="27">
        <v>800</v>
      </c>
      <c r="I333" s="83" t="s">
        <v>216</v>
      </c>
      <c r="J333" s="105" t="s">
        <v>217</v>
      </c>
      <c r="K333" s="59"/>
      <c r="L333" s="58">
        <v>0</v>
      </c>
      <c r="M333" s="58">
        <v>0.7</v>
      </c>
      <c r="N333" s="58">
        <v>0</v>
      </c>
      <c r="O333" s="147">
        <f>SUM(P333:Q333)</f>
        <v>0</v>
      </c>
      <c r="P333" s="58">
        <v>0</v>
      </c>
      <c r="Q333" s="58"/>
      <c r="R333" s="147">
        <f>SUM(S333:T333)</f>
        <v>0</v>
      </c>
      <c r="S333" s="58">
        <v>0</v>
      </c>
      <c r="T333" s="58"/>
      <c r="U333" s="148">
        <f>SUM(V333:W333)</f>
        <v>0</v>
      </c>
      <c r="V333" s="149">
        <v>0</v>
      </c>
      <c r="W333" s="58"/>
    </row>
    <row r="334" spans="1:23">
      <c r="A334" s="429" t="s">
        <v>89</v>
      </c>
      <c r="B334" s="429"/>
      <c r="C334" s="429"/>
      <c r="D334" s="429"/>
      <c r="E334" s="429"/>
      <c r="F334" s="429"/>
      <c r="G334" s="429"/>
      <c r="H334" s="429"/>
      <c r="I334" s="429"/>
      <c r="J334" s="429"/>
      <c r="K334" s="429"/>
      <c r="L334" s="55">
        <f t="shared" ref="L334:W334" si="115">L335+L339+L350</f>
        <v>6345</v>
      </c>
      <c r="M334" s="55">
        <f t="shared" si="115"/>
        <v>6164.8</v>
      </c>
      <c r="N334" s="55">
        <f t="shared" si="115"/>
        <v>4889.5</v>
      </c>
      <c r="O334" s="55">
        <f t="shared" si="115"/>
        <v>7766.8</v>
      </c>
      <c r="P334" s="55">
        <f t="shared" si="115"/>
        <v>7766.8</v>
      </c>
      <c r="Q334" s="55">
        <f t="shared" si="115"/>
        <v>0</v>
      </c>
      <c r="R334" s="55">
        <f t="shared" si="115"/>
        <v>7683.8</v>
      </c>
      <c r="S334" s="55">
        <f t="shared" si="115"/>
        <v>7683.8</v>
      </c>
      <c r="T334" s="55">
        <f t="shared" si="115"/>
        <v>0</v>
      </c>
      <c r="U334" s="55">
        <f t="shared" si="115"/>
        <v>8472.2000000000007</v>
      </c>
      <c r="V334" s="55">
        <f t="shared" si="115"/>
        <v>8472.2000000000007</v>
      </c>
      <c r="W334" s="55">
        <f t="shared" si="115"/>
        <v>0</v>
      </c>
    </row>
    <row r="335" spans="1:23" ht="17.25">
      <c r="A335" s="150" t="s">
        <v>12</v>
      </c>
      <c r="B335" s="480" t="s">
        <v>58</v>
      </c>
      <c r="C335" s="480"/>
      <c r="D335" s="480"/>
      <c r="E335" s="480"/>
      <c r="F335" s="480"/>
      <c r="G335" s="480"/>
      <c r="H335" s="151">
        <v>100</v>
      </c>
      <c r="I335" s="152"/>
      <c r="J335" s="153"/>
      <c r="K335" s="154"/>
      <c r="L335" s="143">
        <f>SUM(L337:L338)</f>
        <v>5524.2</v>
      </c>
      <c r="M335" s="143">
        <f t="shared" ref="M335:W335" si="116">SUM(M337:M338)</f>
        <v>4990.3</v>
      </c>
      <c r="N335" s="143">
        <f t="shared" si="116"/>
        <v>4302.3</v>
      </c>
      <c r="O335" s="143">
        <f t="shared" si="116"/>
        <v>6863.4000000000005</v>
      </c>
      <c r="P335" s="143">
        <f t="shared" si="116"/>
        <v>6863.4000000000005</v>
      </c>
      <c r="Q335" s="143">
        <f t="shared" si="116"/>
        <v>0</v>
      </c>
      <c r="R335" s="143">
        <f t="shared" si="116"/>
        <v>6790.2</v>
      </c>
      <c r="S335" s="143">
        <f t="shared" si="116"/>
        <v>6790.2</v>
      </c>
      <c r="T335" s="143">
        <f t="shared" si="116"/>
        <v>0</v>
      </c>
      <c r="U335" s="143">
        <f t="shared" si="116"/>
        <v>7487</v>
      </c>
      <c r="V335" s="143">
        <f t="shared" si="116"/>
        <v>7487</v>
      </c>
      <c r="W335" s="143">
        <f t="shared" si="116"/>
        <v>0</v>
      </c>
    </row>
    <row r="336" spans="1:23">
      <c r="A336" s="89" t="s">
        <v>48</v>
      </c>
      <c r="B336" s="438" t="s">
        <v>607</v>
      </c>
      <c r="C336" s="438"/>
      <c r="D336" s="438"/>
      <c r="E336" s="438"/>
      <c r="F336" s="438"/>
      <c r="G336" s="438"/>
      <c r="H336" s="27">
        <v>100</v>
      </c>
      <c r="I336" s="53"/>
      <c r="J336" s="60"/>
      <c r="K336" s="52"/>
      <c r="L336" s="58">
        <f>L337+L338</f>
        <v>5524.2</v>
      </c>
      <c r="M336" s="58">
        <f t="shared" ref="M336:W336" si="117">M337+M338</f>
        <v>4990.3</v>
      </c>
      <c r="N336" s="58">
        <f t="shared" si="117"/>
        <v>4302.3</v>
      </c>
      <c r="O336" s="147">
        <f t="shared" si="117"/>
        <v>6863.4000000000005</v>
      </c>
      <c r="P336" s="58">
        <f t="shared" si="117"/>
        <v>6863.4000000000005</v>
      </c>
      <c r="Q336" s="58">
        <f t="shared" si="117"/>
        <v>0</v>
      </c>
      <c r="R336" s="147">
        <f t="shared" si="117"/>
        <v>6790.2</v>
      </c>
      <c r="S336" s="58">
        <f t="shared" si="117"/>
        <v>6790.2</v>
      </c>
      <c r="T336" s="58">
        <f t="shared" si="117"/>
        <v>0</v>
      </c>
      <c r="U336" s="147">
        <f t="shared" si="117"/>
        <v>7487</v>
      </c>
      <c r="V336" s="58">
        <f t="shared" si="117"/>
        <v>7487</v>
      </c>
      <c r="W336" s="58">
        <f t="shared" si="117"/>
        <v>0</v>
      </c>
    </row>
    <row r="337" spans="1:23">
      <c r="A337" s="155"/>
      <c r="B337" s="50"/>
      <c r="C337" s="156"/>
      <c r="D337" s="145" t="s">
        <v>457</v>
      </c>
      <c r="E337" s="29" t="s">
        <v>96</v>
      </c>
      <c r="F337" s="29" t="s">
        <v>81</v>
      </c>
      <c r="G337" s="29" t="s">
        <v>97</v>
      </c>
      <c r="H337" s="27">
        <v>100</v>
      </c>
      <c r="I337" s="83"/>
      <c r="J337" s="60"/>
      <c r="K337" s="52"/>
      <c r="L337" s="58">
        <v>5133.3999999999996</v>
      </c>
      <c r="M337" s="58">
        <v>4581.1000000000004</v>
      </c>
      <c r="N337" s="58">
        <v>4085.6</v>
      </c>
      <c r="O337" s="147">
        <f>SUM(P337:Q337)</f>
        <v>6335.6</v>
      </c>
      <c r="P337" s="58">
        <v>6335.6</v>
      </c>
      <c r="Q337" s="58"/>
      <c r="R337" s="147">
        <f>SUM(S337:T337)</f>
        <v>6268</v>
      </c>
      <c r="S337" s="58">
        <v>6268</v>
      </c>
      <c r="T337" s="58"/>
      <c r="U337" s="148">
        <f>SUM(V337:W337)</f>
        <v>6911.2</v>
      </c>
      <c r="V337" s="58">
        <v>6911.2</v>
      </c>
      <c r="W337" s="58"/>
    </row>
    <row r="338" spans="1:23" ht="363">
      <c r="A338" s="155" t="s">
        <v>257</v>
      </c>
      <c r="B338" s="50" t="s">
        <v>258</v>
      </c>
      <c r="C338" s="156" t="s">
        <v>365</v>
      </c>
      <c r="D338" s="145" t="s">
        <v>447</v>
      </c>
      <c r="E338" s="29" t="s">
        <v>99</v>
      </c>
      <c r="F338" s="29" t="s">
        <v>99</v>
      </c>
      <c r="G338" s="29" t="s">
        <v>101</v>
      </c>
      <c r="H338" s="27">
        <v>100</v>
      </c>
      <c r="I338" s="83" t="s">
        <v>1313</v>
      </c>
      <c r="J338" s="60" t="s">
        <v>221</v>
      </c>
      <c r="K338" s="52"/>
      <c r="L338" s="58">
        <v>390.8</v>
      </c>
      <c r="M338" s="58">
        <v>409.2</v>
      </c>
      <c r="N338" s="58">
        <v>216.7</v>
      </c>
      <c r="O338" s="147">
        <f>SUM(P338:Q338)</f>
        <v>527.79999999999995</v>
      </c>
      <c r="P338" s="58">
        <v>527.79999999999995</v>
      </c>
      <c r="Q338" s="58"/>
      <c r="R338" s="147">
        <f>SUM(S338:T338)</f>
        <v>522.20000000000005</v>
      </c>
      <c r="S338" s="58">
        <v>522.20000000000005</v>
      </c>
      <c r="T338" s="58"/>
      <c r="U338" s="148">
        <f>SUM(V338:W338)</f>
        <v>575.79999999999995</v>
      </c>
      <c r="V338" s="58">
        <v>575.79999999999995</v>
      </c>
      <c r="W338" s="58"/>
    </row>
    <row r="339" spans="1:23" ht="17.25">
      <c r="A339" s="89" t="s">
        <v>13</v>
      </c>
      <c r="B339" s="480" t="s">
        <v>32</v>
      </c>
      <c r="C339" s="480"/>
      <c r="D339" s="480"/>
      <c r="E339" s="480"/>
      <c r="F339" s="480"/>
      <c r="G339" s="480"/>
      <c r="H339" s="151">
        <v>200</v>
      </c>
      <c r="I339" s="152"/>
      <c r="J339" s="157"/>
      <c r="K339" s="158"/>
      <c r="L339" s="143">
        <f>L340</f>
        <v>816.19999999999982</v>
      </c>
      <c r="M339" s="143">
        <f t="shared" ref="M339:W339" si="118">M340</f>
        <v>1168.5</v>
      </c>
      <c r="N339" s="143">
        <f t="shared" si="118"/>
        <v>583.80000000000007</v>
      </c>
      <c r="O339" s="143">
        <f t="shared" si="118"/>
        <v>897.69999999999993</v>
      </c>
      <c r="P339" s="143">
        <f t="shared" si="118"/>
        <v>897.69999999999993</v>
      </c>
      <c r="Q339" s="143">
        <f t="shared" si="118"/>
        <v>0</v>
      </c>
      <c r="R339" s="143">
        <f t="shared" si="118"/>
        <v>888.00000000000011</v>
      </c>
      <c r="S339" s="143">
        <f t="shared" si="118"/>
        <v>888.00000000000011</v>
      </c>
      <c r="T339" s="143">
        <f t="shared" si="118"/>
        <v>0</v>
      </c>
      <c r="U339" s="143">
        <f t="shared" si="118"/>
        <v>979</v>
      </c>
      <c r="V339" s="143">
        <f t="shared" si="118"/>
        <v>979</v>
      </c>
      <c r="W339" s="143">
        <f t="shared" si="118"/>
        <v>0</v>
      </c>
    </row>
    <row r="340" spans="1:23">
      <c r="A340" s="89" t="s">
        <v>49</v>
      </c>
      <c r="B340" s="438" t="s">
        <v>608</v>
      </c>
      <c r="C340" s="438"/>
      <c r="D340" s="438"/>
      <c r="E340" s="438"/>
      <c r="F340" s="438"/>
      <c r="G340" s="438"/>
      <c r="H340" s="27">
        <v>200</v>
      </c>
      <c r="I340" s="53"/>
      <c r="J340" s="61"/>
      <c r="K340" s="59"/>
      <c r="L340" s="58">
        <f t="shared" ref="L340:W340" si="119">SUM(L341:L349)</f>
        <v>816.19999999999982</v>
      </c>
      <c r="M340" s="58">
        <f t="shared" si="119"/>
        <v>1168.5</v>
      </c>
      <c r="N340" s="58">
        <f t="shared" si="119"/>
        <v>583.80000000000007</v>
      </c>
      <c r="O340" s="58">
        <f t="shared" si="119"/>
        <v>897.69999999999993</v>
      </c>
      <c r="P340" s="58">
        <f t="shared" si="119"/>
        <v>897.69999999999993</v>
      </c>
      <c r="Q340" s="58">
        <f t="shared" si="119"/>
        <v>0</v>
      </c>
      <c r="R340" s="58">
        <f t="shared" si="119"/>
        <v>888.00000000000011</v>
      </c>
      <c r="S340" s="58">
        <f t="shared" si="119"/>
        <v>888.00000000000011</v>
      </c>
      <c r="T340" s="58">
        <f t="shared" si="119"/>
        <v>0</v>
      </c>
      <c r="U340" s="58">
        <f t="shared" si="119"/>
        <v>979</v>
      </c>
      <c r="V340" s="58">
        <f t="shared" si="119"/>
        <v>979</v>
      </c>
      <c r="W340" s="58">
        <f t="shared" si="119"/>
        <v>0</v>
      </c>
    </row>
    <row r="341" spans="1:23" ht="82.5">
      <c r="A341" s="26" t="s">
        <v>259</v>
      </c>
      <c r="B341" s="50" t="s">
        <v>256</v>
      </c>
      <c r="C341" s="481" t="s">
        <v>462</v>
      </c>
      <c r="D341" s="145" t="s">
        <v>457</v>
      </c>
      <c r="E341" s="29" t="s">
        <v>96</v>
      </c>
      <c r="F341" s="29" t="s">
        <v>81</v>
      </c>
      <c r="G341" s="29" t="s">
        <v>97</v>
      </c>
      <c r="H341" s="27">
        <v>200</v>
      </c>
      <c r="I341" s="421" t="s">
        <v>1314</v>
      </c>
      <c r="J341" s="451" t="s">
        <v>261</v>
      </c>
      <c r="K341" s="59"/>
      <c r="L341" s="58">
        <v>533.79999999999995</v>
      </c>
      <c r="M341" s="58">
        <v>640.1</v>
      </c>
      <c r="N341" s="58">
        <v>349.5</v>
      </c>
      <c r="O341" s="147">
        <f t="shared" ref="O341:O352" si="120">SUM(P341:Q341)</f>
        <v>585.5</v>
      </c>
      <c r="P341" s="58">
        <v>585.5</v>
      </c>
      <c r="Q341" s="58"/>
      <c r="R341" s="147">
        <f t="shared" ref="R341:R349" si="121">SUM(S341:T341)</f>
        <v>579.20000000000005</v>
      </c>
      <c r="S341" s="58">
        <v>579.20000000000005</v>
      </c>
      <c r="T341" s="58"/>
      <c r="U341" s="148">
        <f>SUM(V341:W341)</f>
        <v>638.70000000000005</v>
      </c>
      <c r="V341" s="149">
        <v>638.70000000000005</v>
      </c>
      <c r="W341" s="58"/>
    </row>
    <row r="342" spans="1:23" ht="82.5">
      <c r="A342" s="26" t="s">
        <v>262</v>
      </c>
      <c r="B342" s="50" t="s">
        <v>263</v>
      </c>
      <c r="C342" s="481"/>
      <c r="D342" s="145" t="s">
        <v>457</v>
      </c>
      <c r="E342" s="29" t="s">
        <v>96</v>
      </c>
      <c r="F342" s="29" t="s">
        <v>81</v>
      </c>
      <c r="G342" s="29" t="s">
        <v>194</v>
      </c>
      <c r="H342" s="27">
        <v>200</v>
      </c>
      <c r="I342" s="430"/>
      <c r="J342" s="431"/>
      <c r="K342" s="59"/>
      <c r="L342" s="58">
        <v>4.8</v>
      </c>
      <c r="M342" s="58">
        <v>2.9</v>
      </c>
      <c r="N342" s="58">
        <v>2.8</v>
      </c>
      <c r="O342" s="147">
        <f t="shared" si="120"/>
        <v>2.8</v>
      </c>
      <c r="P342" s="58">
        <v>2.8</v>
      </c>
      <c r="Q342" s="58"/>
      <c r="R342" s="147">
        <f t="shared" si="121"/>
        <v>2.7</v>
      </c>
      <c r="S342" s="58">
        <v>2.7</v>
      </c>
      <c r="T342" s="58"/>
      <c r="U342" s="148">
        <f>SUM(V342:W342)</f>
        <v>3</v>
      </c>
      <c r="V342" s="149">
        <v>3</v>
      </c>
      <c r="W342" s="58"/>
    </row>
    <row r="343" spans="1:23" ht="409.5">
      <c r="A343" s="26" t="s">
        <v>264</v>
      </c>
      <c r="B343" s="50" t="s">
        <v>266</v>
      </c>
      <c r="C343" s="159" t="s">
        <v>366</v>
      </c>
      <c r="D343" s="145" t="s">
        <v>448</v>
      </c>
      <c r="E343" s="29" t="s">
        <v>94</v>
      </c>
      <c r="F343" s="29" t="s">
        <v>98</v>
      </c>
      <c r="G343" s="29" t="s">
        <v>609</v>
      </c>
      <c r="H343" s="27">
        <v>200</v>
      </c>
      <c r="I343" s="83" t="s">
        <v>1315</v>
      </c>
      <c r="J343" s="105" t="s">
        <v>267</v>
      </c>
      <c r="K343" s="59"/>
      <c r="L343" s="58">
        <v>7.9</v>
      </c>
      <c r="M343" s="58">
        <v>21.9</v>
      </c>
      <c r="N343" s="58">
        <v>11.9</v>
      </c>
      <c r="O343" s="147">
        <f t="shared" si="120"/>
        <v>20.8</v>
      </c>
      <c r="P343" s="58">
        <v>20.8</v>
      </c>
      <c r="Q343" s="58"/>
      <c r="R343" s="147">
        <f t="shared" si="121"/>
        <v>20.6</v>
      </c>
      <c r="S343" s="58">
        <v>20.6</v>
      </c>
      <c r="T343" s="58"/>
      <c r="U343" s="148">
        <f>SUM(V343:W343)</f>
        <v>22.7</v>
      </c>
      <c r="V343" s="149">
        <v>22.7</v>
      </c>
      <c r="W343" s="58"/>
    </row>
    <row r="344" spans="1:23" ht="66">
      <c r="A344" s="26" t="s">
        <v>265</v>
      </c>
      <c r="B344" s="50" t="s">
        <v>610</v>
      </c>
      <c r="C344" s="481" t="s">
        <v>463</v>
      </c>
      <c r="D344" s="145" t="s">
        <v>449</v>
      </c>
      <c r="E344" s="29" t="s">
        <v>99</v>
      </c>
      <c r="F344" s="29" t="s">
        <v>96</v>
      </c>
      <c r="G344" s="29" t="s">
        <v>242</v>
      </c>
      <c r="H344" s="27">
        <v>200</v>
      </c>
      <c r="I344" s="421" t="s">
        <v>222</v>
      </c>
      <c r="J344" s="451" t="s">
        <v>611</v>
      </c>
      <c r="K344" s="59"/>
      <c r="L344" s="58">
        <v>96.9</v>
      </c>
      <c r="M344" s="58">
        <v>108.5</v>
      </c>
      <c r="N344" s="58">
        <v>95</v>
      </c>
      <c r="O344" s="147">
        <f t="shared" si="120"/>
        <v>103.1</v>
      </c>
      <c r="P344" s="58">
        <v>103.1</v>
      </c>
      <c r="Q344" s="58"/>
      <c r="R344" s="147">
        <f t="shared" si="121"/>
        <v>102</v>
      </c>
      <c r="S344" s="58">
        <v>102</v>
      </c>
      <c r="T344" s="58"/>
      <c r="U344" s="148">
        <f t="shared" ref="U344:U348" si="122">V344</f>
        <v>112.4</v>
      </c>
      <c r="V344" s="149">
        <v>112.4</v>
      </c>
      <c r="W344" s="58"/>
    </row>
    <row r="345" spans="1:23" ht="49.5">
      <c r="A345" s="26" t="s">
        <v>268</v>
      </c>
      <c r="B345" s="50" t="s">
        <v>271</v>
      </c>
      <c r="C345" s="481"/>
      <c r="D345" s="145" t="s">
        <v>449</v>
      </c>
      <c r="E345" s="29" t="s">
        <v>99</v>
      </c>
      <c r="F345" s="29" t="s">
        <v>96</v>
      </c>
      <c r="G345" s="29" t="s">
        <v>135</v>
      </c>
      <c r="H345" s="27">
        <v>200</v>
      </c>
      <c r="I345" s="421"/>
      <c r="J345" s="431"/>
      <c r="K345" s="59"/>
      <c r="L345" s="58">
        <v>95</v>
      </c>
      <c r="M345" s="58">
        <v>80.5</v>
      </c>
      <c r="N345" s="58">
        <v>76.5</v>
      </c>
      <c r="O345" s="147">
        <f t="shared" si="120"/>
        <v>76.5</v>
      </c>
      <c r="P345" s="58">
        <v>76.5</v>
      </c>
      <c r="Q345" s="58"/>
      <c r="R345" s="147">
        <f t="shared" si="121"/>
        <v>75.7</v>
      </c>
      <c r="S345" s="58">
        <v>75.7</v>
      </c>
      <c r="T345" s="58"/>
      <c r="U345" s="148">
        <f t="shared" si="122"/>
        <v>83.4</v>
      </c>
      <c r="V345" s="149">
        <v>83.4</v>
      </c>
      <c r="W345" s="58"/>
    </row>
    <row r="346" spans="1:23" ht="49.5">
      <c r="A346" s="26" t="s">
        <v>270</v>
      </c>
      <c r="B346" s="50" t="s">
        <v>331</v>
      </c>
      <c r="C346" s="481"/>
      <c r="D346" s="145" t="s">
        <v>449</v>
      </c>
      <c r="E346" s="29" t="s">
        <v>99</v>
      </c>
      <c r="F346" s="29" t="s">
        <v>96</v>
      </c>
      <c r="G346" s="29" t="s">
        <v>243</v>
      </c>
      <c r="H346" s="27">
        <v>200</v>
      </c>
      <c r="I346" s="421"/>
      <c r="J346" s="431"/>
      <c r="K346" s="59"/>
      <c r="L346" s="58">
        <v>14.8</v>
      </c>
      <c r="M346" s="58">
        <v>14.8</v>
      </c>
      <c r="N346" s="58">
        <v>0</v>
      </c>
      <c r="O346" s="147">
        <f t="shared" si="120"/>
        <v>14.1</v>
      </c>
      <c r="P346" s="58">
        <v>14.1</v>
      </c>
      <c r="Q346" s="58"/>
      <c r="R346" s="147">
        <f t="shared" si="121"/>
        <v>13.9</v>
      </c>
      <c r="S346" s="58">
        <v>13.9</v>
      </c>
      <c r="T346" s="58"/>
      <c r="U346" s="148">
        <f t="shared" si="122"/>
        <v>15.3</v>
      </c>
      <c r="V346" s="149">
        <v>15.3</v>
      </c>
      <c r="W346" s="58"/>
    </row>
    <row r="347" spans="1:23" ht="49.5">
      <c r="A347" s="26" t="s">
        <v>272</v>
      </c>
      <c r="B347" s="50" t="s">
        <v>274</v>
      </c>
      <c r="C347" s="481"/>
      <c r="D347" s="145" t="s">
        <v>449</v>
      </c>
      <c r="E347" s="29" t="s">
        <v>99</v>
      </c>
      <c r="F347" s="29" t="s">
        <v>96</v>
      </c>
      <c r="G347" s="29" t="s">
        <v>188</v>
      </c>
      <c r="H347" s="27">
        <v>200</v>
      </c>
      <c r="I347" s="421"/>
      <c r="J347" s="431"/>
      <c r="K347" s="59"/>
      <c r="L347" s="58">
        <v>8.4</v>
      </c>
      <c r="M347" s="58">
        <v>14.8</v>
      </c>
      <c r="N347" s="58">
        <v>0</v>
      </c>
      <c r="O347" s="147">
        <f t="shared" si="120"/>
        <v>14.1</v>
      </c>
      <c r="P347" s="58">
        <v>14.1</v>
      </c>
      <c r="Q347" s="58"/>
      <c r="R347" s="147">
        <f t="shared" si="121"/>
        <v>13.9</v>
      </c>
      <c r="S347" s="58">
        <v>13.9</v>
      </c>
      <c r="T347" s="58"/>
      <c r="U347" s="148">
        <f t="shared" si="122"/>
        <v>15.3</v>
      </c>
      <c r="V347" s="149">
        <v>15.3</v>
      </c>
      <c r="W347" s="58"/>
    </row>
    <row r="348" spans="1:23" ht="49.5">
      <c r="A348" s="26" t="s">
        <v>273</v>
      </c>
      <c r="B348" s="50" t="s">
        <v>274</v>
      </c>
      <c r="C348" s="481"/>
      <c r="D348" s="145" t="s">
        <v>449</v>
      </c>
      <c r="E348" s="29" t="s">
        <v>99</v>
      </c>
      <c r="F348" s="29" t="s">
        <v>96</v>
      </c>
      <c r="G348" s="29" t="s">
        <v>1250</v>
      </c>
      <c r="H348" s="27">
        <v>200</v>
      </c>
      <c r="I348" s="421"/>
      <c r="J348" s="61"/>
      <c r="K348" s="59"/>
      <c r="L348" s="58">
        <v>0</v>
      </c>
      <c r="M348" s="58">
        <v>200</v>
      </c>
      <c r="N348" s="58">
        <v>0</v>
      </c>
      <c r="O348" s="147">
        <f t="shared" si="120"/>
        <v>0</v>
      </c>
      <c r="P348" s="58">
        <v>0</v>
      </c>
      <c r="Q348" s="58"/>
      <c r="R348" s="147">
        <f t="shared" si="121"/>
        <v>0</v>
      </c>
      <c r="S348" s="58">
        <v>0</v>
      </c>
      <c r="T348" s="58"/>
      <c r="U348" s="148">
        <f t="shared" si="122"/>
        <v>0</v>
      </c>
      <c r="V348" s="149">
        <v>0</v>
      </c>
      <c r="W348" s="58"/>
    </row>
    <row r="349" spans="1:23" ht="346.5">
      <c r="A349" s="26" t="s">
        <v>275</v>
      </c>
      <c r="B349" s="50" t="s">
        <v>612</v>
      </c>
      <c r="C349" s="156" t="s">
        <v>365</v>
      </c>
      <c r="D349" s="145" t="s">
        <v>447</v>
      </c>
      <c r="E349" s="29" t="s">
        <v>99</v>
      </c>
      <c r="F349" s="29" t="s">
        <v>99</v>
      </c>
      <c r="G349" s="29" t="s">
        <v>101</v>
      </c>
      <c r="H349" s="27">
        <v>200</v>
      </c>
      <c r="I349" s="83" t="s">
        <v>1316</v>
      </c>
      <c r="J349" s="105" t="s">
        <v>223</v>
      </c>
      <c r="K349" s="59"/>
      <c r="L349" s="58">
        <v>54.6</v>
      </c>
      <c r="M349" s="58">
        <v>85</v>
      </c>
      <c r="N349" s="58">
        <v>48.1</v>
      </c>
      <c r="O349" s="147">
        <f t="shared" si="120"/>
        <v>80.8</v>
      </c>
      <c r="P349" s="58">
        <v>80.8</v>
      </c>
      <c r="Q349" s="58"/>
      <c r="R349" s="147">
        <f t="shared" si="121"/>
        <v>80</v>
      </c>
      <c r="S349" s="58">
        <v>80</v>
      </c>
      <c r="T349" s="58"/>
      <c r="U349" s="148">
        <f>SUM(V349:W349)</f>
        <v>88.2</v>
      </c>
      <c r="V349" s="149">
        <v>88.2</v>
      </c>
      <c r="W349" s="58"/>
    </row>
    <row r="350" spans="1:23">
      <c r="A350" s="160" t="s">
        <v>283</v>
      </c>
      <c r="B350" s="435" t="s">
        <v>31</v>
      </c>
      <c r="C350" s="435"/>
      <c r="D350" s="435"/>
      <c r="E350" s="435"/>
      <c r="F350" s="435"/>
      <c r="G350" s="435"/>
      <c r="H350" s="76">
        <v>800</v>
      </c>
      <c r="I350" s="77"/>
      <c r="J350" s="61"/>
      <c r="K350" s="59"/>
      <c r="L350" s="55">
        <f>L351</f>
        <v>4.5999999999999996</v>
      </c>
      <c r="M350" s="55">
        <f t="shared" ref="M350:W351" si="123">M351</f>
        <v>6</v>
      </c>
      <c r="N350" s="55">
        <f t="shared" si="123"/>
        <v>3.4</v>
      </c>
      <c r="O350" s="55">
        <f t="shared" si="123"/>
        <v>5.7</v>
      </c>
      <c r="P350" s="55">
        <f t="shared" si="123"/>
        <v>5.7</v>
      </c>
      <c r="Q350" s="55">
        <f t="shared" si="123"/>
        <v>0</v>
      </c>
      <c r="R350" s="55">
        <f t="shared" si="123"/>
        <v>5.6</v>
      </c>
      <c r="S350" s="55">
        <f t="shared" si="123"/>
        <v>5.6</v>
      </c>
      <c r="T350" s="55">
        <f t="shared" si="123"/>
        <v>0</v>
      </c>
      <c r="U350" s="55">
        <f t="shared" si="123"/>
        <v>6.2</v>
      </c>
      <c r="V350" s="55">
        <f t="shared" si="123"/>
        <v>6.2</v>
      </c>
      <c r="W350" s="55">
        <f t="shared" si="123"/>
        <v>0</v>
      </c>
    </row>
    <row r="351" spans="1:23">
      <c r="A351" s="89" t="s">
        <v>51</v>
      </c>
      <c r="B351" s="438" t="s">
        <v>613</v>
      </c>
      <c r="C351" s="438"/>
      <c r="D351" s="438"/>
      <c r="E351" s="438"/>
      <c r="F351" s="438"/>
      <c r="G351" s="438"/>
      <c r="H351" s="27">
        <v>800</v>
      </c>
      <c r="I351" s="53"/>
      <c r="J351" s="61"/>
      <c r="K351" s="59"/>
      <c r="L351" s="58">
        <f>L352</f>
        <v>4.5999999999999996</v>
      </c>
      <c r="M351" s="58">
        <f t="shared" si="123"/>
        <v>6</v>
      </c>
      <c r="N351" s="58">
        <f t="shared" si="123"/>
        <v>3.4</v>
      </c>
      <c r="O351" s="58">
        <f t="shared" si="123"/>
        <v>5.7</v>
      </c>
      <c r="P351" s="58">
        <f t="shared" si="123"/>
        <v>5.7</v>
      </c>
      <c r="Q351" s="58">
        <f t="shared" si="123"/>
        <v>0</v>
      </c>
      <c r="R351" s="58">
        <f t="shared" si="123"/>
        <v>5.6</v>
      </c>
      <c r="S351" s="58">
        <f t="shared" si="123"/>
        <v>5.6</v>
      </c>
      <c r="T351" s="58">
        <f t="shared" si="123"/>
        <v>0</v>
      </c>
      <c r="U351" s="58">
        <f t="shared" si="123"/>
        <v>6.2</v>
      </c>
      <c r="V351" s="58">
        <f t="shared" si="123"/>
        <v>6.2</v>
      </c>
      <c r="W351" s="58">
        <f t="shared" si="123"/>
        <v>0</v>
      </c>
    </row>
    <row r="352" spans="1:23" ht="198">
      <c r="A352" s="89" t="s">
        <v>203</v>
      </c>
      <c r="B352" s="50" t="s">
        <v>277</v>
      </c>
      <c r="C352" s="57" t="s">
        <v>462</v>
      </c>
      <c r="D352" s="29" t="s">
        <v>457</v>
      </c>
      <c r="E352" s="29" t="s">
        <v>96</v>
      </c>
      <c r="F352" s="29" t="s">
        <v>81</v>
      </c>
      <c r="G352" s="29" t="s">
        <v>97</v>
      </c>
      <c r="H352" s="27">
        <v>800</v>
      </c>
      <c r="I352" s="83" t="s">
        <v>224</v>
      </c>
      <c r="J352" s="105" t="s">
        <v>106</v>
      </c>
      <c r="K352" s="52"/>
      <c r="L352" s="58">
        <v>4.5999999999999996</v>
      </c>
      <c r="M352" s="58">
        <v>6</v>
      </c>
      <c r="N352" s="58">
        <v>3.4</v>
      </c>
      <c r="O352" s="147">
        <f t="shared" si="120"/>
        <v>5.7</v>
      </c>
      <c r="P352" s="58">
        <v>5.7</v>
      </c>
      <c r="Q352" s="58"/>
      <c r="R352" s="147">
        <f>SUM(S352:T352)</f>
        <v>5.6</v>
      </c>
      <c r="S352" s="58">
        <v>5.6</v>
      </c>
      <c r="T352" s="58"/>
      <c r="U352" s="147">
        <f>SUM(V352:W352)</f>
        <v>6.2</v>
      </c>
      <c r="V352" s="58">
        <v>6.2</v>
      </c>
      <c r="W352" s="58"/>
    </row>
    <row r="353" spans="1:23" ht="49.5">
      <c r="A353" s="107" t="s">
        <v>146</v>
      </c>
      <c r="B353" s="108" t="s">
        <v>356</v>
      </c>
      <c r="C353" s="30"/>
      <c r="D353" s="33"/>
      <c r="E353" s="33"/>
      <c r="F353" s="33"/>
      <c r="G353" s="33"/>
      <c r="H353" s="33"/>
      <c r="I353" s="30"/>
      <c r="J353" s="34"/>
      <c r="K353" s="35" t="s">
        <v>62</v>
      </c>
      <c r="L353" s="36">
        <f>SUM(L354)</f>
        <v>9207.7389999999996</v>
      </c>
      <c r="M353" s="36">
        <f t="shared" ref="M353:W353" si="124">SUM(M354)</f>
        <v>7383.5</v>
      </c>
      <c r="N353" s="36">
        <f t="shared" si="124"/>
        <v>5694.4</v>
      </c>
      <c r="O353" s="36">
        <f t="shared" si="124"/>
        <v>10486.1</v>
      </c>
      <c r="P353" s="36">
        <f t="shared" si="124"/>
        <v>10486.1</v>
      </c>
      <c r="Q353" s="36">
        <f t="shared" si="124"/>
        <v>0</v>
      </c>
      <c r="R353" s="36">
        <f t="shared" si="124"/>
        <v>10374.099999999999</v>
      </c>
      <c r="S353" s="36">
        <f t="shared" si="124"/>
        <v>10374.099999999999</v>
      </c>
      <c r="T353" s="36">
        <f t="shared" si="124"/>
        <v>0</v>
      </c>
      <c r="U353" s="36">
        <f t="shared" si="124"/>
        <v>11438.7</v>
      </c>
      <c r="V353" s="36">
        <f t="shared" si="124"/>
        <v>11438.7</v>
      </c>
      <c r="W353" s="36">
        <f t="shared" si="124"/>
        <v>0</v>
      </c>
    </row>
    <row r="354" spans="1:23">
      <c r="A354" s="47" t="s">
        <v>9</v>
      </c>
      <c r="B354" s="412" t="s">
        <v>67</v>
      </c>
      <c r="C354" s="412"/>
      <c r="D354" s="412"/>
      <c r="E354" s="412"/>
      <c r="F354" s="412"/>
      <c r="G354" s="412"/>
      <c r="H354" s="412"/>
      <c r="I354" s="412"/>
      <c r="J354" s="412"/>
      <c r="K354" s="412"/>
      <c r="L354" s="48">
        <f>SUM(L355,L360,)</f>
        <v>9207.7389999999996</v>
      </c>
      <c r="M354" s="48">
        <f t="shared" ref="M354:W354" si="125">SUM(M355,M360,)</f>
        <v>7383.5</v>
      </c>
      <c r="N354" s="48">
        <f t="shared" si="125"/>
        <v>5694.4</v>
      </c>
      <c r="O354" s="48">
        <f t="shared" si="125"/>
        <v>10486.1</v>
      </c>
      <c r="P354" s="48">
        <f t="shared" si="125"/>
        <v>10486.1</v>
      </c>
      <c r="Q354" s="48">
        <f t="shared" si="125"/>
        <v>0</v>
      </c>
      <c r="R354" s="48">
        <f t="shared" si="125"/>
        <v>10374.099999999999</v>
      </c>
      <c r="S354" s="48">
        <f t="shared" si="125"/>
        <v>10374.099999999999</v>
      </c>
      <c r="T354" s="48">
        <f t="shared" si="125"/>
        <v>0</v>
      </c>
      <c r="U354" s="48">
        <f t="shared" si="125"/>
        <v>11438.7</v>
      </c>
      <c r="V354" s="48">
        <f t="shared" si="125"/>
        <v>11438.7</v>
      </c>
      <c r="W354" s="48">
        <f t="shared" si="125"/>
        <v>0</v>
      </c>
    </row>
    <row r="355" spans="1:23">
      <c r="A355" s="49" t="s">
        <v>57</v>
      </c>
      <c r="B355" s="50"/>
      <c r="C355" s="51"/>
      <c r="D355" s="52"/>
      <c r="E355" s="27"/>
      <c r="F355" s="27"/>
      <c r="G355" s="27"/>
      <c r="H355" s="27"/>
      <c r="I355" s="53"/>
      <c r="J355" s="54"/>
      <c r="K355" s="52"/>
      <c r="L355" s="55">
        <f t="shared" ref="L355:W355" si="126">SUM(L356:L359)</f>
        <v>3557.4999999999995</v>
      </c>
      <c r="M355" s="55">
        <f t="shared" si="126"/>
        <v>2304</v>
      </c>
      <c r="N355" s="55">
        <f t="shared" si="126"/>
        <v>1920.5</v>
      </c>
      <c r="O355" s="55">
        <f t="shared" si="126"/>
        <v>3172.2000000000003</v>
      </c>
      <c r="P355" s="55">
        <f t="shared" si="126"/>
        <v>3172.2000000000003</v>
      </c>
      <c r="Q355" s="55">
        <f t="shared" si="126"/>
        <v>0</v>
      </c>
      <c r="R355" s="55">
        <f t="shared" si="126"/>
        <v>3138.2</v>
      </c>
      <c r="S355" s="55">
        <f t="shared" si="126"/>
        <v>3138.2</v>
      </c>
      <c r="T355" s="55">
        <f t="shared" si="126"/>
        <v>0</v>
      </c>
      <c r="U355" s="55">
        <f t="shared" si="126"/>
        <v>3460.4</v>
      </c>
      <c r="V355" s="55">
        <f t="shared" si="126"/>
        <v>3460.4</v>
      </c>
      <c r="W355" s="55">
        <f t="shared" si="126"/>
        <v>0</v>
      </c>
    </row>
    <row r="356" spans="1:23" ht="247.5">
      <c r="A356" s="56" t="s">
        <v>10</v>
      </c>
      <c r="B356" s="50" t="s">
        <v>68</v>
      </c>
      <c r="C356" s="57" t="s">
        <v>364</v>
      </c>
      <c r="D356" s="29" t="s">
        <v>438</v>
      </c>
      <c r="E356" s="29" t="s">
        <v>93</v>
      </c>
      <c r="F356" s="29" t="s">
        <v>94</v>
      </c>
      <c r="G356" s="29" t="s">
        <v>115</v>
      </c>
      <c r="H356" s="27">
        <v>100</v>
      </c>
      <c r="I356" s="421" t="s">
        <v>1317</v>
      </c>
      <c r="J356" s="423" t="s">
        <v>215</v>
      </c>
      <c r="K356" s="52"/>
      <c r="L356" s="58">
        <v>3107.1</v>
      </c>
      <c r="M356" s="58">
        <v>1982.6</v>
      </c>
      <c r="N356" s="58">
        <v>1705.4</v>
      </c>
      <c r="O356" s="58">
        <f>P356+Q356</f>
        <v>2856.4</v>
      </c>
      <c r="P356" s="58">
        <v>2856.4</v>
      </c>
      <c r="Q356" s="58">
        <v>0</v>
      </c>
      <c r="R356" s="58">
        <f>S356+T356</f>
        <v>2826</v>
      </c>
      <c r="S356" s="58">
        <v>2826</v>
      </c>
      <c r="T356" s="58">
        <v>0</v>
      </c>
      <c r="U356" s="58">
        <f>V356+W356</f>
        <v>3115.9</v>
      </c>
      <c r="V356" s="58">
        <v>3115.9</v>
      </c>
      <c r="W356" s="58">
        <v>0</v>
      </c>
    </row>
    <row r="357" spans="1:23" ht="247.5">
      <c r="A357" s="56" t="s">
        <v>11</v>
      </c>
      <c r="B357" s="50" t="s">
        <v>69</v>
      </c>
      <c r="C357" s="83" t="s">
        <v>464</v>
      </c>
      <c r="D357" s="29" t="s">
        <v>395</v>
      </c>
      <c r="E357" s="29" t="s">
        <v>93</v>
      </c>
      <c r="F357" s="29" t="s">
        <v>94</v>
      </c>
      <c r="G357" s="29" t="s">
        <v>115</v>
      </c>
      <c r="H357" s="27">
        <v>200</v>
      </c>
      <c r="I357" s="421"/>
      <c r="J357" s="423"/>
      <c r="K357" s="59"/>
      <c r="L357" s="58">
        <v>386.2</v>
      </c>
      <c r="M357" s="58">
        <v>321.39999999999998</v>
      </c>
      <c r="N357" s="58">
        <v>215.1</v>
      </c>
      <c r="O357" s="58">
        <f t="shared" ref="O357:O359" si="127">P357+Q357</f>
        <v>315.8</v>
      </c>
      <c r="P357" s="58">
        <v>315.8</v>
      </c>
      <c r="Q357" s="58">
        <v>0</v>
      </c>
      <c r="R357" s="58">
        <f t="shared" ref="R357:R359" si="128">S357+T357</f>
        <v>312.2</v>
      </c>
      <c r="S357" s="58">
        <v>312.2</v>
      </c>
      <c r="T357" s="58">
        <v>0</v>
      </c>
      <c r="U357" s="58">
        <f t="shared" ref="U357:U359" si="129">V357+W357</f>
        <v>344.5</v>
      </c>
      <c r="V357" s="58">
        <v>344.5</v>
      </c>
      <c r="W357" s="58">
        <v>0</v>
      </c>
    </row>
    <row r="358" spans="1:23" ht="247.5">
      <c r="A358" s="56" t="s">
        <v>229</v>
      </c>
      <c r="B358" s="50" t="s">
        <v>1318</v>
      </c>
      <c r="C358" s="83" t="s">
        <v>364</v>
      </c>
      <c r="D358" s="29" t="s">
        <v>438</v>
      </c>
      <c r="E358" s="29" t="s">
        <v>93</v>
      </c>
      <c r="F358" s="29" t="s">
        <v>94</v>
      </c>
      <c r="G358" s="29" t="s">
        <v>1226</v>
      </c>
      <c r="H358" s="27">
        <v>100</v>
      </c>
      <c r="I358" s="83" t="s">
        <v>1319</v>
      </c>
      <c r="J358" s="423"/>
      <c r="K358" s="59"/>
      <c r="L358" s="58">
        <v>62</v>
      </c>
      <c r="M358" s="58">
        <v>0</v>
      </c>
      <c r="N358" s="58">
        <v>0</v>
      </c>
      <c r="O358" s="58">
        <f t="shared" si="127"/>
        <v>0</v>
      </c>
      <c r="P358" s="58">
        <v>0</v>
      </c>
      <c r="Q358" s="58">
        <v>0</v>
      </c>
      <c r="R358" s="58">
        <f t="shared" si="128"/>
        <v>0</v>
      </c>
      <c r="S358" s="58">
        <v>0</v>
      </c>
      <c r="T358" s="58">
        <v>0</v>
      </c>
      <c r="U358" s="58">
        <f t="shared" si="129"/>
        <v>0</v>
      </c>
      <c r="V358" s="58">
        <v>0</v>
      </c>
      <c r="W358" s="58">
        <v>0</v>
      </c>
    </row>
    <row r="359" spans="1:23" ht="247.5">
      <c r="A359" s="56" t="s">
        <v>1210</v>
      </c>
      <c r="B359" s="50" t="s">
        <v>1320</v>
      </c>
      <c r="C359" s="83" t="s">
        <v>464</v>
      </c>
      <c r="D359" s="29" t="s">
        <v>395</v>
      </c>
      <c r="E359" s="29" t="s">
        <v>93</v>
      </c>
      <c r="F359" s="29" t="s">
        <v>94</v>
      </c>
      <c r="G359" s="29" t="s">
        <v>357</v>
      </c>
      <c r="H359" s="27">
        <v>200</v>
      </c>
      <c r="I359" s="83" t="s">
        <v>1321</v>
      </c>
      <c r="J359" s="60">
        <v>44222</v>
      </c>
      <c r="K359" s="52">
        <v>44531</v>
      </c>
      <c r="L359" s="58">
        <v>2.2000000000000002</v>
      </c>
      <c r="M359" s="58">
        <v>0</v>
      </c>
      <c r="N359" s="58">
        <v>0</v>
      </c>
      <c r="O359" s="58">
        <f t="shared" si="127"/>
        <v>0</v>
      </c>
      <c r="P359" s="58">
        <v>0</v>
      </c>
      <c r="Q359" s="58">
        <v>0</v>
      </c>
      <c r="R359" s="58">
        <f t="shared" si="128"/>
        <v>0</v>
      </c>
      <c r="S359" s="58">
        <v>0</v>
      </c>
      <c r="T359" s="58">
        <v>0</v>
      </c>
      <c r="U359" s="58">
        <f t="shared" si="129"/>
        <v>0</v>
      </c>
      <c r="V359" s="58">
        <v>0</v>
      </c>
      <c r="W359" s="58">
        <v>0</v>
      </c>
    </row>
    <row r="360" spans="1:23">
      <c r="A360" s="429" t="s">
        <v>89</v>
      </c>
      <c r="B360" s="429"/>
      <c r="C360" s="429"/>
      <c r="D360" s="429"/>
      <c r="E360" s="429"/>
      <c r="F360" s="429"/>
      <c r="G360" s="429"/>
      <c r="H360" s="429"/>
      <c r="I360" s="429"/>
      <c r="J360" s="429"/>
      <c r="K360" s="429"/>
      <c r="L360" s="55">
        <f t="shared" ref="L360:W360" si="130">SUM(L361,L364,L372)</f>
        <v>5650.2389999999996</v>
      </c>
      <c r="M360" s="55">
        <f t="shared" si="130"/>
        <v>5079.5</v>
      </c>
      <c r="N360" s="55">
        <f t="shared" si="130"/>
        <v>3773.9</v>
      </c>
      <c r="O360" s="55">
        <f t="shared" si="130"/>
        <v>7313.9</v>
      </c>
      <c r="P360" s="55">
        <f t="shared" si="130"/>
        <v>7313.9</v>
      </c>
      <c r="Q360" s="55">
        <f t="shared" si="130"/>
        <v>0</v>
      </c>
      <c r="R360" s="55">
        <f t="shared" si="130"/>
        <v>7235.9</v>
      </c>
      <c r="S360" s="55">
        <f t="shared" si="130"/>
        <v>7235.9</v>
      </c>
      <c r="T360" s="55">
        <f t="shared" si="130"/>
        <v>0</v>
      </c>
      <c r="U360" s="55">
        <f t="shared" si="130"/>
        <v>7978.3000000000011</v>
      </c>
      <c r="V360" s="55">
        <f t="shared" si="130"/>
        <v>7978.3000000000011</v>
      </c>
      <c r="W360" s="55">
        <f t="shared" si="130"/>
        <v>0</v>
      </c>
    </row>
    <row r="361" spans="1:23">
      <c r="A361" s="56" t="s">
        <v>12</v>
      </c>
      <c r="B361" s="50" t="s">
        <v>58</v>
      </c>
      <c r="C361" s="57"/>
      <c r="D361" s="52"/>
      <c r="E361" s="27"/>
      <c r="F361" s="27"/>
      <c r="G361" s="27"/>
      <c r="H361" s="27">
        <v>100</v>
      </c>
      <c r="I361" s="53"/>
      <c r="J361" s="60"/>
      <c r="K361" s="52"/>
      <c r="L361" s="58">
        <f t="shared" ref="L361:W361" si="131">SUM(L362:L363)</f>
        <v>3971.25</v>
      </c>
      <c r="M361" s="58">
        <f t="shared" si="131"/>
        <v>3444.3</v>
      </c>
      <c r="N361" s="58">
        <f t="shared" si="131"/>
        <v>2857.3</v>
      </c>
      <c r="O361" s="58">
        <f t="shared" si="131"/>
        <v>5756.5999999999995</v>
      </c>
      <c r="P361" s="58">
        <f t="shared" si="131"/>
        <v>5756.5999999999995</v>
      </c>
      <c r="Q361" s="58">
        <f t="shared" si="131"/>
        <v>0</v>
      </c>
      <c r="R361" s="58">
        <f t="shared" si="131"/>
        <v>5695.0999999999995</v>
      </c>
      <c r="S361" s="58">
        <f t="shared" si="131"/>
        <v>5695.0999999999995</v>
      </c>
      <c r="T361" s="58">
        <f t="shared" si="131"/>
        <v>0</v>
      </c>
      <c r="U361" s="58">
        <f t="shared" si="131"/>
        <v>6279.4000000000005</v>
      </c>
      <c r="V361" s="58">
        <f t="shared" si="131"/>
        <v>6279.4000000000005</v>
      </c>
      <c r="W361" s="58">
        <f t="shared" si="131"/>
        <v>0</v>
      </c>
    </row>
    <row r="362" spans="1:23" ht="409.5">
      <c r="A362" s="56" t="s">
        <v>255</v>
      </c>
      <c r="B362" s="50" t="s">
        <v>277</v>
      </c>
      <c r="C362" s="57" t="s">
        <v>465</v>
      </c>
      <c r="D362" s="29" t="s">
        <v>457</v>
      </c>
      <c r="E362" s="29" t="s">
        <v>96</v>
      </c>
      <c r="F362" s="29" t="s">
        <v>81</v>
      </c>
      <c r="G362" s="29" t="s">
        <v>97</v>
      </c>
      <c r="H362" s="27">
        <v>100</v>
      </c>
      <c r="I362" s="83" t="s">
        <v>426</v>
      </c>
      <c r="J362" s="60" t="s">
        <v>219</v>
      </c>
      <c r="K362" s="52"/>
      <c r="L362" s="58">
        <v>3544.6</v>
      </c>
      <c r="M362" s="58">
        <v>2932.8</v>
      </c>
      <c r="N362" s="58">
        <v>2557.9</v>
      </c>
      <c r="O362" s="58">
        <f>P362+Q362</f>
        <v>5098.7</v>
      </c>
      <c r="P362" s="58">
        <v>5098.7</v>
      </c>
      <c r="Q362" s="58">
        <v>0</v>
      </c>
      <c r="R362" s="58">
        <f>S362+T362</f>
        <v>5044.2</v>
      </c>
      <c r="S362" s="58">
        <v>5044.2</v>
      </c>
      <c r="T362" s="58">
        <v>0</v>
      </c>
      <c r="U362" s="58">
        <f>V362+W362</f>
        <v>5561.8</v>
      </c>
      <c r="V362" s="58">
        <v>5561.8</v>
      </c>
      <c r="W362" s="58">
        <v>0</v>
      </c>
    </row>
    <row r="363" spans="1:23" ht="346.5">
      <c r="A363" s="56" t="s">
        <v>257</v>
      </c>
      <c r="B363" s="50" t="s">
        <v>258</v>
      </c>
      <c r="C363" s="57" t="s">
        <v>466</v>
      </c>
      <c r="D363" s="29" t="s">
        <v>447</v>
      </c>
      <c r="E363" s="29" t="s">
        <v>99</v>
      </c>
      <c r="F363" s="29" t="s">
        <v>99</v>
      </c>
      <c r="G363" s="29" t="s">
        <v>101</v>
      </c>
      <c r="H363" s="27">
        <v>100</v>
      </c>
      <c r="I363" s="83" t="s">
        <v>427</v>
      </c>
      <c r="J363" s="60" t="s">
        <v>223</v>
      </c>
      <c r="K363" s="52"/>
      <c r="L363" s="58">
        <v>426.65</v>
      </c>
      <c r="M363" s="58">
        <v>511.5</v>
      </c>
      <c r="N363" s="58">
        <v>299.39999999999998</v>
      </c>
      <c r="O363" s="58">
        <f t="shared" ref="O363" si="132">P363+Q363</f>
        <v>657.9</v>
      </c>
      <c r="P363" s="58">
        <v>657.9</v>
      </c>
      <c r="Q363" s="58">
        <v>0</v>
      </c>
      <c r="R363" s="58">
        <f>S363+T363</f>
        <v>650.9</v>
      </c>
      <c r="S363" s="58">
        <v>650.9</v>
      </c>
      <c r="T363" s="58">
        <v>0</v>
      </c>
      <c r="U363" s="58">
        <f>V363+W363</f>
        <v>717.6</v>
      </c>
      <c r="V363" s="58">
        <v>717.6</v>
      </c>
      <c r="W363" s="58">
        <v>0</v>
      </c>
    </row>
    <row r="364" spans="1:23" ht="33">
      <c r="A364" s="56" t="s">
        <v>13</v>
      </c>
      <c r="B364" s="50" t="s">
        <v>32</v>
      </c>
      <c r="C364" s="53"/>
      <c r="D364" s="59"/>
      <c r="E364" s="27"/>
      <c r="F364" s="27"/>
      <c r="G364" s="27"/>
      <c r="H364" s="27">
        <v>200</v>
      </c>
      <c r="I364" s="53"/>
      <c r="J364" s="61"/>
      <c r="K364" s="59"/>
      <c r="L364" s="58">
        <f t="shared" ref="L364:W364" si="133">SUM(L365:L371)</f>
        <v>1678.989</v>
      </c>
      <c r="M364" s="58">
        <f t="shared" si="133"/>
        <v>1632.3</v>
      </c>
      <c r="N364" s="58">
        <f t="shared" si="133"/>
        <v>916.59999999999991</v>
      </c>
      <c r="O364" s="58">
        <f t="shared" si="133"/>
        <v>1557.3</v>
      </c>
      <c r="P364" s="58">
        <f t="shared" si="133"/>
        <v>1557.3</v>
      </c>
      <c r="Q364" s="58">
        <f t="shared" si="133"/>
        <v>0</v>
      </c>
      <c r="R364" s="58">
        <f t="shared" si="133"/>
        <v>1540.8</v>
      </c>
      <c r="S364" s="58">
        <f t="shared" si="133"/>
        <v>1540.8</v>
      </c>
      <c r="T364" s="58">
        <f t="shared" si="133"/>
        <v>0</v>
      </c>
      <c r="U364" s="58">
        <f t="shared" si="133"/>
        <v>1698.9</v>
      </c>
      <c r="V364" s="58">
        <f t="shared" si="133"/>
        <v>1698.9</v>
      </c>
      <c r="W364" s="58">
        <f t="shared" si="133"/>
        <v>0</v>
      </c>
    </row>
    <row r="365" spans="1:23" ht="115.5">
      <c r="A365" s="56" t="s">
        <v>259</v>
      </c>
      <c r="B365" s="50" t="s">
        <v>256</v>
      </c>
      <c r="C365" s="57" t="s">
        <v>465</v>
      </c>
      <c r="D365" s="29" t="s">
        <v>457</v>
      </c>
      <c r="E365" s="29" t="s">
        <v>96</v>
      </c>
      <c r="F365" s="29" t="s">
        <v>81</v>
      </c>
      <c r="G365" s="29" t="s">
        <v>97</v>
      </c>
      <c r="H365" s="27">
        <v>200</v>
      </c>
      <c r="I365" s="421" t="s">
        <v>260</v>
      </c>
      <c r="J365" s="451" t="s">
        <v>428</v>
      </c>
      <c r="K365" s="59"/>
      <c r="L365" s="58">
        <v>836.2</v>
      </c>
      <c r="M365" s="58">
        <v>986.7</v>
      </c>
      <c r="N365" s="58">
        <v>583.29999999999995</v>
      </c>
      <c r="O365" s="58">
        <f>P365+Q365</f>
        <v>967.1</v>
      </c>
      <c r="P365" s="58">
        <v>967.1</v>
      </c>
      <c r="Q365" s="58">
        <v>0</v>
      </c>
      <c r="R365" s="58">
        <f>S365+T365</f>
        <v>956.8</v>
      </c>
      <c r="S365" s="58">
        <v>956.8</v>
      </c>
      <c r="T365" s="58">
        <v>0</v>
      </c>
      <c r="U365" s="58">
        <f>V365+W365</f>
        <v>1055</v>
      </c>
      <c r="V365" s="58">
        <v>1055</v>
      </c>
      <c r="W365" s="58">
        <v>0</v>
      </c>
    </row>
    <row r="366" spans="1:23" ht="115.5">
      <c r="A366" s="56" t="s">
        <v>262</v>
      </c>
      <c r="B366" s="50" t="s">
        <v>263</v>
      </c>
      <c r="C366" s="57" t="s">
        <v>465</v>
      </c>
      <c r="D366" s="29" t="s">
        <v>457</v>
      </c>
      <c r="E366" s="29" t="s">
        <v>96</v>
      </c>
      <c r="F366" s="29" t="s">
        <v>81</v>
      </c>
      <c r="G366" s="29" t="s">
        <v>194</v>
      </c>
      <c r="H366" s="27">
        <v>200</v>
      </c>
      <c r="I366" s="421"/>
      <c r="J366" s="451"/>
      <c r="K366" s="59"/>
      <c r="L366" s="58">
        <v>310.88900000000001</v>
      </c>
      <c r="M366" s="58">
        <v>235.7</v>
      </c>
      <c r="N366" s="58">
        <v>72</v>
      </c>
      <c r="O366" s="58">
        <f>P366+Q366</f>
        <v>223.9</v>
      </c>
      <c r="P366" s="58">
        <v>223.9</v>
      </c>
      <c r="Q366" s="58">
        <v>0</v>
      </c>
      <c r="R366" s="58">
        <f t="shared" ref="R366:R371" si="134">S366+T366</f>
        <v>221.5</v>
      </c>
      <c r="S366" s="58">
        <v>221.5</v>
      </c>
      <c r="T366" s="58">
        <v>0</v>
      </c>
      <c r="U366" s="58">
        <f>V366+W366</f>
        <v>244.3</v>
      </c>
      <c r="V366" s="58">
        <v>244.3</v>
      </c>
      <c r="W366" s="58">
        <v>0</v>
      </c>
    </row>
    <row r="367" spans="1:23" ht="409.5">
      <c r="A367" s="56" t="s">
        <v>264</v>
      </c>
      <c r="B367" s="50" t="s">
        <v>266</v>
      </c>
      <c r="C367" s="57" t="s">
        <v>467</v>
      </c>
      <c r="D367" s="29" t="s">
        <v>448</v>
      </c>
      <c r="E367" s="29" t="s">
        <v>94</v>
      </c>
      <c r="F367" s="29" t="s">
        <v>98</v>
      </c>
      <c r="G367" s="29" t="s">
        <v>172</v>
      </c>
      <c r="H367" s="27">
        <v>200</v>
      </c>
      <c r="I367" s="83" t="s">
        <v>429</v>
      </c>
      <c r="J367" s="105" t="s">
        <v>430</v>
      </c>
      <c r="K367" s="59"/>
      <c r="L367" s="58">
        <v>0</v>
      </c>
      <c r="M367" s="58">
        <v>24.3</v>
      </c>
      <c r="N367" s="58">
        <v>8.6</v>
      </c>
      <c r="O367" s="58">
        <f t="shared" ref="O367:O369" si="135">P367+Q367</f>
        <v>0</v>
      </c>
      <c r="P367" s="58">
        <v>0</v>
      </c>
      <c r="Q367" s="58">
        <v>0</v>
      </c>
      <c r="R367" s="58">
        <f t="shared" si="134"/>
        <v>0</v>
      </c>
      <c r="S367" s="58">
        <v>0</v>
      </c>
      <c r="T367" s="58">
        <v>0</v>
      </c>
      <c r="U367" s="58">
        <f t="shared" ref="U367:U369" si="136">V367+W367</f>
        <v>0</v>
      </c>
      <c r="V367" s="58">
        <v>0</v>
      </c>
      <c r="W367" s="58">
        <v>0</v>
      </c>
    </row>
    <row r="368" spans="1:23" ht="409.5">
      <c r="A368" s="56" t="s">
        <v>265</v>
      </c>
      <c r="B368" s="50" t="s">
        <v>269</v>
      </c>
      <c r="C368" s="57" t="s">
        <v>468</v>
      </c>
      <c r="D368" s="29" t="s">
        <v>449</v>
      </c>
      <c r="E368" s="29" t="s">
        <v>99</v>
      </c>
      <c r="F368" s="29" t="s">
        <v>96</v>
      </c>
      <c r="G368" s="29" t="s">
        <v>242</v>
      </c>
      <c r="H368" s="27">
        <v>200</v>
      </c>
      <c r="I368" s="421" t="s">
        <v>431</v>
      </c>
      <c r="J368" s="451" t="s">
        <v>432</v>
      </c>
      <c r="K368" s="59"/>
      <c r="L368" s="58">
        <v>167.4</v>
      </c>
      <c r="M368" s="58">
        <v>147.1</v>
      </c>
      <c r="N368" s="58">
        <v>139.69999999999999</v>
      </c>
      <c r="O368" s="58">
        <f t="shared" si="135"/>
        <v>139.69999999999999</v>
      </c>
      <c r="P368" s="58">
        <v>139.69999999999999</v>
      </c>
      <c r="Q368" s="58">
        <v>0</v>
      </c>
      <c r="R368" s="58">
        <f t="shared" si="134"/>
        <v>138.30000000000001</v>
      </c>
      <c r="S368" s="58">
        <v>138.30000000000001</v>
      </c>
      <c r="T368" s="58">
        <v>0</v>
      </c>
      <c r="U368" s="58">
        <f t="shared" si="136"/>
        <v>152.4</v>
      </c>
      <c r="V368" s="58">
        <v>152.4</v>
      </c>
      <c r="W368" s="58">
        <v>0</v>
      </c>
    </row>
    <row r="369" spans="1:23" ht="409.5">
      <c r="A369" s="56" t="s">
        <v>268</v>
      </c>
      <c r="B369" s="50" t="s">
        <v>271</v>
      </c>
      <c r="C369" s="57" t="s">
        <v>469</v>
      </c>
      <c r="D369" s="29" t="s">
        <v>449</v>
      </c>
      <c r="E369" s="29" t="s">
        <v>99</v>
      </c>
      <c r="F369" s="29" t="s">
        <v>96</v>
      </c>
      <c r="G369" s="29" t="s">
        <v>135</v>
      </c>
      <c r="H369" s="27">
        <v>200</v>
      </c>
      <c r="I369" s="421"/>
      <c r="J369" s="431"/>
      <c r="K369" s="59"/>
      <c r="L369" s="58">
        <v>238.5</v>
      </c>
      <c r="M369" s="58">
        <v>238.5</v>
      </c>
      <c r="N369" s="58">
        <v>113</v>
      </c>
      <c r="O369" s="58">
        <f t="shared" si="135"/>
        <v>226.6</v>
      </c>
      <c r="P369" s="58">
        <v>226.6</v>
      </c>
      <c r="Q369" s="58">
        <v>0</v>
      </c>
      <c r="R369" s="58">
        <f t="shared" si="134"/>
        <v>224.2</v>
      </c>
      <c r="S369" s="58">
        <v>224.2</v>
      </c>
      <c r="T369" s="58">
        <v>0</v>
      </c>
      <c r="U369" s="58">
        <f t="shared" si="136"/>
        <v>247.2</v>
      </c>
      <c r="V369" s="58">
        <v>247.2</v>
      </c>
      <c r="W369" s="58">
        <v>0</v>
      </c>
    </row>
    <row r="370" spans="1:23" ht="231">
      <c r="A370" s="56" t="s">
        <v>272</v>
      </c>
      <c r="B370" s="50" t="s">
        <v>436</v>
      </c>
      <c r="C370" s="161" t="s">
        <v>389</v>
      </c>
      <c r="D370" s="29" t="s">
        <v>439</v>
      </c>
      <c r="E370" s="29" t="s">
        <v>99</v>
      </c>
      <c r="F370" s="29" t="s">
        <v>96</v>
      </c>
      <c r="G370" s="29" t="s">
        <v>204</v>
      </c>
      <c r="H370" s="27">
        <v>200</v>
      </c>
      <c r="I370" s="141" t="s">
        <v>498</v>
      </c>
      <c r="J370" s="54">
        <v>44370</v>
      </c>
      <c r="K370" s="59"/>
      <c r="L370" s="58">
        <v>78</v>
      </c>
      <c r="M370" s="58">
        <v>0</v>
      </c>
      <c r="N370" s="58">
        <v>0</v>
      </c>
      <c r="O370" s="58">
        <f>P370+Q370</f>
        <v>0</v>
      </c>
      <c r="P370" s="58">
        <f t="shared" ref="P370:W370" si="137">SUM(P371:P371)</f>
        <v>0</v>
      </c>
      <c r="Q370" s="58">
        <f t="shared" si="137"/>
        <v>0</v>
      </c>
      <c r="R370" s="58">
        <f t="shared" si="134"/>
        <v>0</v>
      </c>
      <c r="S370" s="58">
        <f t="shared" si="137"/>
        <v>0</v>
      </c>
      <c r="T370" s="58">
        <f t="shared" si="137"/>
        <v>0</v>
      </c>
      <c r="U370" s="58">
        <f>V370+W370</f>
        <v>0</v>
      </c>
      <c r="V370" s="58">
        <f t="shared" si="137"/>
        <v>0</v>
      </c>
      <c r="W370" s="58">
        <f t="shared" si="137"/>
        <v>0</v>
      </c>
    </row>
    <row r="371" spans="1:23" ht="409.5">
      <c r="A371" s="56" t="s">
        <v>273</v>
      </c>
      <c r="B371" s="50" t="s">
        <v>436</v>
      </c>
      <c r="C371" s="57" t="s">
        <v>469</v>
      </c>
      <c r="D371" s="29" t="s">
        <v>449</v>
      </c>
      <c r="E371" s="29" t="s">
        <v>99</v>
      </c>
      <c r="F371" s="29" t="s">
        <v>96</v>
      </c>
      <c r="G371" s="29" t="s">
        <v>204</v>
      </c>
      <c r="H371" s="27">
        <v>200</v>
      </c>
      <c r="I371" s="141" t="s">
        <v>499</v>
      </c>
      <c r="J371" s="54">
        <v>44391</v>
      </c>
      <c r="K371" s="59"/>
      <c r="L371" s="58">
        <v>48</v>
      </c>
      <c r="M371" s="58">
        <v>0</v>
      </c>
      <c r="N371" s="58">
        <v>0</v>
      </c>
      <c r="O371" s="58">
        <f t="shared" ref="O371" si="138">P371+Q371</f>
        <v>0</v>
      </c>
      <c r="P371" s="58">
        <v>0</v>
      </c>
      <c r="Q371" s="58">
        <v>0</v>
      </c>
      <c r="R371" s="58">
        <f t="shared" si="134"/>
        <v>0</v>
      </c>
      <c r="S371" s="58">
        <v>0</v>
      </c>
      <c r="T371" s="58">
        <v>0</v>
      </c>
      <c r="U371" s="58">
        <f t="shared" ref="U371" si="139">V371+W371</f>
        <v>0</v>
      </c>
      <c r="V371" s="58">
        <v>0</v>
      </c>
      <c r="W371" s="58">
        <v>0</v>
      </c>
    </row>
    <row r="372" spans="1:23">
      <c r="A372" s="56" t="s">
        <v>164</v>
      </c>
      <c r="B372" s="50" t="s">
        <v>31</v>
      </c>
      <c r="C372" s="53"/>
      <c r="D372" s="59"/>
      <c r="E372" s="27"/>
      <c r="F372" s="27"/>
      <c r="G372" s="27"/>
      <c r="H372" s="27">
        <v>800</v>
      </c>
      <c r="I372" s="53"/>
      <c r="J372" s="61"/>
      <c r="K372" s="59"/>
      <c r="L372" s="58">
        <f t="shared" ref="L372:W372" si="140">SUM(L373:L373)</f>
        <v>0</v>
      </c>
      <c r="M372" s="58">
        <f t="shared" si="140"/>
        <v>2.9</v>
      </c>
      <c r="N372" s="58">
        <f t="shared" si="140"/>
        <v>0</v>
      </c>
      <c r="O372" s="58">
        <f t="shared" si="140"/>
        <v>0</v>
      </c>
      <c r="P372" s="58">
        <f t="shared" si="140"/>
        <v>0</v>
      </c>
      <c r="Q372" s="58">
        <f t="shared" si="140"/>
        <v>0</v>
      </c>
      <c r="R372" s="58">
        <f t="shared" si="140"/>
        <v>0</v>
      </c>
      <c r="S372" s="58">
        <f t="shared" si="140"/>
        <v>0</v>
      </c>
      <c r="T372" s="58">
        <f t="shared" si="140"/>
        <v>0</v>
      </c>
      <c r="U372" s="58">
        <f t="shared" si="140"/>
        <v>0</v>
      </c>
      <c r="V372" s="58">
        <f t="shared" si="140"/>
        <v>0</v>
      </c>
      <c r="W372" s="58">
        <f t="shared" si="140"/>
        <v>0</v>
      </c>
    </row>
    <row r="373" spans="1:23" ht="198">
      <c r="A373" s="56" t="s">
        <v>203</v>
      </c>
      <c r="B373" s="50" t="s">
        <v>277</v>
      </c>
      <c r="C373" s="57" t="s">
        <v>465</v>
      </c>
      <c r="D373" s="29" t="s">
        <v>457</v>
      </c>
      <c r="E373" s="29" t="s">
        <v>96</v>
      </c>
      <c r="F373" s="29" t="s">
        <v>81</v>
      </c>
      <c r="G373" s="29" t="s">
        <v>97</v>
      </c>
      <c r="H373" s="27">
        <v>800</v>
      </c>
      <c r="I373" s="83" t="s">
        <v>224</v>
      </c>
      <c r="J373" s="105" t="s">
        <v>106</v>
      </c>
      <c r="K373" s="59"/>
      <c r="L373" s="58">
        <v>0</v>
      </c>
      <c r="M373" s="58">
        <v>2.9</v>
      </c>
      <c r="N373" s="58">
        <v>0</v>
      </c>
      <c r="O373" s="58">
        <f>SUM(P373:Q373)</f>
        <v>0</v>
      </c>
      <c r="P373" s="58">
        <v>0</v>
      </c>
      <c r="Q373" s="58">
        <v>0</v>
      </c>
      <c r="R373" s="58">
        <f>SUM(S373:T373)</f>
        <v>0</v>
      </c>
      <c r="S373" s="58">
        <v>0</v>
      </c>
      <c r="T373" s="58">
        <v>0</v>
      </c>
      <c r="U373" s="58">
        <f>SUM(V373:W373)</f>
        <v>0</v>
      </c>
      <c r="V373" s="58">
        <v>0</v>
      </c>
      <c r="W373" s="58">
        <v>0</v>
      </c>
    </row>
    <row r="374" spans="1:23" ht="49.5">
      <c r="A374" s="107" t="s">
        <v>148</v>
      </c>
      <c r="B374" s="108" t="s">
        <v>254</v>
      </c>
      <c r="C374" s="107"/>
      <c r="D374" s="109"/>
      <c r="E374" s="109"/>
      <c r="F374" s="109"/>
      <c r="G374" s="109"/>
      <c r="H374" s="109"/>
      <c r="I374" s="107"/>
      <c r="J374" s="110"/>
      <c r="K374" s="111" t="s">
        <v>62</v>
      </c>
      <c r="L374" s="112">
        <f>SUM(L375,)</f>
        <v>11332.3</v>
      </c>
      <c r="M374" s="112">
        <f>SUM(M375,)</f>
        <v>9901.2000000000007</v>
      </c>
      <c r="N374" s="112">
        <f t="shared" ref="N374:W374" si="141">SUM(N375,)</f>
        <v>7477.7999999999993</v>
      </c>
      <c r="O374" s="112">
        <f t="shared" si="141"/>
        <v>14067.3</v>
      </c>
      <c r="P374" s="112">
        <f t="shared" si="141"/>
        <v>14067.3</v>
      </c>
      <c r="Q374" s="112">
        <f t="shared" si="141"/>
        <v>0</v>
      </c>
      <c r="R374" s="112">
        <f t="shared" si="141"/>
        <v>13917.1</v>
      </c>
      <c r="S374" s="112">
        <f t="shared" si="141"/>
        <v>13917.1</v>
      </c>
      <c r="T374" s="112">
        <f t="shared" si="141"/>
        <v>0</v>
      </c>
      <c r="U374" s="112">
        <f t="shared" si="141"/>
        <v>15345.199999999999</v>
      </c>
      <c r="V374" s="112">
        <f t="shared" si="141"/>
        <v>15345.199999999999</v>
      </c>
      <c r="W374" s="112">
        <f t="shared" si="141"/>
        <v>0</v>
      </c>
    </row>
    <row r="375" spans="1:23">
      <c r="A375" s="47" t="s">
        <v>9</v>
      </c>
      <c r="B375" s="412" t="s">
        <v>67</v>
      </c>
      <c r="C375" s="412"/>
      <c r="D375" s="412"/>
      <c r="E375" s="412"/>
      <c r="F375" s="412"/>
      <c r="G375" s="412"/>
      <c r="H375" s="412"/>
      <c r="I375" s="412"/>
      <c r="J375" s="412"/>
      <c r="K375" s="412"/>
      <c r="L375" s="48">
        <f>L376+L381</f>
        <v>11332.3</v>
      </c>
      <c r="M375" s="48">
        <f>SUM(M376,M381,)</f>
        <v>9901.2000000000007</v>
      </c>
      <c r="N375" s="48">
        <f t="shared" ref="N375:W375" si="142">SUM(N376,N381,)</f>
        <v>7477.7999999999993</v>
      </c>
      <c r="O375" s="48">
        <f t="shared" si="142"/>
        <v>14067.3</v>
      </c>
      <c r="P375" s="48">
        <f t="shared" si="142"/>
        <v>14067.3</v>
      </c>
      <c r="Q375" s="48">
        <f t="shared" si="142"/>
        <v>0</v>
      </c>
      <c r="R375" s="48">
        <f t="shared" si="142"/>
        <v>13917.1</v>
      </c>
      <c r="S375" s="48">
        <f t="shared" si="142"/>
        <v>13917.1</v>
      </c>
      <c r="T375" s="48">
        <f t="shared" si="142"/>
        <v>0</v>
      </c>
      <c r="U375" s="48">
        <f t="shared" si="142"/>
        <v>15345.199999999999</v>
      </c>
      <c r="V375" s="48">
        <f t="shared" si="142"/>
        <v>15345.199999999999</v>
      </c>
      <c r="W375" s="48">
        <f t="shared" si="142"/>
        <v>0</v>
      </c>
    </row>
    <row r="376" spans="1:23">
      <c r="A376" s="49" t="s">
        <v>57</v>
      </c>
      <c r="B376" s="50"/>
      <c r="C376" s="51"/>
      <c r="D376" s="52"/>
      <c r="E376" s="27"/>
      <c r="F376" s="27"/>
      <c r="G376" s="27"/>
      <c r="H376" s="27"/>
      <c r="I376" s="53"/>
      <c r="J376" s="54"/>
      <c r="K376" s="52"/>
      <c r="L376" s="55">
        <f t="shared" ref="L376:W376" si="143">SUM(L377:L380)</f>
        <v>2772.8</v>
      </c>
      <c r="M376" s="55">
        <f t="shared" si="143"/>
        <v>2497.5</v>
      </c>
      <c r="N376" s="55">
        <f t="shared" si="143"/>
        <v>1948.9</v>
      </c>
      <c r="O376" s="55">
        <f t="shared" si="143"/>
        <v>3227.8</v>
      </c>
      <c r="P376" s="55">
        <f t="shared" si="143"/>
        <v>3227.8</v>
      </c>
      <c r="Q376" s="55">
        <f t="shared" si="143"/>
        <v>0</v>
      </c>
      <c r="R376" s="55">
        <f t="shared" si="143"/>
        <v>3193.4</v>
      </c>
      <c r="S376" s="55">
        <f t="shared" si="143"/>
        <v>3193.4</v>
      </c>
      <c r="T376" s="55">
        <f t="shared" si="143"/>
        <v>0</v>
      </c>
      <c r="U376" s="55">
        <f t="shared" si="143"/>
        <v>3521.1000000000004</v>
      </c>
      <c r="V376" s="55">
        <f t="shared" si="143"/>
        <v>3521.1000000000004</v>
      </c>
      <c r="W376" s="55">
        <f t="shared" si="143"/>
        <v>0</v>
      </c>
    </row>
    <row r="377" spans="1:23">
      <c r="A377" s="56" t="s">
        <v>10</v>
      </c>
      <c r="B377" s="50" t="s">
        <v>68</v>
      </c>
      <c r="C377" s="57"/>
      <c r="D377" s="29" t="s">
        <v>438</v>
      </c>
      <c r="E377" s="29" t="s">
        <v>93</v>
      </c>
      <c r="F377" s="29" t="s">
        <v>94</v>
      </c>
      <c r="G377" s="29" t="s">
        <v>115</v>
      </c>
      <c r="H377" s="27">
        <v>100</v>
      </c>
      <c r="I377" s="421" t="s">
        <v>1322</v>
      </c>
      <c r="J377" s="423" t="s">
        <v>1323</v>
      </c>
      <c r="K377" s="52"/>
      <c r="L377" s="58">
        <v>2202.8000000000002</v>
      </c>
      <c r="M377" s="58">
        <v>1980</v>
      </c>
      <c r="N377" s="58">
        <v>1587.7</v>
      </c>
      <c r="O377" s="162">
        <f>P377+Q377</f>
        <v>2712.3</v>
      </c>
      <c r="P377" s="162">
        <v>2712.3</v>
      </c>
      <c r="Q377" s="162"/>
      <c r="R377" s="58">
        <f>S377+T377</f>
        <v>2683.4</v>
      </c>
      <c r="S377" s="162">
        <v>2683.4</v>
      </c>
      <c r="T377" s="58"/>
      <c r="U377" s="58">
        <f>V377+W377</f>
        <v>2958.8</v>
      </c>
      <c r="V377" s="162">
        <v>2958.8</v>
      </c>
      <c r="W377" s="58"/>
    </row>
    <row r="378" spans="1:23">
      <c r="A378" s="56"/>
      <c r="B378" s="50"/>
      <c r="C378" s="57"/>
      <c r="D378" s="29" t="s">
        <v>438</v>
      </c>
      <c r="E378" s="29" t="s">
        <v>93</v>
      </c>
      <c r="F378" s="29" t="s">
        <v>94</v>
      </c>
      <c r="G378" s="29" t="s">
        <v>1226</v>
      </c>
      <c r="H378" s="27">
        <v>100</v>
      </c>
      <c r="I378" s="421"/>
      <c r="J378" s="423"/>
      <c r="K378" s="52"/>
      <c r="L378" s="58">
        <v>62</v>
      </c>
      <c r="M378" s="58"/>
      <c r="N378" s="58"/>
      <c r="O378" s="162"/>
      <c r="P378" s="162"/>
      <c r="Q378" s="162"/>
      <c r="R378" s="58"/>
      <c r="S378" s="162"/>
      <c r="T378" s="58"/>
      <c r="U378" s="58"/>
      <c r="V378" s="162"/>
      <c r="W378" s="58"/>
    </row>
    <row r="379" spans="1:23" ht="33">
      <c r="A379" s="56" t="s">
        <v>11</v>
      </c>
      <c r="B379" s="50" t="s">
        <v>69</v>
      </c>
      <c r="C379" s="53"/>
      <c r="D379" s="29" t="s">
        <v>395</v>
      </c>
      <c r="E379" s="29" t="s">
        <v>93</v>
      </c>
      <c r="F379" s="29" t="s">
        <v>94</v>
      </c>
      <c r="G379" s="29" t="s">
        <v>115</v>
      </c>
      <c r="H379" s="27">
        <v>200</v>
      </c>
      <c r="I379" s="421"/>
      <c r="J379" s="423"/>
      <c r="K379" s="59"/>
      <c r="L379" s="58">
        <v>505.9</v>
      </c>
      <c r="M379" s="58">
        <v>517.5</v>
      </c>
      <c r="N379" s="58">
        <v>361.2</v>
      </c>
      <c r="O379" s="162">
        <f>P379+Q379</f>
        <v>515.5</v>
      </c>
      <c r="P379" s="162">
        <v>515.5</v>
      </c>
      <c r="Q379" s="162"/>
      <c r="R379" s="58">
        <f>S379+T379</f>
        <v>510</v>
      </c>
      <c r="S379" s="162">
        <v>510</v>
      </c>
      <c r="T379" s="58"/>
      <c r="U379" s="58">
        <f>V379+W379</f>
        <v>562.29999999999995</v>
      </c>
      <c r="V379" s="162">
        <v>562.29999999999995</v>
      </c>
      <c r="W379" s="58"/>
    </row>
    <row r="380" spans="1:23">
      <c r="A380" s="56"/>
      <c r="B380" s="50"/>
      <c r="C380" s="53"/>
      <c r="D380" s="29" t="s">
        <v>395</v>
      </c>
      <c r="E380" s="29" t="s">
        <v>94</v>
      </c>
      <c r="F380" s="29" t="s">
        <v>81</v>
      </c>
      <c r="G380" s="29" t="s">
        <v>357</v>
      </c>
      <c r="H380" s="27">
        <v>200</v>
      </c>
      <c r="I380" s="53"/>
      <c r="J380" s="60"/>
      <c r="K380" s="59"/>
      <c r="L380" s="58">
        <v>2.1</v>
      </c>
      <c r="M380" s="58"/>
      <c r="N380" s="58"/>
      <c r="O380" s="162"/>
      <c r="P380" s="162"/>
      <c r="Q380" s="162"/>
      <c r="R380" s="58"/>
      <c r="S380" s="162"/>
      <c r="T380" s="58"/>
      <c r="U380" s="58"/>
      <c r="V380" s="162"/>
      <c r="W380" s="58"/>
    </row>
    <row r="381" spans="1:23">
      <c r="A381" s="429" t="s">
        <v>89</v>
      </c>
      <c r="B381" s="429"/>
      <c r="C381" s="429"/>
      <c r="D381" s="429"/>
      <c r="E381" s="429"/>
      <c r="F381" s="429"/>
      <c r="G381" s="429"/>
      <c r="H381" s="429"/>
      <c r="I381" s="429"/>
      <c r="J381" s="429"/>
      <c r="K381" s="429"/>
      <c r="L381" s="55">
        <f t="shared" ref="L381:W381" si="144">L382+L386+L395</f>
        <v>8559.4999999999982</v>
      </c>
      <c r="M381" s="55">
        <f t="shared" si="144"/>
        <v>7403.7</v>
      </c>
      <c r="N381" s="55">
        <f t="shared" si="144"/>
        <v>5528.9</v>
      </c>
      <c r="O381" s="55">
        <f t="shared" si="144"/>
        <v>10839.5</v>
      </c>
      <c r="P381" s="55">
        <f t="shared" si="144"/>
        <v>10839.5</v>
      </c>
      <c r="Q381" s="55">
        <f t="shared" si="144"/>
        <v>0</v>
      </c>
      <c r="R381" s="55">
        <f t="shared" si="144"/>
        <v>10723.7</v>
      </c>
      <c r="S381" s="55">
        <f t="shared" si="144"/>
        <v>10723.7</v>
      </c>
      <c r="T381" s="55">
        <f t="shared" si="144"/>
        <v>0</v>
      </c>
      <c r="U381" s="55">
        <f t="shared" si="144"/>
        <v>11824.099999999999</v>
      </c>
      <c r="V381" s="55">
        <f t="shared" si="144"/>
        <v>11824.099999999999</v>
      </c>
      <c r="W381" s="55">
        <f t="shared" si="144"/>
        <v>0</v>
      </c>
    </row>
    <row r="382" spans="1:23">
      <c r="A382" s="56" t="s">
        <v>12</v>
      </c>
      <c r="B382" s="50" t="s">
        <v>58</v>
      </c>
      <c r="C382" s="57"/>
      <c r="D382" s="52"/>
      <c r="E382" s="27"/>
      <c r="F382" s="27"/>
      <c r="G382" s="27"/>
      <c r="H382" s="27">
        <v>100</v>
      </c>
      <c r="I382" s="53"/>
      <c r="J382" s="60"/>
      <c r="K382" s="52"/>
      <c r="L382" s="58">
        <f>L383</f>
        <v>6046.0999999999995</v>
      </c>
      <c r="M382" s="58">
        <f t="shared" ref="M382:W382" si="145">M383</f>
        <v>5432.8</v>
      </c>
      <c r="N382" s="58">
        <f t="shared" si="145"/>
        <v>4343</v>
      </c>
      <c r="O382" s="58">
        <f t="shared" si="145"/>
        <v>8923.9</v>
      </c>
      <c r="P382" s="58">
        <f t="shared" si="145"/>
        <v>8923.9</v>
      </c>
      <c r="Q382" s="58">
        <f t="shared" si="145"/>
        <v>0</v>
      </c>
      <c r="R382" s="58">
        <f t="shared" si="145"/>
        <v>8828.7000000000007</v>
      </c>
      <c r="S382" s="58">
        <f t="shared" si="145"/>
        <v>8828.7000000000007</v>
      </c>
      <c r="T382" s="58">
        <f t="shared" si="145"/>
        <v>0</v>
      </c>
      <c r="U382" s="58">
        <f t="shared" si="145"/>
        <v>9734.6</v>
      </c>
      <c r="V382" s="58">
        <f t="shared" si="145"/>
        <v>9734.6</v>
      </c>
      <c r="W382" s="58">
        <f t="shared" si="145"/>
        <v>0</v>
      </c>
    </row>
    <row r="383" spans="1:23" ht="33">
      <c r="A383" s="56" t="s">
        <v>48</v>
      </c>
      <c r="B383" s="50" t="s">
        <v>614</v>
      </c>
      <c r="C383" s="57"/>
      <c r="D383" s="52"/>
      <c r="E383" s="27"/>
      <c r="F383" s="27"/>
      <c r="G383" s="27"/>
      <c r="H383" s="27">
        <v>100</v>
      </c>
      <c r="I383" s="53"/>
      <c r="J383" s="60"/>
      <c r="K383" s="52"/>
      <c r="L383" s="58">
        <f t="shared" ref="L383:W383" si="146">L384+L385</f>
        <v>6046.0999999999995</v>
      </c>
      <c r="M383" s="58">
        <f t="shared" si="146"/>
        <v>5432.8</v>
      </c>
      <c r="N383" s="58">
        <f t="shared" si="146"/>
        <v>4343</v>
      </c>
      <c r="O383" s="58">
        <f t="shared" si="146"/>
        <v>8923.9</v>
      </c>
      <c r="P383" s="58">
        <f t="shared" si="146"/>
        <v>8923.9</v>
      </c>
      <c r="Q383" s="58">
        <f t="shared" si="146"/>
        <v>0</v>
      </c>
      <c r="R383" s="58">
        <f t="shared" si="146"/>
        <v>8828.7000000000007</v>
      </c>
      <c r="S383" s="58">
        <f t="shared" si="146"/>
        <v>8828.7000000000007</v>
      </c>
      <c r="T383" s="58">
        <f t="shared" si="146"/>
        <v>0</v>
      </c>
      <c r="U383" s="58">
        <f t="shared" si="146"/>
        <v>9734.6</v>
      </c>
      <c r="V383" s="58">
        <f t="shared" si="146"/>
        <v>9734.6</v>
      </c>
      <c r="W383" s="58">
        <f t="shared" si="146"/>
        <v>0</v>
      </c>
    </row>
    <row r="384" spans="1:23" ht="409.5">
      <c r="A384" s="89" t="s">
        <v>255</v>
      </c>
      <c r="B384" s="50" t="s">
        <v>256</v>
      </c>
      <c r="C384" s="57" t="s">
        <v>105</v>
      </c>
      <c r="D384" s="29" t="s">
        <v>457</v>
      </c>
      <c r="E384" s="29" t="s">
        <v>96</v>
      </c>
      <c r="F384" s="29" t="s">
        <v>81</v>
      </c>
      <c r="G384" s="29" t="s">
        <v>97</v>
      </c>
      <c r="H384" s="27">
        <v>100</v>
      </c>
      <c r="I384" s="83" t="s">
        <v>218</v>
      </c>
      <c r="J384" s="60" t="s">
        <v>219</v>
      </c>
      <c r="K384" s="52"/>
      <c r="L384" s="58">
        <v>6003.2</v>
      </c>
      <c r="M384" s="58">
        <v>5330.5</v>
      </c>
      <c r="N384" s="58">
        <v>4316.3</v>
      </c>
      <c r="O384" s="162">
        <f>P384+Q384</f>
        <v>8792.2999999999993</v>
      </c>
      <c r="P384" s="162">
        <v>8792.2999999999993</v>
      </c>
      <c r="Q384" s="162"/>
      <c r="R384" s="162">
        <f>S384+T384</f>
        <v>8698.5</v>
      </c>
      <c r="S384" s="162">
        <v>8698.5</v>
      </c>
      <c r="T384" s="162"/>
      <c r="U384" s="162">
        <f>V384+W384</f>
        <v>9591.1</v>
      </c>
      <c r="V384" s="162">
        <v>9591.1</v>
      </c>
      <c r="W384" s="58"/>
    </row>
    <row r="385" spans="1:23" ht="280.5">
      <c r="A385" s="89" t="s">
        <v>257</v>
      </c>
      <c r="B385" s="50" t="s">
        <v>258</v>
      </c>
      <c r="C385" s="57" t="s">
        <v>114</v>
      </c>
      <c r="D385" s="29" t="s">
        <v>449</v>
      </c>
      <c r="E385" s="29" t="s">
        <v>99</v>
      </c>
      <c r="F385" s="29" t="s">
        <v>99</v>
      </c>
      <c r="G385" s="29" t="s">
        <v>101</v>
      </c>
      <c r="H385" s="27">
        <v>100</v>
      </c>
      <c r="I385" s="83" t="s">
        <v>615</v>
      </c>
      <c r="J385" s="60" t="s">
        <v>221</v>
      </c>
      <c r="K385" s="52"/>
      <c r="L385" s="58">
        <v>42.9</v>
      </c>
      <c r="M385" s="58">
        <v>102.3</v>
      </c>
      <c r="N385" s="58">
        <v>26.7</v>
      </c>
      <c r="O385" s="162">
        <f>P385+Q385</f>
        <v>131.6</v>
      </c>
      <c r="P385" s="162">
        <v>131.6</v>
      </c>
      <c r="Q385" s="162"/>
      <c r="R385" s="58">
        <f>S385+T385</f>
        <v>130.19999999999999</v>
      </c>
      <c r="S385" s="162">
        <v>130.19999999999999</v>
      </c>
      <c r="T385" s="58"/>
      <c r="U385" s="58">
        <f>V385+W385</f>
        <v>143.5</v>
      </c>
      <c r="V385" s="162">
        <v>143.5</v>
      </c>
      <c r="W385" s="58"/>
    </row>
    <row r="386" spans="1:23" ht="33">
      <c r="A386" s="56" t="s">
        <v>13</v>
      </c>
      <c r="B386" s="50" t="s">
        <v>32</v>
      </c>
      <c r="C386" s="53"/>
      <c r="D386" s="59"/>
      <c r="E386" s="27"/>
      <c r="F386" s="27"/>
      <c r="G386" s="27"/>
      <c r="H386" s="27">
        <v>200</v>
      </c>
      <c r="I386" s="53"/>
      <c r="J386" s="61"/>
      <c r="K386" s="59"/>
      <c r="L386" s="58">
        <f>L387</f>
        <v>2505.1</v>
      </c>
      <c r="M386" s="58">
        <f>M387</f>
        <v>1963.8999999999999</v>
      </c>
      <c r="N386" s="58">
        <f>N387</f>
        <v>1184.9999999999998</v>
      </c>
      <c r="O386" s="58">
        <f>O387</f>
        <v>1908.8999999999999</v>
      </c>
      <c r="P386" s="58">
        <f>P387</f>
        <v>1908.8999999999999</v>
      </c>
      <c r="Q386" s="58"/>
      <c r="R386" s="58">
        <f>R387</f>
        <v>1888.3999999999999</v>
      </c>
      <c r="S386" s="58">
        <f>S387</f>
        <v>1888.3999999999999</v>
      </c>
      <c r="T386" s="58"/>
      <c r="U386" s="58">
        <f>U387</f>
        <v>2082.1999999999998</v>
      </c>
      <c r="V386" s="58">
        <f>V387</f>
        <v>2082.1999999999998</v>
      </c>
      <c r="W386" s="58"/>
    </row>
    <row r="387" spans="1:23" ht="33">
      <c r="A387" s="56" t="s">
        <v>49</v>
      </c>
      <c r="B387" s="50" t="s">
        <v>616</v>
      </c>
      <c r="C387" s="53"/>
      <c r="D387" s="59"/>
      <c r="E387" s="27"/>
      <c r="F387" s="27"/>
      <c r="G387" s="27"/>
      <c r="H387" s="27">
        <v>200</v>
      </c>
      <c r="I387" s="53"/>
      <c r="J387" s="61"/>
      <c r="K387" s="59"/>
      <c r="L387" s="58">
        <f>L388+L389+L390+L391+L392+L393+L394</f>
        <v>2505.1</v>
      </c>
      <c r="M387" s="58">
        <f t="shared" ref="M387:W387" si="147">M388+M389+M390+M391+M392+M393+M394</f>
        <v>1963.8999999999999</v>
      </c>
      <c r="N387" s="58">
        <f t="shared" si="147"/>
        <v>1184.9999999999998</v>
      </c>
      <c r="O387" s="58">
        <f t="shared" si="147"/>
        <v>1908.8999999999999</v>
      </c>
      <c r="P387" s="58">
        <f t="shared" si="147"/>
        <v>1908.8999999999999</v>
      </c>
      <c r="Q387" s="58">
        <f t="shared" si="147"/>
        <v>0</v>
      </c>
      <c r="R387" s="58">
        <f t="shared" si="147"/>
        <v>1888.3999999999999</v>
      </c>
      <c r="S387" s="58">
        <f t="shared" si="147"/>
        <v>1888.3999999999999</v>
      </c>
      <c r="T387" s="58">
        <f t="shared" si="147"/>
        <v>0</v>
      </c>
      <c r="U387" s="58">
        <f t="shared" si="147"/>
        <v>2082.1999999999998</v>
      </c>
      <c r="V387" s="58">
        <f t="shared" si="147"/>
        <v>2082.1999999999998</v>
      </c>
      <c r="W387" s="58">
        <f t="shared" si="147"/>
        <v>0</v>
      </c>
    </row>
    <row r="388" spans="1:23" ht="82.5">
      <c r="A388" s="56" t="s">
        <v>259</v>
      </c>
      <c r="B388" s="50" t="s">
        <v>256</v>
      </c>
      <c r="C388" s="57" t="s">
        <v>105</v>
      </c>
      <c r="D388" s="59"/>
      <c r="E388" s="29" t="s">
        <v>96</v>
      </c>
      <c r="F388" s="29" t="s">
        <v>81</v>
      </c>
      <c r="G388" s="29" t="s">
        <v>97</v>
      </c>
      <c r="H388" s="27">
        <v>200</v>
      </c>
      <c r="I388" s="421" t="s">
        <v>260</v>
      </c>
      <c r="J388" s="451" t="s">
        <v>261</v>
      </c>
      <c r="K388" s="59"/>
      <c r="L388" s="58">
        <v>1931</v>
      </c>
      <c r="M388" s="58">
        <v>997.9</v>
      </c>
      <c r="N388" s="58">
        <v>782.1</v>
      </c>
      <c r="O388" s="162">
        <f t="shared" ref="O388:O394" si="148">P388+Q388</f>
        <v>992.3</v>
      </c>
      <c r="P388" s="162">
        <v>992.3</v>
      </c>
      <c r="Q388" s="162"/>
      <c r="R388" s="162">
        <f t="shared" ref="R388:R394" si="149">S388+T388</f>
        <v>981.7</v>
      </c>
      <c r="S388" s="162">
        <v>981.7</v>
      </c>
      <c r="T388" s="58"/>
      <c r="U388" s="58">
        <f t="shared" ref="U388:U394" si="150">V388+W388</f>
        <v>1082.4000000000001</v>
      </c>
      <c r="V388" s="162">
        <v>1082.4000000000001</v>
      </c>
      <c r="W388" s="58"/>
    </row>
    <row r="389" spans="1:23" ht="82.5">
      <c r="A389" s="56" t="s">
        <v>262</v>
      </c>
      <c r="B389" s="50" t="s">
        <v>263</v>
      </c>
      <c r="C389" s="57" t="s">
        <v>105</v>
      </c>
      <c r="D389" s="29" t="s">
        <v>457</v>
      </c>
      <c r="E389" s="29" t="s">
        <v>96</v>
      </c>
      <c r="F389" s="29" t="s">
        <v>81</v>
      </c>
      <c r="G389" s="29" t="s">
        <v>194</v>
      </c>
      <c r="H389" s="27">
        <v>200</v>
      </c>
      <c r="I389" s="430"/>
      <c r="J389" s="431"/>
      <c r="K389" s="59"/>
      <c r="L389" s="58">
        <v>5</v>
      </c>
      <c r="M389" s="58">
        <v>9.4</v>
      </c>
      <c r="N389" s="58">
        <v>9.4</v>
      </c>
      <c r="O389" s="162">
        <f t="shared" si="148"/>
        <v>8.9</v>
      </c>
      <c r="P389" s="162">
        <v>8.9</v>
      </c>
      <c r="Q389" s="162"/>
      <c r="R389" s="58">
        <f t="shared" si="149"/>
        <v>8.8000000000000007</v>
      </c>
      <c r="S389" s="162">
        <v>8.8000000000000007</v>
      </c>
      <c r="T389" s="58"/>
      <c r="U389" s="58">
        <f t="shared" si="150"/>
        <v>9.6999999999999993</v>
      </c>
      <c r="V389" s="162">
        <v>9.6999999999999993</v>
      </c>
      <c r="W389" s="58"/>
    </row>
    <row r="390" spans="1:23" ht="280.5">
      <c r="A390" s="56" t="s">
        <v>265</v>
      </c>
      <c r="B390" s="50" t="s">
        <v>266</v>
      </c>
      <c r="C390" s="57" t="s">
        <v>107</v>
      </c>
      <c r="D390" s="29" t="s">
        <v>448</v>
      </c>
      <c r="E390" s="29" t="s">
        <v>94</v>
      </c>
      <c r="F390" s="29" t="s">
        <v>98</v>
      </c>
      <c r="G390" s="29" t="s">
        <v>172</v>
      </c>
      <c r="H390" s="27">
        <v>200</v>
      </c>
      <c r="I390" s="83" t="s">
        <v>189</v>
      </c>
      <c r="J390" s="105" t="s">
        <v>267</v>
      </c>
      <c r="K390" s="59"/>
      <c r="L390" s="58">
        <v>0</v>
      </c>
      <c r="M390" s="58">
        <v>1.2</v>
      </c>
      <c r="N390" s="58">
        <v>0</v>
      </c>
      <c r="O390" s="162">
        <f t="shared" si="148"/>
        <v>0</v>
      </c>
      <c r="P390" s="162">
        <v>0</v>
      </c>
      <c r="Q390" s="162"/>
      <c r="R390" s="58">
        <f t="shared" si="149"/>
        <v>0</v>
      </c>
      <c r="S390" s="162">
        <v>0</v>
      </c>
      <c r="T390" s="58"/>
      <c r="U390" s="58">
        <f t="shared" si="150"/>
        <v>0</v>
      </c>
      <c r="V390" s="162">
        <v>0</v>
      </c>
      <c r="W390" s="58"/>
    </row>
    <row r="391" spans="1:23" ht="132">
      <c r="A391" s="56" t="s">
        <v>268</v>
      </c>
      <c r="B391" s="50" t="s">
        <v>269</v>
      </c>
      <c r="C391" s="57" t="s">
        <v>617</v>
      </c>
      <c r="D391" s="29" t="s">
        <v>449</v>
      </c>
      <c r="E391" s="29" t="s">
        <v>99</v>
      </c>
      <c r="F391" s="29" t="s">
        <v>96</v>
      </c>
      <c r="G391" s="29" t="s">
        <v>242</v>
      </c>
      <c r="H391" s="27">
        <v>200</v>
      </c>
      <c r="I391" s="421" t="s">
        <v>618</v>
      </c>
      <c r="J391" s="451" t="s">
        <v>611</v>
      </c>
      <c r="K391" s="59"/>
      <c r="L391" s="58">
        <v>419.9</v>
      </c>
      <c r="M391" s="58">
        <v>642.79999999999995</v>
      </c>
      <c r="N391" s="58">
        <v>249.3</v>
      </c>
      <c r="O391" s="162">
        <f t="shared" si="148"/>
        <v>510.7</v>
      </c>
      <c r="P391" s="162">
        <v>510.7</v>
      </c>
      <c r="Q391" s="162"/>
      <c r="R391" s="58">
        <f t="shared" si="149"/>
        <v>504.1</v>
      </c>
      <c r="S391" s="162">
        <v>504.1</v>
      </c>
      <c r="T391" s="58"/>
      <c r="U391" s="58">
        <f t="shared" si="150"/>
        <v>566.1</v>
      </c>
      <c r="V391" s="162">
        <v>566.1</v>
      </c>
      <c r="W391" s="58"/>
    </row>
    <row r="392" spans="1:23" ht="66">
      <c r="A392" s="56" t="s">
        <v>270</v>
      </c>
      <c r="B392" s="50" t="s">
        <v>271</v>
      </c>
      <c r="C392" s="57" t="s">
        <v>111</v>
      </c>
      <c r="D392" s="29" t="s">
        <v>449</v>
      </c>
      <c r="E392" s="29" t="s">
        <v>99</v>
      </c>
      <c r="F392" s="29" t="s">
        <v>96</v>
      </c>
      <c r="G392" s="29" t="s">
        <v>135</v>
      </c>
      <c r="H392" s="27">
        <v>200</v>
      </c>
      <c r="I392" s="421"/>
      <c r="J392" s="451"/>
      <c r="K392" s="59"/>
      <c r="L392" s="58">
        <v>146.6</v>
      </c>
      <c r="M392" s="58">
        <v>281.39999999999998</v>
      </c>
      <c r="N392" s="58">
        <v>120.6</v>
      </c>
      <c r="O392" s="162">
        <f t="shared" si="148"/>
        <v>367.3</v>
      </c>
      <c r="P392" s="162">
        <v>367.3</v>
      </c>
      <c r="Q392" s="162"/>
      <c r="R392" s="58">
        <f t="shared" si="149"/>
        <v>364.5</v>
      </c>
      <c r="S392" s="162">
        <v>364.5</v>
      </c>
      <c r="T392" s="58"/>
      <c r="U392" s="58">
        <f t="shared" si="150"/>
        <v>391.6</v>
      </c>
      <c r="V392" s="162">
        <v>391.6</v>
      </c>
      <c r="W392" s="58"/>
    </row>
    <row r="393" spans="1:23" ht="165">
      <c r="A393" s="56" t="s">
        <v>272</v>
      </c>
      <c r="B393" s="50" t="s">
        <v>619</v>
      </c>
      <c r="C393" s="57" t="s">
        <v>620</v>
      </c>
      <c r="D393" s="29" t="s">
        <v>449</v>
      </c>
      <c r="E393" s="29" t="s">
        <v>99</v>
      </c>
      <c r="F393" s="29" t="s">
        <v>96</v>
      </c>
      <c r="G393" s="29" t="s">
        <v>243</v>
      </c>
      <c r="H393" s="27">
        <v>200</v>
      </c>
      <c r="I393" s="421"/>
      <c r="J393" s="451"/>
      <c r="K393" s="59"/>
      <c r="L393" s="58"/>
      <c r="M393" s="58">
        <v>26.7</v>
      </c>
      <c r="N393" s="58">
        <v>19.5</v>
      </c>
      <c r="O393" s="162">
        <f t="shared" si="148"/>
        <v>25.4</v>
      </c>
      <c r="P393" s="162">
        <v>25.4</v>
      </c>
      <c r="Q393" s="162"/>
      <c r="R393" s="58">
        <f t="shared" si="149"/>
        <v>25.1</v>
      </c>
      <c r="S393" s="162">
        <v>25.1</v>
      </c>
      <c r="T393" s="58"/>
      <c r="U393" s="58">
        <f t="shared" si="150"/>
        <v>27.7</v>
      </c>
      <c r="V393" s="162">
        <v>27.7</v>
      </c>
      <c r="W393" s="58"/>
    </row>
    <row r="394" spans="1:23" ht="66">
      <c r="A394" s="56" t="s">
        <v>273</v>
      </c>
      <c r="B394" s="50" t="s">
        <v>274</v>
      </c>
      <c r="C394" s="57" t="s">
        <v>113</v>
      </c>
      <c r="D394" s="29" t="s">
        <v>449</v>
      </c>
      <c r="E394" s="29" t="s">
        <v>99</v>
      </c>
      <c r="F394" s="29" t="s">
        <v>96</v>
      </c>
      <c r="G394" s="29" t="s">
        <v>188</v>
      </c>
      <c r="H394" s="27">
        <v>200</v>
      </c>
      <c r="I394" s="421"/>
      <c r="J394" s="451"/>
      <c r="K394" s="59"/>
      <c r="L394" s="58">
        <v>2.6</v>
      </c>
      <c r="M394" s="58">
        <v>4.5</v>
      </c>
      <c r="N394" s="58">
        <v>4.0999999999999996</v>
      </c>
      <c r="O394" s="162">
        <f t="shared" si="148"/>
        <v>4.3</v>
      </c>
      <c r="P394" s="162">
        <v>4.3</v>
      </c>
      <c r="Q394" s="162"/>
      <c r="R394" s="58">
        <f t="shared" si="149"/>
        <v>4.2</v>
      </c>
      <c r="S394" s="162">
        <v>4.2</v>
      </c>
      <c r="T394" s="58"/>
      <c r="U394" s="58">
        <f t="shared" si="150"/>
        <v>4.7</v>
      </c>
      <c r="V394" s="162">
        <v>4.7</v>
      </c>
      <c r="W394" s="58"/>
    </row>
    <row r="395" spans="1:23">
      <c r="A395" s="56" t="s">
        <v>50</v>
      </c>
      <c r="B395" s="50" t="s">
        <v>31</v>
      </c>
      <c r="C395" s="53"/>
      <c r="D395" s="59"/>
      <c r="E395" s="27"/>
      <c r="F395" s="27"/>
      <c r="G395" s="27"/>
      <c r="H395" s="27">
        <v>800</v>
      </c>
      <c r="I395" s="53"/>
      <c r="J395" s="61"/>
      <c r="K395" s="59"/>
      <c r="L395" s="58">
        <f>L396</f>
        <v>8.3000000000000007</v>
      </c>
      <c r="M395" s="58">
        <f t="shared" ref="M395:W395" si="151">M396</f>
        <v>7</v>
      </c>
      <c r="N395" s="58">
        <f t="shared" si="151"/>
        <v>0.9</v>
      </c>
      <c r="O395" s="58">
        <f t="shared" si="151"/>
        <v>6.7</v>
      </c>
      <c r="P395" s="58">
        <f t="shared" si="151"/>
        <v>6.7</v>
      </c>
      <c r="Q395" s="58">
        <f t="shared" si="151"/>
        <v>0</v>
      </c>
      <c r="R395" s="58">
        <f t="shared" si="151"/>
        <v>6.6</v>
      </c>
      <c r="S395" s="58">
        <f t="shared" si="151"/>
        <v>6.6</v>
      </c>
      <c r="T395" s="58">
        <f t="shared" si="151"/>
        <v>0</v>
      </c>
      <c r="U395" s="58">
        <f t="shared" si="151"/>
        <v>7.3</v>
      </c>
      <c r="V395" s="58">
        <f t="shared" si="151"/>
        <v>7.3</v>
      </c>
      <c r="W395" s="58">
        <f t="shared" si="151"/>
        <v>0</v>
      </c>
    </row>
    <row r="396" spans="1:23" ht="33">
      <c r="A396" s="56" t="s">
        <v>51</v>
      </c>
      <c r="B396" s="50" t="s">
        <v>621</v>
      </c>
      <c r="C396" s="53"/>
      <c r="D396" s="59"/>
      <c r="E396" s="27"/>
      <c r="F396" s="27"/>
      <c r="G396" s="27"/>
      <c r="H396" s="27">
        <v>800</v>
      </c>
      <c r="I396" s="53"/>
      <c r="J396" s="61"/>
      <c r="K396" s="59"/>
      <c r="L396" s="58">
        <f t="shared" ref="L396:W396" si="152">L397</f>
        <v>8.3000000000000007</v>
      </c>
      <c r="M396" s="58">
        <f t="shared" si="152"/>
        <v>7</v>
      </c>
      <c r="N396" s="58">
        <f t="shared" si="152"/>
        <v>0.9</v>
      </c>
      <c r="O396" s="58">
        <f t="shared" si="152"/>
        <v>6.7</v>
      </c>
      <c r="P396" s="58">
        <f t="shared" si="152"/>
        <v>6.7</v>
      </c>
      <c r="Q396" s="58">
        <f t="shared" si="152"/>
        <v>0</v>
      </c>
      <c r="R396" s="58">
        <f t="shared" si="152"/>
        <v>6.6</v>
      </c>
      <c r="S396" s="58">
        <f t="shared" si="152"/>
        <v>6.6</v>
      </c>
      <c r="T396" s="58">
        <f t="shared" si="152"/>
        <v>0</v>
      </c>
      <c r="U396" s="58">
        <f t="shared" si="152"/>
        <v>7.3</v>
      </c>
      <c r="V396" s="58">
        <f t="shared" si="152"/>
        <v>7.3</v>
      </c>
      <c r="W396" s="58">
        <f t="shared" si="152"/>
        <v>0</v>
      </c>
    </row>
    <row r="397" spans="1:23" ht="198">
      <c r="A397" s="56" t="s">
        <v>203</v>
      </c>
      <c r="B397" s="50" t="s">
        <v>277</v>
      </c>
      <c r="C397" s="57" t="s">
        <v>105</v>
      </c>
      <c r="D397" s="59"/>
      <c r="E397" s="29" t="s">
        <v>96</v>
      </c>
      <c r="F397" s="29" t="s">
        <v>81</v>
      </c>
      <c r="G397" s="29" t="s">
        <v>97</v>
      </c>
      <c r="H397" s="27">
        <v>800</v>
      </c>
      <c r="I397" s="83" t="s">
        <v>224</v>
      </c>
      <c r="J397" s="105" t="s">
        <v>106</v>
      </c>
      <c r="K397" s="52"/>
      <c r="L397" s="58">
        <v>8.3000000000000007</v>
      </c>
      <c r="M397" s="58">
        <v>7</v>
      </c>
      <c r="N397" s="58">
        <v>0.9</v>
      </c>
      <c r="O397" s="162">
        <f>P397+Q397</f>
        <v>6.7</v>
      </c>
      <c r="P397" s="162">
        <v>6.7</v>
      </c>
      <c r="Q397" s="162"/>
      <c r="R397" s="162">
        <f>S397+T397</f>
        <v>6.6</v>
      </c>
      <c r="S397" s="162">
        <v>6.6</v>
      </c>
      <c r="T397" s="58"/>
      <c r="U397" s="162">
        <f>V397+W397</f>
        <v>7.3</v>
      </c>
      <c r="V397" s="162">
        <v>7.3</v>
      </c>
      <c r="W397" s="58"/>
    </row>
    <row r="398" spans="1:23" ht="49.5">
      <c r="A398" s="30" t="s">
        <v>149</v>
      </c>
      <c r="B398" s="31" t="s">
        <v>446</v>
      </c>
      <c r="C398" s="30"/>
      <c r="D398" s="33"/>
      <c r="E398" s="33"/>
      <c r="F398" s="33"/>
      <c r="G398" s="33"/>
      <c r="H398" s="33"/>
      <c r="I398" s="30"/>
      <c r="J398" s="34"/>
      <c r="K398" s="35" t="s">
        <v>62</v>
      </c>
      <c r="L398" s="36">
        <f>SUM(L399,,L403)</f>
        <v>12860.699999999999</v>
      </c>
      <c r="M398" s="36">
        <f t="shared" ref="M398:W398" si="153">SUM(M399,,M403)</f>
        <v>11364.4</v>
      </c>
      <c r="N398" s="36">
        <f t="shared" si="153"/>
        <v>7371.3</v>
      </c>
      <c r="O398" s="36">
        <f t="shared" si="153"/>
        <v>12364.400000000001</v>
      </c>
      <c r="P398" s="36">
        <f t="shared" si="153"/>
        <v>12364.400000000001</v>
      </c>
      <c r="Q398" s="36">
        <f t="shared" si="153"/>
        <v>0</v>
      </c>
      <c r="R398" s="36">
        <f t="shared" si="153"/>
        <v>12232.4</v>
      </c>
      <c r="S398" s="36">
        <f t="shared" si="153"/>
        <v>12232.4</v>
      </c>
      <c r="T398" s="36">
        <f t="shared" si="153"/>
        <v>0</v>
      </c>
      <c r="U398" s="36">
        <f t="shared" si="153"/>
        <v>13487.7</v>
      </c>
      <c r="V398" s="36">
        <f t="shared" si="153"/>
        <v>13487.7</v>
      </c>
      <c r="W398" s="36">
        <f t="shared" si="153"/>
        <v>0</v>
      </c>
    </row>
    <row r="399" spans="1:23">
      <c r="A399" s="47" t="s">
        <v>9</v>
      </c>
      <c r="B399" s="412" t="s">
        <v>67</v>
      </c>
      <c r="C399" s="412"/>
      <c r="D399" s="412"/>
      <c r="E399" s="412"/>
      <c r="F399" s="412"/>
      <c r="G399" s="412"/>
      <c r="H399" s="412"/>
      <c r="I399" s="412"/>
      <c r="J399" s="412"/>
      <c r="K399" s="412"/>
      <c r="L399" s="48">
        <f>SUM(L400,)</f>
        <v>11638.699999999999</v>
      </c>
      <c r="M399" s="48">
        <f t="shared" ref="M399:W399" si="154">SUM(M400,)</f>
        <v>9702.5</v>
      </c>
      <c r="N399" s="48">
        <f t="shared" si="154"/>
        <v>6597</v>
      </c>
      <c r="O399" s="48">
        <f t="shared" si="154"/>
        <v>10875.2</v>
      </c>
      <c r="P399" s="48">
        <f t="shared" si="154"/>
        <v>10875.2</v>
      </c>
      <c r="Q399" s="48">
        <f t="shared" si="154"/>
        <v>0</v>
      </c>
      <c r="R399" s="48">
        <f t="shared" si="154"/>
        <v>10670.5</v>
      </c>
      <c r="S399" s="48">
        <f t="shared" si="154"/>
        <v>10670.5</v>
      </c>
      <c r="T399" s="48">
        <f t="shared" si="154"/>
        <v>0</v>
      </c>
      <c r="U399" s="48">
        <f t="shared" si="154"/>
        <v>11765.5</v>
      </c>
      <c r="V399" s="48">
        <f t="shared" si="154"/>
        <v>11765.5</v>
      </c>
      <c r="W399" s="48">
        <f t="shared" si="154"/>
        <v>0</v>
      </c>
    </row>
    <row r="400" spans="1:23">
      <c r="A400" s="49" t="s">
        <v>57</v>
      </c>
      <c r="B400" s="50"/>
      <c r="C400" s="51"/>
      <c r="D400" s="52"/>
      <c r="E400" s="27"/>
      <c r="F400" s="27"/>
      <c r="G400" s="27"/>
      <c r="H400" s="27"/>
      <c r="I400" s="53"/>
      <c r="J400" s="54"/>
      <c r="K400" s="52"/>
      <c r="L400" s="55">
        <f t="shared" ref="L400:W400" si="155">SUM(L401:L402)</f>
        <v>11638.699999999999</v>
      </c>
      <c r="M400" s="55">
        <f t="shared" si="155"/>
        <v>9702.5</v>
      </c>
      <c r="N400" s="55">
        <f t="shared" si="155"/>
        <v>6597</v>
      </c>
      <c r="O400" s="55">
        <f t="shared" si="155"/>
        <v>10875.2</v>
      </c>
      <c r="P400" s="55">
        <f t="shared" si="155"/>
        <v>10875.2</v>
      </c>
      <c r="Q400" s="55">
        <f t="shared" si="155"/>
        <v>0</v>
      </c>
      <c r="R400" s="55">
        <f t="shared" si="155"/>
        <v>10670.5</v>
      </c>
      <c r="S400" s="55">
        <f t="shared" si="155"/>
        <v>10670.5</v>
      </c>
      <c r="T400" s="55">
        <f t="shared" si="155"/>
        <v>0</v>
      </c>
      <c r="U400" s="55">
        <f t="shared" si="155"/>
        <v>11765.5</v>
      </c>
      <c r="V400" s="55">
        <f t="shared" si="155"/>
        <v>11765.5</v>
      </c>
      <c r="W400" s="55">
        <f t="shared" si="155"/>
        <v>0</v>
      </c>
    </row>
    <row r="401" spans="1:23" ht="280.5">
      <c r="A401" s="56" t="s">
        <v>10</v>
      </c>
      <c r="B401" s="50" t="s">
        <v>68</v>
      </c>
      <c r="C401" s="57"/>
      <c r="D401" s="29" t="s">
        <v>438</v>
      </c>
      <c r="E401" s="27"/>
      <c r="F401" s="27"/>
      <c r="G401" s="27"/>
      <c r="H401" s="27">
        <v>100</v>
      </c>
      <c r="I401" s="83" t="s">
        <v>1324</v>
      </c>
      <c r="J401" s="60" t="s">
        <v>502</v>
      </c>
      <c r="K401" s="52"/>
      <c r="L401" s="58">
        <v>10872.8</v>
      </c>
      <c r="M401" s="58">
        <v>8656.7000000000007</v>
      </c>
      <c r="N401" s="58">
        <v>6051.7</v>
      </c>
      <c r="O401" s="58">
        <v>9881.1</v>
      </c>
      <c r="P401" s="58">
        <v>9881.1</v>
      </c>
      <c r="Q401" s="58"/>
      <c r="R401" s="58">
        <v>9687</v>
      </c>
      <c r="S401" s="58">
        <v>9687</v>
      </c>
      <c r="T401" s="58"/>
      <c r="U401" s="58">
        <v>10681.1</v>
      </c>
      <c r="V401" s="58">
        <v>10681.1</v>
      </c>
      <c r="W401" s="58"/>
    </row>
    <row r="402" spans="1:23" ht="33">
      <c r="A402" s="56" t="s">
        <v>11</v>
      </c>
      <c r="B402" s="50" t="s">
        <v>69</v>
      </c>
      <c r="C402" s="53"/>
      <c r="D402" s="29" t="s">
        <v>395</v>
      </c>
      <c r="E402" s="27"/>
      <c r="F402" s="27"/>
      <c r="G402" s="27"/>
      <c r="H402" s="27">
        <v>200</v>
      </c>
      <c r="I402" s="53"/>
      <c r="J402" s="61"/>
      <c r="K402" s="59"/>
      <c r="L402" s="58">
        <v>765.9</v>
      </c>
      <c r="M402" s="58">
        <v>1045.8</v>
      </c>
      <c r="N402" s="58">
        <v>545.29999999999995</v>
      </c>
      <c r="O402" s="58">
        <v>994.1</v>
      </c>
      <c r="P402" s="58">
        <v>994.1</v>
      </c>
      <c r="Q402" s="58"/>
      <c r="R402" s="58">
        <v>983.5</v>
      </c>
      <c r="S402" s="58">
        <v>983.5</v>
      </c>
      <c r="T402" s="58"/>
      <c r="U402" s="58">
        <v>1084.4000000000001</v>
      </c>
      <c r="V402" s="58">
        <v>1084.4000000000001</v>
      </c>
      <c r="W402" s="58"/>
    </row>
    <row r="403" spans="1:23">
      <c r="A403" s="163" t="s">
        <v>56</v>
      </c>
      <c r="B403" s="475" t="s">
        <v>31</v>
      </c>
      <c r="C403" s="475"/>
      <c r="D403" s="475"/>
      <c r="E403" s="475"/>
      <c r="F403" s="475"/>
      <c r="G403" s="475"/>
      <c r="H403" s="475"/>
      <c r="I403" s="475"/>
      <c r="J403" s="475"/>
      <c r="K403" s="475"/>
      <c r="L403" s="62">
        <f>L404</f>
        <v>1222</v>
      </c>
      <c r="M403" s="62">
        <f t="shared" ref="M403:W403" si="156">M404</f>
        <v>1661.9</v>
      </c>
      <c r="N403" s="62">
        <f t="shared" si="156"/>
        <v>774.3</v>
      </c>
      <c r="O403" s="62">
        <f t="shared" si="156"/>
        <v>1489.2</v>
      </c>
      <c r="P403" s="62">
        <f t="shared" si="156"/>
        <v>1489.2</v>
      </c>
      <c r="Q403" s="62">
        <f t="shared" si="156"/>
        <v>0</v>
      </c>
      <c r="R403" s="62">
        <f t="shared" si="156"/>
        <v>1561.9</v>
      </c>
      <c r="S403" s="62">
        <f t="shared" si="156"/>
        <v>1561.9</v>
      </c>
      <c r="T403" s="62">
        <f t="shared" si="156"/>
        <v>0</v>
      </c>
      <c r="U403" s="62">
        <f t="shared" si="156"/>
        <v>1722.2</v>
      </c>
      <c r="V403" s="62">
        <f t="shared" si="156"/>
        <v>1722.2</v>
      </c>
      <c r="W403" s="62">
        <f t="shared" si="156"/>
        <v>0</v>
      </c>
    </row>
    <row r="404" spans="1:23" ht="165">
      <c r="A404" s="56"/>
      <c r="B404" s="50"/>
      <c r="C404" s="51"/>
      <c r="D404" s="89" t="s">
        <v>458</v>
      </c>
      <c r="E404" s="27"/>
      <c r="F404" s="27"/>
      <c r="G404" s="27"/>
      <c r="H404" s="27"/>
      <c r="I404" s="83" t="s">
        <v>191</v>
      </c>
      <c r="J404" s="60" t="s">
        <v>503</v>
      </c>
      <c r="K404" s="87"/>
      <c r="L404" s="58">
        <v>1222</v>
      </c>
      <c r="M404" s="58">
        <v>1661.9</v>
      </c>
      <c r="N404" s="58">
        <v>774.3</v>
      </c>
      <c r="O404" s="58">
        <v>1489.2</v>
      </c>
      <c r="P404" s="58">
        <v>1489.2</v>
      </c>
      <c r="Q404" s="58"/>
      <c r="R404" s="58">
        <v>1561.9</v>
      </c>
      <c r="S404" s="58">
        <v>1561.9</v>
      </c>
      <c r="T404" s="58"/>
      <c r="U404" s="58">
        <v>1722.2</v>
      </c>
      <c r="V404" s="58">
        <v>1722.2</v>
      </c>
      <c r="W404" s="58"/>
    </row>
    <row r="405" spans="1:23" ht="49.5">
      <c r="A405" s="107" t="s">
        <v>150</v>
      </c>
      <c r="B405" s="108" t="s">
        <v>151</v>
      </c>
      <c r="C405" s="107"/>
      <c r="D405" s="109"/>
      <c r="E405" s="109"/>
      <c r="F405" s="109"/>
      <c r="G405" s="109"/>
      <c r="H405" s="109"/>
      <c r="I405" s="107"/>
      <c r="J405" s="110"/>
      <c r="K405" s="109" t="s">
        <v>62</v>
      </c>
      <c r="L405" s="112">
        <f t="shared" ref="L405:W405" si="157">L406+L484</f>
        <v>386166.80000000005</v>
      </c>
      <c r="M405" s="112">
        <f t="shared" si="157"/>
        <v>475605.10000000003</v>
      </c>
      <c r="N405" s="112">
        <f t="shared" si="157"/>
        <v>220754.7</v>
      </c>
      <c r="O405" s="112">
        <f t="shared" si="157"/>
        <v>514761.4</v>
      </c>
      <c r="P405" s="112">
        <f t="shared" si="157"/>
        <v>514761.4</v>
      </c>
      <c r="Q405" s="112">
        <f t="shared" si="157"/>
        <v>0</v>
      </c>
      <c r="R405" s="112">
        <f t="shared" si="157"/>
        <v>466702.39999999997</v>
      </c>
      <c r="S405" s="112">
        <f t="shared" si="157"/>
        <v>466702.39999999997</v>
      </c>
      <c r="T405" s="112">
        <f t="shared" si="157"/>
        <v>0</v>
      </c>
      <c r="U405" s="112">
        <f t="shared" si="157"/>
        <v>508757.29999999993</v>
      </c>
      <c r="V405" s="112">
        <f t="shared" si="157"/>
        <v>508757.29999999993</v>
      </c>
      <c r="W405" s="112">
        <f t="shared" si="157"/>
        <v>0</v>
      </c>
    </row>
    <row r="406" spans="1:23">
      <c r="A406" s="47" t="s">
        <v>9</v>
      </c>
      <c r="B406" s="412" t="s">
        <v>67</v>
      </c>
      <c r="C406" s="412"/>
      <c r="D406" s="412"/>
      <c r="E406" s="412"/>
      <c r="F406" s="412"/>
      <c r="G406" s="412"/>
      <c r="H406" s="412"/>
      <c r="I406" s="412"/>
      <c r="J406" s="412"/>
      <c r="K406" s="412"/>
      <c r="L406" s="48">
        <f t="shared" ref="L406:W406" si="158">L407+L419+L431</f>
        <v>321554.40000000002</v>
      </c>
      <c r="M406" s="48">
        <f t="shared" si="158"/>
        <v>398797.10000000003</v>
      </c>
      <c r="N406" s="48">
        <f t="shared" si="158"/>
        <v>165199.5</v>
      </c>
      <c r="O406" s="48">
        <f t="shared" si="158"/>
        <v>436740.60000000003</v>
      </c>
      <c r="P406" s="48">
        <f t="shared" si="158"/>
        <v>436740.60000000003</v>
      </c>
      <c r="Q406" s="48">
        <f t="shared" si="158"/>
        <v>0</v>
      </c>
      <c r="R406" s="48">
        <f t="shared" si="158"/>
        <v>384353.8</v>
      </c>
      <c r="S406" s="48">
        <f t="shared" si="158"/>
        <v>384353.8</v>
      </c>
      <c r="T406" s="48">
        <f t="shared" si="158"/>
        <v>0</v>
      </c>
      <c r="U406" s="48">
        <f t="shared" si="158"/>
        <v>417958.19999999995</v>
      </c>
      <c r="V406" s="48">
        <f t="shared" si="158"/>
        <v>417958.19999999995</v>
      </c>
      <c r="W406" s="48">
        <f t="shared" si="158"/>
        <v>0</v>
      </c>
    </row>
    <row r="407" spans="1:23">
      <c r="A407" s="49" t="s">
        <v>57</v>
      </c>
      <c r="B407" s="50"/>
      <c r="C407" s="164"/>
      <c r="D407" s="165"/>
      <c r="E407" s="165"/>
      <c r="F407" s="165"/>
      <c r="G407" s="165"/>
      <c r="H407" s="165"/>
      <c r="I407" s="164"/>
      <c r="J407" s="166"/>
      <c r="K407" s="167"/>
      <c r="L407" s="168">
        <f t="shared" ref="L407:W407" si="159">L408+L413+L417</f>
        <v>18770.8</v>
      </c>
      <c r="M407" s="168">
        <f t="shared" si="159"/>
        <v>18565.100000000002</v>
      </c>
      <c r="N407" s="168">
        <f t="shared" si="159"/>
        <v>14450.699999999999</v>
      </c>
      <c r="O407" s="168">
        <f>O408+O413+O417</f>
        <v>24932.5</v>
      </c>
      <c r="P407" s="168">
        <f t="shared" si="159"/>
        <v>24932.5</v>
      </c>
      <c r="Q407" s="168">
        <f t="shared" si="159"/>
        <v>0</v>
      </c>
      <c r="R407" s="168">
        <f t="shared" si="159"/>
        <v>24666.2</v>
      </c>
      <c r="S407" s="168">
        <f t="shared" si="159"/>
        <v>24666.2</v>
      </c>
      <c r="T407" s="168">
        <f t="shared" si="159"/>
        <v>0</v>
      </c>
      <c r="U407" s="168">
        <f t="shared" si="159"/>
        <v>27197.399999999998</v>
      </c>
      <c r="V407" s="168">
        <f t="shared" si="159"/>
        <v>27197.399999999998</v>
      </c>
      <c r="W407" s="168">
        <f t="shared" si="159"/>
        <v>0</v>
      </c>
    </row>
    <row r="408" spans="1:23" ht="33">
      <c r="A408" s="49" t="s">
        <v>10</v>
      </c>
      <c r="B408" s="50" t="s">
        <v>237</v>
      </c>
      <c r="C408" s="164"/>
      <c r="D408" s="165"/>
      <c r="E408" s="165"/>
      <c r="F408" s="165"/>
      <c r="G408" s="165"/>
      <c r="H408" s="165"/>
      <c r="I408" s="164"/>
      <c r="J408" s="166"/>
      <c r="K408" s="167"/>
      <c r="L408" s="55">
        <f>L409+L410+L411+L412</f>
        <v>17352.3</v>
      </c>
      <c r="M408" s="55">
        <f t="shared" ref="M408:W408" si="160">M409+M410+M411+M412</f>
        <v>16986.2</v>
      </c>
      <c r="N408" s="55">
        <f t="shared" si="160"/>
        <v>13434.3</v>
      </c>
      <c r="O408" s="55">
        <f t="shared" si="160"/>
        <v>23527.3</v>
      </c>
      <c r="P408" s="55">
        <f t="shared" si="160"/>
        <v>23527.3</v>
      </c>
      <c r="Q408" s="55">
        <f t="shared" si="160"/>
        <v>0</v>
      </c>
      <c r="R408" s="55">
        <f t="shared" si="160"/>
        <v>23276</v>
      </c>
      <c r="S408" s="55">
        <f t="shared" si="160"/>
        <v>23276</v>
      </c>
      <c r="T408" s="55">
        <f t="shared" si="160"/>
        <v>0</v>
      </c>
      <c r="U408" s="55">
        <f t="shared" si="160"/>
        <v>25664.6</v>
      </c>
      <c r="V408" s="55">
        <f t="shared" si="160"/>
        <v>25664.6</v>
      </c>
      <c r="W408" s="55">
        <f t="shared" si="160"/>
        <v>0</v>
      </c>
    </row>
    <row r="409" spans="1:23">
      <c r="A409" s="416" t="s">
        <v>1485</v>
      </c>
      <c r="B409" s="438" t="s">
        <v>433</v>
      </c>
      <c r="C409" s="425" t="s">
        <v>1486</v>
      </c>
      <c r="D409" s="426" t="s">
        <v>438</v>
      </c>
      <c r="E409" s="29" t="s">
        <v>99</v>
      </c>
      <c r="F409" s="29" t="s">
        <v>99</v>
      </c>
      <c r="G409" s="29" t="s">
        <v>1487</v>
      </c>
      <c r="H409" s="27">
        <v>120</v>
      </c>
      <c r="I409" s="421" t="s">
        <v>1592</v>
      </c>
      <c r="J409" s="423" t="s">
        <v>1488</v>
      </c>
      <c r="K409" s="426"/>
      <c r="L409" s="58">
        <v>10224.299999999999</v>
      </c>
      <c r="M409" s="97">
        <v>9607.5</v>
      </c>
      <c r="N409" s="58">
        <v>7545.4</v>
      </c>
      <c r="O409" s="97">
        <f>P409+Q409</f>
        <v>12949.2</v>
      </c>
      <c r="P409" s="97">
        <v>12949.2</v>
      </c>
      <c r="Q409" s="97">
        <v>0</v>
      </c>
      <c r="R409" s="97">
        <f>S409+T409</f>
        <v>12848.9</v>
      </c>
      <c r="S409" s="97">
        <v>12848.9</v>
      </c>
      <c r="T409" s="97">
        <v>0</v>
      </c>
      <c r="U409" s="97">
        <f>V409+W409</f>
        <v>14167.4</v>
      </c>
      <c r="V409" s="97">
        <v>14167.4</v>
      </c>
      <c r="W409" s="97">
        <v>0</v>
      </c>
    </row>
    <row r="410" spans="1:23">
      <c r="A410" s="422"/>
      <c r="B410" s="439"/>
      <c r="C410" s="422"/>
      <c r="D410" s="426"/>
      <c r="E410" s="29" t="s">
        <v>99</v>
      </c>
      <c r="F410" s="29" t="s">
        <v>99</v>
      </c>
      <c r="G410" s="29" t="s">
        <v>1226</v>
      </c>
      <c r="H410" s="27">
        <v>120</v>
      </c>
      <c r="I410" s="422"/>
      <c r="J410" s="423"/>
      <c r="K410" s="426"/>
      <c r="L410" s="58">
        <v>131</v>
      </c>
      <c r="M410" s="97">
        <v>0</v>
      </c>
      <c r="N410" s="58">
        <v>0</v>
      </c>
      <c r="O410" s="97">
        <f t="shared" ref="O410:O412" si="161">P410+Q410</f>
        <v>0</v>
      </c>
      <c r="P410" s="97">
        <v>0</v>
      </c>
      <c r="Q410" s="97">
        <v>0</v>
      </c>
      <c r="R410" s="97">
        <f t="shared" ref="R410:R412" si="162">S410+T410</f>
        <v>0</v>
      </c>
      <c r="S410" s="97">
        <v>0</v>
      </c>
      <c r="T410" s="97">
        <v>0</v>
      </c>
      <c r="U410" s="97">
        <f t="shared" ref="U410:U412" si="163">V410+W410</f>
        <v>0</v>
      </c>
      <c r="V410" s="97">
        <v>0</v>
      </c>
      <c r="W410" s="97">
        <v>0</v>
      </c>
    </row>
    <row r="411" spans="1:23">
      <c r="A411" s="422"/>
      <c r="B411" s="439"/>
      <c r="C411" s="422"/>
      <c r="D411" s="29" t="s">
        <v>447</v>
      </c>
      <c r="E411" s="29" t="s">
        <v>99</v>
      </c>
      <c r="F411" s="29" t="s">
        <v>99</v>
      </c>
      <c r="G411" s="29" t="s">
        <v>1489</v>
      </c>
      <c r="H411" s="27">
        <v>120</v>
      </c>
      <c r="I411" s="422"/>
      <c r="J411" s="423"/>
      <c r="K411" s="426"/>
      <c r="L411" s="58">
        <v>3929</v>
      </c>
      <c r="M411" s="97">
        <v>4490</v>
      </c>
      <c r="N411" s="58">
        <v>3787</v>
      </c>
      <c r="O411" s="97">
        <f t="shared" si="161"/>
        <v>6617.5</v>
      </c>
      <c r="P411" s="97">
        <v>6617.5</v>
      </c>
      <c r="Q411" s="97">
        <v>0</v>
      </c>
      <c r="R411" s="97">
        <f t="shared" si="162"/>
        <v>6546.8</v>
      </c>
      <c r="S411" s="97">
        <v>6546.8</v>
      </c>
      <c r="T411" s="97">
        <v>0</v>
      </c>
      <c r="U411" s="97">
        <f t="shared" si="163"/>
        <v>7218.7</v>
      </c>
      <c r="V411" s="97">
        <v>7218.7</v>
      </c>
      <c r="W411" s="97">
        <v>0</v>
      </c>
    </row>
    <row r="412" spans="1:23">
      <c r="A412" s="422"/>
      <c r="B412" s="439"/>
      <c r="C412" s="422"/>
      <c r="D412" s="29" t="s">
        <v>395</v>
      </c>
      <c r="E412" s="29" t="s">
        <v>99</v>
      </c>
      <c r="F412" s="29" t="s">
        <v>99</v>
      </c>
      <c r="G412" s="29" t="s">
        <v>1490</v>
      </c>
      <c r="H412" s="27">
        <v>120</v>
      </c>
      <c r="I412" s="422"/>
      <c r="J412" s="440"/>
      <c r="K412" s="426"/>
      <c r="L412" s="58">
        <v>3068</v>
      </c>
      <c r="M412" s="97">
        <v>2888.7</v>
      </c>
      <c r="N412" s="58">
        <v>2101.9</v>
      </c>
      <c r="O412" s="97">
        <f t="shared" si="161"/>
        <v>3960.6</v>
      </c>
      <c r="P412" s="97">
        <v>3960.6</v>
      </c>
      <c r="Q412" s="97">
        <v>0</v>
      </c>
      <c r="R412" s="97">
        <f t="shared" si="162"/>
        <v>3880.3</v>
      </c>
      <c r="S412" s="97">
        <v>3880.3</v>
      </c>
      <c r="T412" s="97">
        <v>0</v>
      </c>
      <c r="U412" s="97">
        <f t="shared" si="163"/>
        <v>4278.5</v>
      </c>
      <c r="V412" s="97">
        <v>4278.5</v>
      </c>
      <c r="W412" s="97">
        <v>0</v>
      </c>
    </row>
    <row r="413" spans="1:23" ht="33">
      <c r="A413" s="169" t="s">
        <v>11</v>
      </c>
      <c r="B413" s="73" t="s">
        <v>69</v>
      </c>
      <c r="C413" s="77"/>
      <c r="D413" s="41"/>
      <c r="E413" s="76"/>
      <c r="F413" s="76"/>
      <c r="G413" s="76"/>
      <c r="H413" s="76">
        <v>200</v>
      </c>
      <c r="I413" s="422"/>
      <c r="J413" s="419"/>
      <c r="K413" s="41"/>
      <c r="L413" s="55">
        <f>L414+L415+L416</f>
        <v>1418.3</v>
      </c>
      <c r="M413" s="55">
        <f t="shared" ref="M413:W413" si="164">M414+M415+M416</f>
        <v>1578.9</v>
      </c>
      <c r="N413" s="55">
        <f t="shared" si="164"/>
        <v>1016.4</v>
      </c>
      <c r="O413" s="55">
        <f t="shared" si="164"/>
        <v>1405.2</v>
      </c>
      <c r="P413" s="55">
        <f t="shared" si="164"/>
        <v>1405.2</v>
      </c>
      <c r="Q413" s="55">
        <f t="shared" si="164"/>
        <v>0</v>
      </c>
      <c r="R413" s="55">
        <f t="shared" si="164"/>
        <v>1390.1999999999998</v>
      </c>
      <c r="S413" s="55">
        <f t="shared" si="164"/>
        <v>1390.1999999999998</v>
      </c>
      <c r="T413" s="55">
        <f t="shared" si="164"/>
        <v>0</v>
      </c>
      <c r="U413" s="55">
        <f t="shared" si="164"/>
        <v>1532.8</v>
      </c>
      <c r="V413" s="55">
        <f t="shared" si="164"/>
        <v>1532.8</v>
      </c>
      <c r="W413" s="55">
        <f t="shared" si="164"/>
        <v>0</v>
      </c>
    </row>
    <row r="414" spans="1:23">
      <c r="A414" s="416" t="s">
        <v>1491</v>
      </c>
      <c r="B414" s="438" t="s">
        <v>434</v>
      </c>
      <c r="C414" s="421" t="s">
        <v>1486</v>
      </c>
      <c r="D414" s="426" t="s">
        <v>395</v>
      </c>
      <c r="E414" s="29" t="s">
        <v>99</v>
      </c>
      <c r="F414" s="29" t="s">
        <v>99</v>
      </c>
      <c r="G414" s="29" t="s">
        <v>1487</v>
      </c>
      <c r="H414" s="29" t="s">
        <v>152</v>
      </c>
      <c r="I414" s="422"/>
      <c r="J414" s="419"/>
      <c r="K414" s="29"/>
      <c r="L414" s="119">
        <v>1137.8</v>
      </c>
      <c r="M414" s="58">
        <v>798.1</v>
      </c>
      <c r="N414" s="58">
        <v>600</v>
      </c>
      <c r="O414" s="97">
        <f>P414+Q414</f>
        <v>758.5</v>
      </c>
      <c r="P414" s="97">
        <v>758.5</v>
      </c>
      <c r="Q414" s="97">
        <v>0</v>
      </c>
      <c r="R414" s="97">
        <f>S414+T414</f>
        <v>750.4</v>
      </c>
      <c r="S414" s="97">
        <v>750.4</v>
      </c>
      <c r="T414" s="97">
        <v>0</v>
      </c>
      <c r="U414" s="97">
        <f>V414+W414</f>
        <v>827.4</v>
      </c>
      <c r="V414" s="97">
        <v>827.4</v>
      </c>
      <c r="W414" s="97">
        <v>0</v>
      </c>
    </row>
    <row r="415" spans="1:23">
      <c r="A415" s="416"/>
      <c r="B415" s="438"/>
      <c r="C415" s="421"/>
      <c r="D415" s="426"/>
      <c r="E415" s="29" t="s">
        <v>94</v>
      </c>
      <c r="F415" s="29" t="s">
        <v>81</v>
      </c>
      <c r="G415" s="29" t="s">
        <v>357</v>
      </c>
      <c r="H415" s="29" t="s">
        <v>152</v>
      </c>
      <c r="I415" s="422"/>
      <c r="J415" s="419"/>
      <c r="K415" s="29"/>
      <c r="L415" s="119">
        <v>37.4</v>
      </c>
      <c r="M415" s="58">
        <v>0</v>
      </c>
      <c r="N415" s="58">
        <v>0</v>
      </c>
      <c r="O415" s="97">
        <f>P415+Q415</f>
        <v>0</v>
      </c>
      <c r="P415" s="97">
        <v>0</v>
      </c>
      <c r="Q415" s="97">
        <v>0</v>
      </c>
      <c r="R415" s="97">
        <f>S415+T415</f>
        <v>0</v>
      </c>
      <c r="S415" s="97">
        <v>0</v>
      </c>
      <c r="T415" s="97">
        <v>0</v>
      </c>
      <c r="U415" s="97">
        <f>V415+W415</f>
        <v>0</v>
      </c>
      <c r="V415" s="97">
        <v>0</v>
      </c>
      <c r="W415" s="97">
        <v>0</v>
      </c>
    </row>
    <row r="416" spans="1:23" ht="49.5">
      <c r="A416" s="56" t="s">
        <v>227</v>
      </c>
      <c r="B416" s="170" t="s">
        <v>1492</v>
      </c>
      <c r="C416" s="421"/>
      <c r="D416" s="29" t="s">
        <v>447</v>
      </c>
      <c r="E416" s="29" t="s">
        <v>99</v>
      </c>
      <c r="F416" s="29" t="s">
        <v>99</v>
      </c>
      <c r="G416" s="29" t="s">
        <v>1489</v>
      </c>
      <c r="H416" s="27">
        <v>200</v>
      </c>
      <c r="I416" s="422"/>
      <c r="J416" s="419"/>
      <c r="K416" s="171"/>
      <c r="L416" s="119">
        <v>243.1</v>
      </c>
      <c r="M416" s="58">
        <v>780.8</v>
      </c>
      <c r="N416" s="58">
        <v>416.4</v>
      </c>
      <c r="O416" s="97">
        <f>P416+Q416</f>
        <v>646.70000000000005</v>
      </c>
      <c r="P416" s="97">
        <v>646.70000000000005</v>
      </c>
      <c r="Q416" s="97">
        <v>0</v>
      </c>
      <c r="R416" s="97">
        <f>S416+T416</f>
        <v>639.79999999999995</v>
      </c>
      <c r="S416" s="97">
        <v>639.79999999999995</v>
      </c>
      <c r="T416" s="97">
        <v>0</v>
      </c>
      <c r="U416" s="97">
        <f>V416+W416</f>
        <v>705.4</v>
      </c>
      <c r="V416" s="97">
        <v>705.4</v>
      </c>
      <c r="W416" s="97">
        <v>0</v>
      </c>
    </row>
    <row r="417" spans="1:23">
      <c r="A417" s="169" t="s">
        <v>20</v>
      </c>
      <c r="B417" s="73" t="s">
        <v>31</v>
      </c>
      <c r="C417" s="77"/>
      <c r="D417" s="172"/>
      <c r="E417" s="41" t="s">
        <v>99</v>
      </c>
      <c r="F417" s="41" t="s">
        <v>99</v>
      </c>
      <c r="G417" s="41" t="s">
        <v>1490</v>
      </c>
      <c r="H417" s="27">
        <v>800</v>
      </c>
      <c r="I417" s="422"/>
      <c r="J417" s="419"/>
      <c r="K417" s="173"/>
      <c r="L417" s="55">
        <f t="shared" ref="L417:W417" si="165">L418</f>
        <v>0.2</v>
      </c>
      <c r="M417" s="55">
        <f t="shared" si="165"/>
        <v>0</v>
      </c>
      <c r="N417" s="55">
        <f t="shared" si="165"/>
        <v>0</v>
      </c>
      <c r="O417" s="121">
        <f t="shared" si="165"/>
        <v>0</v>
      </c>
      <c r="P417" s="121">
        <f t="shared" si="165"/>
        <v>0</v>
      </c>
      <c r="Q417" s="121">
        <f t="shared" si="165"/>
        <v>0</v>
      </c>
      <c r="R417" s="121">
        <f t="shared" si="165"/>
        <v>0</v>
      </c>
      <c r="S417" s="121">
        <f t="shared" si="165"/>
        <v>0</v>
      </c>
      <c r="T417" s="121">
        <f t="shared" si="165"/>
        <v>0</v>
      </c>
      <c r="U417" s="121">
        <f t="shared" si="165"/>
        <v>0</v>
      </c>
      <c r="V417" s="121">
        <f t="shared" si="165"/>
        <v>0</v>
      </c>
      <c r="W417" s="121">
        <f t="shared" si="165"/>
        <v>0</v>
      </c>
    </row>
    <row r="418" spans="1:23" ht="132">
      <c r="A418" s="56" t="s">
        <v>1493</v>
      </c>
      <c r="B418" s="50" t="s">
        <v>434</v>
      </c>
      <c r="C418" s="83" t="s">
        <v>1486</v>
      </c>
      <c r="D418" s="29" t="s">
        <v>395</v>
      </c>
      <c r="E418" s="29" t="s">
        <v>99</v>
      </c>
      <c r="F418" s="29" t="s">
        <v>99</v>
      </c>
      <c r="G418" s="29" t="s">
        <v>1487</v>
      </c>
      <c r="H418" s="27">
        <v>800</v>
      </c>
      <c r="I418" s="422"/>
      <c r="J418" s="419"/>
      <c r="K418" s="173"/>
      <c r="L418" s="58">
        <v>0.2</v>
      </c>
      <c r="M418" s="58">
        <v>0</v>
      </c>
      <c r="N418" s="58">
        <v>0</v>
      </c>
      <c r="O418" s="97">
        <f>P418+Q418</f>
        <v>0</v>
      </c>
      <c r="P418" s="97">
        <v>0</v>
      </c>
      <c r="Q418" s="97">
        <v>0</v>
      </c>
      <c r="R418" s="97">
        <f>S418+T418</f>
        <v>0</v>
      </c>
      <c r="S418" s="97">
        <v>0</v>
      </c>
      <c r="T418" s="97">
        <v>0</v>
      </c>
      <c r="U418" s="97">
        <f>V418+W418</f>
        <v>0</v>
      </c>
      <c r="V418" s="97">
        <v>0</v>
      </c>
      <c r="W418" s="97">
        <v>0</v>
      </c>
    </row>
    <row r="419" spans="1:23">
      <c r="A419" s="429" t="s">
        <v>73</v>
      </c>
      <c r="B419" s="429"/>
      <c r="C419" s="429"/>
      <c r="D419" s="429"/>
      <c r="E419" s="429"/>
      <c r="F419" s="429"/>
      <c r="G419" s="429"/>
      <c r="H419" s="429"/>
      <c r="I419" s="429"/>
      <c r="J419" s="429"/>
      <c r="K419" s="429"/>
      <c r="L419" s="168">
        <f>L420</f>
        <v>11676.9</v>
      </c>
      <c r="M419" s="168">
        <f t="shared" ref="M419:N419" si="166">M420</f>
        <v>13331.599999999999</v>
      </c>
      <c r="N419" s="168">
        <f t="shared" si="166"/>
        <v>6300.7</v>
      </c>
      <c r="O419" s="168">
        <f>O420</f>
        <v>18109.8</v>
      </c>
      <c r="P419" s="168">
        <f t="shared" ref="P419:W419" si="167">P420</f>
        <v>18109.8</v>
      </c>
      <c r="Q419" s="168">
        <f t="shared" si="167"/>
        <v>0</v>
      </c>
      <c r="R419" s="168">
        <f t="shared" si="167"/>
        <v>18713.800000000003</v>
      </c>
      <c r="S419" s="168">
        <f t="shared" si="167"/>
        <v>18713.800000000003</v>
      </c>
      <c r="T419" s="168">
        <f t="shared" si="167"/>
        <v>0</v>
      </c>
      <c r="U419" s="168">
        <f t="shared" si="167"/>
        <v>20634.5</v>
      </c>
      <c r="V419" s="168">
        <f t="shared" si="167"/>
        <v>20634.5</v>
      </c>
      <c r="W419" s="168">
        <f t="shared" si="167"/>
        <v>0</v>
      </c>
    </row>
    <row r="420" spans="1:23" ht="33">
      <c r="A420" s="56" t="s">
        <v>21</v>
      </c>
      <c r="B420" s="50" t="s">
        <v>90</v>
      </c>
      <c r="C420" s="56"/>
      <c r="D420" s="29"/>
      <c r="E420" s="27"/>
      <c r="F420" s="27"/>
      <c r="G420" s="27"/>
      <c r="H420" s="27">
        <v>200</v>
      </c>
      <c r="I420" s="421" t="s">
        <v>1494</v>
      </c>
      <c r="J420" s="437" t="s">
        <v>1495</v>
      </c>
      <c r="K420" s="29"/>
      <c r="L420" s="168">
        <f>SUM(L421:L430)</f>
        <v>11676.9</v>
      </c>
      <c r="M420" s="168">
        <f>SUM(M421:M430)</f>
        <v>13331.599999999999</v>
      </c>
      <c r="N420" s="168">
        <f>SUM(N421:N430)</f>
        <v>6300.7</v>
      </c>
      <c r="O420" s="168">
        <f>SUM(O421:O430)</f>
        <v>18109.8</v>
      </c>
      <c r="P420" s="168">
        <f t="shared" ref="P420:W420" si="168">SUM(P421:P430)</f>
        <v>18109.8</v>
      </c>
      <c r="Q420" s="168">
        <f t="shared" si="168"/>
        <v>0</v>
      </c>
      <c r="R420" s="168">
        <f t="shared" si="168"/>
        <v>18713.800000000003</v>
      </c>
      <c r="S420" s="168">
        <f t="shared" si="168"/>
        <v>18713.800000000003</v>
      </c>
      <c r="T420" s="168">
        <f t="shared" si="168"/>
        <v>0</v>
      </c>
      <c r="U420" s="168">
        <f t="shared" si="168"/>
        <v>20634.5</v>
      </c>
      <c r="V420" s="168">
        <f t="shared" si="168"/>
        <v>20634.5</v>
      </c>
      <c r="W420" s="168">
        <f t="shared" si="168"/>
        <v>0</v>
      </c>
    </row>
    <row r="421" spans="1:23">
      <c r="A421" s="416" t="s">
        <v>506</v>
      </c>
      <c r="B421" s="415" t="s">
        <v>1496</v>
      </c>
      <c r="C421" s="416"/>
      <c r="D421" s="426" t="s">
        <v>404</v>
      </c>
      <c r="E421" s="29" t="s">
        <v>99</v>
      </c>
      <c r="F421" s="29" t="s">
        <v>93</v>
      </c>
      <c r="G421" s="29" t="s">
        <v>1497</v>
      </c>
      <c r="H421" s="27">
        <v>200</v>
      </c>
      <c r="I421" s="421"/>
      <c r="J421" s="437"/>
      <c r="K421" s="171"/>
      <c r="L421" s="58">
        <v>1131.3</v>
      </c>
      <c r="M421" s="97">
        <v>1355.9</v>
      </c>
      <c r="N421" s="97">
        <v>601.1</v>
      </c>
      <c r="O421" s="97">
        <f>P421+Q421</f>
        <v>3117.2</v>
      </c>
      <c r="P421" s="97">
        <v>3117.2</v>
      </c>
      <c r="Q421" s="97">
        <v>0</v>
      </c>
      <c r="R421" s="97">
        <f>S421+T421</f>
        <v>3083.9</v>
      </c>
      <c r="S421" s="97">
        <v>3083.9</v>
      </c>
      <c r="T421" s="97">
        <v>0</v>
      </c>
      <c r="U421" s="97">
        <f>V421+W421</f>
        <v>3400.4</v>
      </c>
      <c r="V421" s="97">
        <v>3400.4</v>
      </c>
      <c r="W421" s="97">
        <v>0</v>
      </c>
    </row>
    <row r="422" spans="1:23">
      <c r="A422" s="416"/>
      <c r="B422" s="415"/>
      <c r="C422" s="416"/>
      <c r="D422" s="426"/>
      <c r="E422" s="29" t="s">
        <v>99</v>
      </c>
      <c r="F422" s="29" t="s">
        <v>93</v>
      </c>
      <c r="G422" s="29" t="s">
        <v>1498</v>
      </c>
      <c r="H422" s="27">
        <v>200</v>
      </c>
      <c r="I422" s="421"/>
      <c r="J422" s="437"/>
      <c r="K422" s="171"/>
      <c r="L422" s="58">
        <v>32</v>
      </c>
      <c r="M422" s="97">
        <v>159.6</v>
      </c>
      <c r="N422" s="97">
        <v>5.9</v>
      </c>
      <c r="O422" s="97">
        <f t="shared" ref="O422:O430" si="169">P422+Q422</f>
        <v>143.19999999999999</v>
      </c>
      <c r="P422" s="97">
        <v>143.19999999999999</v>
      </c>
      <c r="Q422" s="97">
        <v>0</v>
      </c>
      <c r="R422" s="97">
        <f t="shared" ref="R422:R430" si="170">S422+T422</f>
        <v>141.6</v>
      </c>
      <c r="S422" s="97">
        <v>141.6</v>
      </c>
      <c r="T422" s="97">
        <v>0</v>
      </c>
      <c r="U422" s="97">
        <f t="shared" ref="U422:U430" si="171">V422+W422</f>
        <v>156.19999999999999</v>
      </c>
      <c r="V422" s="97">
        <v>156.19999999999999</v>
      </c>
      <c r="W422" s="97">
        <v>0</v>
      </c>
    </row>
    <row r="423" spans="1:23">
      <c r="A423" s="416"/>
      <c r="B423" s="415"/>
      <c r="C423" s="416"/>
      <c r="D423" s="426"/>
      <c r="E423" s="29" t="s">
        <v>99</v>
      </c>
      <c r="F423" s="29" t="s">
        <v>93</v>
      </c>
      <c r="G423" s="29" t="s">
        <v>622</v>
      </c>
      <c r="H423" s="27">
        <v>200</v>
      </c>
      <c r="I423" s="421"/>
      <c r="J423" s="437"/>
      <c r="K423" s="171"/>
      <c r="L423" s="58">
        <v>5832.5</v>
      </c>
      <c r="M423" s="97">
        <v>6922.3</v>
      </c>
      <c r="N423" s="97">
        <v>4531</v>
      </c>
      <c r="O423" s="97">
        <f t="shared" si="169"/>
        <v>7841</v>
      </c>
      <c r="P423" s="97">
        <v>7841</v>
      </c>
      <c r="Q423" s="97">
        <v>0</v>
      </c>
      <c r="R423" s="97">
        <f t="shared" si="170"/>
        <v>7757.3</v>
      </c>
      <c r="S423" s="97">
        <v>7757.3</v>
      </c>
      <c r="T423" s="97">
        <v>0</v>
      </c>
      <c r="U423" s="97">
        <f t="shared" si="171"/>
        <v>8553.2999999999993</v>
      </c>
      <c r="V423" s="97">
        <v>8553.2999999999993</v>
      </c>
      <c r="W423" s="97">
        <v>0</v>
      </c>
    </row>
    <row r="424" spans="1:23">
      <c r="A424" s="416"/>
      <c r="B424" s="415"/>
      <c r="C424" s="416"/>
      <c r="D424" s="426"/>
      <c r="E424" s="29" t="s">
        <v>99</v>
      </c>
      <c r="F424" s="29" t="s">
        <v>93</v>
      </c>
      <c r="G424" s="29" t="s">
        <v>1499</v>
      </c>
      <c r="H424" s="27">
        <v>200</v>
      </c>
      <c r="I424" s="421"/>
      <c r="J424" s="437"/>
      <c r="K424" s="171"/>
      <c r="L424" s="58">
        <v>3436.1</v>
      </c>
      <c r="M424" s="97">
        <v>0</v>
      </c>
      <c r="N424" s="97">
        <v>0</v>
      </c>
      <c r="O424" s="97"/>
      <c r="P424" s="97"/>
      <c r="Q424" s="97"/>
      <c r="R424" s="97"/>
      <c r="S424" s="97"/>
      <c r="T424" s="97"/>
      <c r="U424" s="97"/>
      <c r="V424" s="97"/>
      <c r="W424" s="97"/>
    </row>
    <row r="425" spans="1:23" ht="99">
      <c r="A425" s="56" t="s">
        <v>606</v>
      </c>
      <c r="B425" s="50" t="s">
        <v>1500</v>
      </c>
      <c r="C425" s="56"/>
      <c r="D425" s="29" t="s">
        <v>1501</v>
      </c>
      <c r="E425" s="29" t="s">
        <v>99</v>
      </c>
      <c r="F425" s="29" t="s">
        <v>153</v>
      </c>
      <c r="G425" s="29" t="s">
        <v>1502</v>
      </c>
      <c r="H425" s="27">
        <v>200</v>
      </c>
      <c r="I425" s="421"/>
      <c r="J425" s="437"/>
      <c r="K425" s="171"/>
      <c r="L425" s="58">
        <v>732</v>
      </c>
      <c r="M425" s="97">
        <v>883.5</v>
      </c>
      <c r="N425" s="97">
        <v>488</v>
      </c>
      <c r="O425" s="97">
        <f t="shared" si="169"/>
        <v>912</v>
      </c>
      <c r="P425" s="97">
        <v>912</v>
      </c>
      <c r="Q425" s="97">
        <v>0</v>
      </c>
      <c r="R425" s="97">
        <f t="shared" si="170"/>
        <v>688</v>
      </c>
      <c r="S425" s="97">
        <v>688</v>
      </c>
      <c r="T425" s="97">
        <v>0</v>
      </c>
      <c r="U425" s="97">
        <f t="shared" si="171"/>
        <v>758.6</v>
      </c>
      <c r="V425" s="97">
        <v>758.6</v>
      </c>
      <c r="W425" s="97">
        <v>0</v>
      </c>
    </row>
    <row r="426" spans="1:23" ht="49.5">
      <c r="A426" s="174" t="s">
        <v>623</v>
      </c>
      <c r="B426" s="170" t="s">
        <v>1492</v>
      </c>
      <c r="C426" s="56"/>
      <c r="D426" s="29" t="s">
        <v>447</v>
      </c>
      <c r="E426" s="29" t="s">
        <v>99</v>
      </c>
      <c r="F426" s="29" t="s">
        <v>99</v>
      </c>
      <c r="G426" s="29" t="s">
        <v>1503</v>
      </c>
      <c r="H426" s="27">
        <v>200</v>
      </c>
      <c r="I426" s="421"/>
      <c r="J426" s="437"/>
      <c r="K426" s="171"/>
      <c r="L426" s="58">
        <v>185.7</v>
      </c>
      <c r="M426" s="97">
        <v>298.5</v>
      </c>
      <c r="N426" s="97">
        <v>175.2</v>
      </c>
      <c r="O426" s="97">
        <f t="shared" si="169"/>
        <v>283.60000000000002</v>
      </c>
      <c r="P426" s="97">
        <v>283.60000000000002</v>
      </c>
      <c r="Q426" s="97">
        <v>0</v>
      </c>
      <c r="R426" s="97">
        <f t="shared" si="170"/>
        <v>280.5</v>
      </c>
      <c r="S426" s="97">
        <v>280.5</v>
      </c>
      <c r="T426" s="97">
        <v>0</v>
      </c>
      <c r="U426" s="97">
        <f t="shared" si="171"/>
        <v>309.3</v>
      </c>
      <c r="V426" s="97">
        <v>309.3</v>
      </c>
      <c r="W426" s="97">
        <v>0</v>
      </c>
    </row>
    <row r="427" spans="1:23" ht="148.5">
      <c r="A427" s="56" t="s">
        <v>624</v>
      </c>
      <c r="B427" s="83" t="s">
        <v>1504</v>
      </c>
      <c r="C427" s="83"/>
      <c r="D427" s="29" t="s">
        <v>404</v>
      </c>
      <c r="E427" s="29" t="s">
        <v>99</v>
      </c>
      <c r="F427" s="29" t="s">
        <v>93</v>
      </c>
      <c r="G427" s="29" t="s">
        <v>1505</v>
      </c>
      <c r="H427" s="175">
        <v>200</v>
      </c>
      <c r="I427" s="421"/>
      <c r="J427" s="437"/>
      <c r="K427" s="171"/>
      <c r="L427" s="97">
        <v>25.3</v>
      </c>
      <c r="M427" s="97">
        <v>3295.5</v>
      </c>
      <c r="N427" s="97">
        <v>342.8</v>
      </c>
      <c r="O427" s="97">
        <f t="shared" si="169"/>
        <v>5432.8</v>
      </c>
      <c r="P427" s="97">
        <v>5432.8</v>
      </c>
      <c r="Q427" s="97">
        <v>0</v>
      </c>
      <c r="R427" s="97">
        <f t="shared" si="170"/>
        <v>6364.1</v>
      </c>
      <c r="S427" s="97">
        <v>6364.1</v>
      </c>
      <c r="T427" s="97">
        <v>0</v>
      </c>
      <c r="U427" s="97">
        <f t="shared" si="171"/>
        <v>7017.2</v>
      </c>
      <c r="V427" s="97">
        <v>7017.2</v>
      </c>
      <c r="W427" s="97">
        <v>0</v>
      </c>
    </row>
    <row r="428" spans="1:23" ht="33">
      <c r="A428" s="56" t="s">
        <v>992</v>
      </c>
      <c r="B428" s="176" t="s">
        <v>1506</v>
      </c>
      <c r="C428" s="56"/>
      <c r="D428" s="29" t="s">
        <v>1507</v>
      </c>
      <c r="E428" s="145" t="s">
        <v>99</v>
      </c>
      <c r="F428" s="145" t="s">
        <v>99</v>
      </c>
      <c r="G428" s="145" t="s">
        <v>95</v>
      </c>
      <c r="H428" s="177">
        <v>200</v>
      </c>
      <c r="I428" s="421"/>
      <c r="J428" s="437"/>
      <c r="K428" s="171"/>
      <c r="L428" s="97">
        <v>178</v>
      </c>
      <c r="M428" s="97">
        <v>0</v>
      </c>
      <c r="N428" s="97">
        <v>0</v>
      </c>
      <c r="O428" s="97">
        <f t="shared" si="169"/>
        <v>0</v>
      </c>
      <c r="P428" s="97">
        <v>0</v>
      </c>
      <c r="Q428" s="97">
        <v>0</v>
      </c>
      <c r="R428" s="97">
        <f t="shared" si="170"/>
        <v>0</v>
      </c>
      <c r="S428" s="97">
        <v>0</v>
      </c>
      <c r="T428" s="97">
        <v>0</v>
      </c>
      <c r="U428" s="97">
        <f t="shared" si="171"/>
        <v>0</v>
      </c>
      <c r="V428" s="97">
        <v>0</v>
      </c>
      <c r="W428" s="97">
        <v>0</v>
      </c>
    </row>
    <row r="429" spans="1:23" ht="99">
      <c r="A429" s="56" t="s">
        <v>993</v>
      </c>
      <c r="B429" s="176" t="s">
        <v>1508</v>
      </c>
      <c r="C429" s="56"/>
      <c r="D429" s="29" t="s">
        <v>1368</v>
      </c>
      <c r="E429" s="145" t="s">
        <v>99</v>
      </c>
      <c r="F429" s="145" t="s">
        <v>99</v>
      </c>
      <c r="G429" s="145" t="s">
        <v>1033</v>
      </c>
      <c r="H429" s="177">
        <v>200</v>
      </c>
      <c r="I429" s="421"/>
      <c r="J429" s="437"/>
      <c r="K429" s="171"/>
      <c r="L429" s="97">
        <v>0</v>
      </c>
      <c r="M429" s="97">
        <v>0</v>
      </c>
      <c r="N429" s="97">
        <v>0</v>
      </c>
      <c r="O429" s="97">
        <f t="shared" si="169"/>
        <v>7</v>
      </c>
      <c r="P429" s="97">
        <v>7</v>
      </c>
      <c r="Q429" s="97">
        <v>0</v>
      </c>
      <c r="R429" s="97">
        <f t="shared" si="170"/>
        <v>7</v>
      </c>
      <c r="S429" s="97">
        <v>7</v>
      </c>
      <c r="T429" s="97">
        <v>0</v>
      </c>
      <c r="U429" s="97">
        <f t="shared" si="171"/>
        <v>7.7</v>
      </c>
      <c r="V429" s="97">
        <v>7.7</v>
      </c>
      <c r="W429" s="97">
        <v>0</v>
      </c>
    </row>
    <row r="430" spans="1:23" ht="33">
      <c r="A430" s="56" t="s">
        <v>1193</v>
      </c>
      <c r="B430" s="176" t="s">
        <v>1506</v>
      </c>
      <c r="C430" s="56"/>
      <c r="D430" s="29" t="s">
        <v>1507</v>
      </c>
      <c r="E430" s="145" t="s">
        <v>93</v>
      </c>
      <c r="F430" s="145" t="s">
        <v>84</v>
      </c>
      <c r="G430" s="145" t="s">
        <v>95</v>
      </c>
      <c r="H430" s="177">
        <v>200</v>
      </c>
      <c r="I430" s="421"/>
      <c r="J430" s="437"/>
      <c r="K430" s="171"/>
      <c r="L430" s="97">
        <v>124</v>
      </c>
      <c r="M430" s="97">
        <v>416.3</v>
      </c>
      <c r="N430" s="97">
        <v>156.69999999999999</v>
      </c>
      <c r="O430" s="97">
        <f t="shared" si="169"/>
        <v>373</v>
      </c>
      <c r="P430" s="97">
        <v>373</v>
      </c>
      <c r="Q430" s="97">
        <v>0</v>
      </c>
      <c r="R430" s="97">
        <f t="shared" si="170"/>
        <v>391.4</v>
      </c>
      <c r="S430" s="97">
        <v>391.4</v>
      </c>
      <c r="T430" s="97">
        <v>0</v>
      </c>
      <c r="U430" s="97">
        <f t="shared" si="171"/>
        <v>431.8</v>
      </c>
      <c r="V430" s="97">
        <v>431.8</v>
      </c>
      <c r="W430" s="97">
        <v>0</v>
      </c>
    </row>
    <row r="431" spans="1:23">
      <c r="A431" s="429" t="s">
        <v>75</v>
      </c>
      <c r="B431" s="429"/>
      <c r="C431" s="429"/>
      <c r="D431" s="429"/>
      <c r="E431" s="429"/>
      <c r="F431" s="429"/>
      <c r="G431" s="429"/>
      <c r="H431" s="429"/>
      <c r="I431" s="429"/>
      <c r="J431" s="429"/>
      <c r="K431" s="429"/>
      <c r="L431" s="178">
        <f>L432</f>
        <v>291106.7</v>
      </c>
      <c r="M431" s="178">
        <f t="shared" ref="M431:W431" si="172">M432</f>
        <v>366900.4</v>
      </c>
      <c r="N431" s="178">
        <f t="shared" si="172"/>
        <v>144448.1</v>
      </c>
      <c r="O431" s="93">
        <f t="shared" si="172"/>
        <v>393698.30000000005</v>
      </c>
      <c r="P431" s="93">
        <f t="shared" si="172"/>
        <v>393698.30000000005</v>
      </c>
      <c r="Q431" s="93">
        <f t="shared" si="172"/>
        <v>0</v>
      </c>
      <c r="R431" s="93">
        <f t="shared" si="172"/>
        <v>340973.8</v>
      </c>
      <c r="S431" s="93">
        <f t="shared" si="172"/>
        <v>340973.8</v>
      </c>
      <c r="T431" s="93">
        <f t="shared" si="172"/>
        <v>0</v>
      </c>
      <c r="U431" s="93">
        <f t="shared" si="172"/>
        <v>370126.3</v>
      </c>
      <c r="V431" s="93">
        <f t="shared" si="172"/>
        <v>370126.3</v>
      </c>
      <c r="W431" s="93">
        <f t="shared" si="172"/>
        <v>0</v>
      </c>
    </row>
    <row r="432" spans="1:23">
      <c r="A432" s="429" t="s">
        <v>36</v>
      </c>
      <c r="B432" s="429"/>
      <c r="C432" s="429"/>
      <c r="D432" s="429"/>
      <c r="E432" s="429"/>
      <c r="F432" s="429"/>
      <c r="G432" s="429"/>
      <c r="H432" s="429"/>
      <c r="I432" s="429"/>
      <c r="J432" s="429"/>
      <c r="K432" s="429"/>
      <c r="L432" s="55">
        <f t="shared" ref="L432:W432" si="173">L433+L456</f>
        <v>291106.7</v>
      </c>
      <c r="M432" s="55">
        <f t="shared" si="173"/>
        <v>366900.4</v>
      </c>
      <c r="N432" s="55">
        <f t="shared" si="173"/>
        <v>144448.1</v>
      </c>
      <c r="O432" s="55">
        <f t="shared" si="173"/>
        <v>393698.30000000005</v>
      </c>
      <c r="P432" s="55">
        <f t="shared" si="173"/>
        <v>393698.30000000005</v>
      </c>
      <c r="Q432" s="55">
        <f t="shared" si="173"/>
        <v>0</v>
      </c>
      <c r="R432" s="55">
        <f t="shared" si="173"/>
        <v>340973.8</v>
      </c>
      <c r="S432" s="55">
        <f t="shared" si="173"/>
        <v>340973.8</v>
      </c>
      <c r="T432" s="55">
        <f t="shared" si="173"/>
        <v>0</v>
      </c>
      <c r="U432" s="55">
        <f t="shared" si="173"/>
        <v>370126.3</v>
      </c>
      <c r="V432" s="55">
        <f t="shared" si="173"/>
        <v>370126.3</v>
      </c>
      <c r="W432" s="55">
        <f t="shared" si="173"/>
        <v>0</v>
      </c>
    </row>
    <row r="433" spans="1:23" ht="82.5">
      <c r="A433" s="56" t="s">
        <v>33</v>
      </c>
      <c r="B433" s="50" t="s">
        <v>91</v>
      </c>
      <c r="C433" s="51"/>
      <c r="D433" s="52"/>
      <c r="E433" s="27"/>
      <c r="F433" s="27"/>
      <c r="G433" s="27"/>
      <c r="H433" s="27">
        <v>600</v>
      </c>
      <c r="I433" s="421" t="s">
        <v>1509</v>
      </c>
      <c r="J433" s="423" t="s">
        <v>1510</v>
      </c>
      <c r="K433" s="29"/>
      <c r="L433" s="55">
        <f t="shared" ref="L433:W433" si="174">SUM(L434:L455)</f>
        <v>170258.1</v>
      </c>
      <c r="M433" s="55">
        <f t="shared" si="174"/>
        <v>196658.30000000002</v>
      </c>
      <c r="N433" s="55">
        <f t="shared" si="174"/>
        <v>102308.5</v>
      </c>
      <c r="O433" s="55">
        <f t="shared" si="174"/>
        <v>279797.40000000002</v>
      </c>
      <c r="P433" s="55">
        <f t="shared" si="174"/>
        <v>279797.40000000002</v>
      </c>
      <c r="Q433" s="55">
        <f t="shared" si="174"/>
        <v>0</v>
      </c>
      <c r="R433" s="55">
        <f>SUM(R434:R455)</f>
        <v>230963</v>
      </c>
      <c r="S433" s="55">
        <f t="shared" si="174"/>
        <v>230963</v>
      </c>
      <c r="T433" s="55">
        <f t="shared" si="174"/>
        <v>0</v>
      </c>
      <c r="U433" s="55">
        <f t="shared" si="174"/>
        <v>251615.59999999998</v>
      </c>
      <c r="V433" s="55">
        <f t="shared" si="174"/>
        <v>251615.59999999998</v>
      </c>
      <c r="W433" s="55">
        <f t="shared" si="174"/>
        <v>0</v>
      </c>
    </row>
    <row r="434" spans="1:23">
      <c r="A434" s="416" t="s">
        <v>43</v>
      </c>
      <c r="B434" s="425" t="s">
        <v>1511</v>
      </c>
      <c r="C434" s="425" t="s">
        <v>1512</v>
      </c>
      <c r="D434" s="426" t="s">
        <v>448</v>
      </c>
      <c r="E434" s="29" t="s">
        <v>94</v>
      </c>
      <c r="F434" s="29" t="s">
        <v>98</v>
      </c>
      <c r="G434" s="29" t="s">
        <v>195</v>
      </c>
      <c r="H434" s="27">
        <v>600</v>
      </c>
      <c r="I434" s="420"/>
      <c r="J434" s="419"/>
      <c r="K434" s="29"/>
      <c r="L434" s="58">
        <v>20545.5</v>
      </c>
      <c r="M434" s="97">
        <v>7220.3</v>
      </c>
      <c r="N434" s="97">
        <v>2629.6</v>
      </c>
      <c r="O434" s="97">
        <f>P434+Q434</f>
        <v>6450.1</v>
      </c>
      <c r="P434" s="97">
        <v>6450.1</v>
      </c>
      <c r="Q434" s="97">
        <v>0</v>
      </c>
      <c r="R434" s="97">
        <f t="shared" ref="R434:R455" si="175">S434+T434</f>
        <v>7944.4</v>
      </c>
      <c r="S434" s="97">
        <v>7944.4</v>
      </c>
      <c r="T434" s="97">
        <v>0</v>
      </c>
      <c r="U434" s="97">
        <f>V434+W434</f>
        <v>8759.6</v>
      </c>
      <c r="V434" s="97">
        <v>8759.6</v>
      </c>
      <c r="W434" s="97">
        <v>0</v>
      </c>
    </row>
    <row r="435" spans="1:23">
      <c r="A435" s="420"/>
      <c r="B435" s="415"/>
      <c r="C435" s="415"/>
      <c r="D435" s="426"/>
      <c r="E435" s="29" t="s">
        <v>94</v>
      </c>
      <c r="F435" s="29" t="s">
        <v>98</v>
      </c>
      <c r="G435" s="29" t="s">
        <v>1513</v>
      </c>
      <c r="H435" s="27">
        <v>600</v>
      </c>
      <c r="I435" s="420"/>
      <c r="J435" s="419"/>
      <c r="K435" s="29"/>
      <c r="L435" s="58">
        <v>4843.6000000000004</v>
      </c>
      <c r="M435" s="97">
        <v>27213.7</v>
      </c>
      <c r="N435" s="97">
        <v>16000</v>
      </c>
      <c r="O435" s="97">
        <f t="shared" ref="O435:O453" si="176">P435+Q435</f>
        <v>31101</v>
      </c>
      <c r="P435" s="97">
        <v>31101</v>
      </c>
      <c r="Q435" s="97">
        <v>0</v>
      </c>
      <c r="R435" s="97">
        <f t="shared" si="175"/>
        <v>29230.5</v>
      </c>
      <c r="S435" s="97">
        <v>29230.5</v>
      </c>
      <c r="T435" s="97">
        <v>0</v>
      </c>
      <c r="U435" s="97">
        <f t="shared" ref="U435:U453" si="177">V435+W435</f>
        <v>32230</v>
      </c>
      <c r="V435" s="97">
        <v>32230</v>
      </c>
      <c r="W435" s="97">
        <v>0</v>
      </c>
    </row>
    <row r="436" spans="1:23">
      <c r="A436" s="420"/>
      <c r="B436" s="415"/>
      <c r="C436" s="415"/>
      <c r="D436" s="426"/>
      <c r="E436" s="29" t="s">
        <v>94</v>
      </c>
      <c r="F436" s="29" t="s">
        <v>98</v>
      </c>
      <c r="G436" s="29" t="s">
        <v>1514</v>
      </c>
      <c r="H436" s="27">
        <v>600</v>
      </c>
      <c r="I436" s="420"/>
      <c r="J436" s="419"/>
      <c r="K436" s="29"/>
      <c r="L436" s="58">
        <v>3400</v>
      </c>
      <c r="M436" s="97">
        <v>2001.3</v>
      </c>
      <c r="N436" s="97">
        <v>1649.2</v>
      </c>
      <c r="O436" s="97">
        <f t="shared" si="176"/>
        <v>2291.1999999999998</v>
      </c>
      <c r="P436" s="97">
        <v>2291.1999999999998</v>
      </c>
      <c r="Q436" s="97">
        <v>0</v>
      </c>
      <c r="R436" s="97">
        <f t="shared" si="175"/>
        <v>1690.4</v>
      </c>
      <c r="S436" s="97">
        <v>1690.4</v>
      </c>
      <c r="T436" s="97">
        <v>0</v>
      </c>
      <c r="U436" s="97">
        <f t="shared" si="177"/>
        <v>2050.1999999999998</v>
      </c>
      <c r="V436" s="97">
        <v>2050.1999999999998</v>
      </c>
      <c r="W436" s="97">
        <v>0</v>
      </c>
    </row>
    <row r="437" spans="1:23">
      <c r="A437" s="420"/>
      <c r="B437" s="415"/>
      <c r="C437" s="415"/>
      <c r="D437" s="426"/>
      <c r="E437" s="29" t="s">
        <v>94</v>
      </c>
      <c r="F437" s="29" t="s">
        <v>98</v>
      </c>
      <c r="G437" s="29" t="s">
        <v>1515</v>
      </c>
      <c r="H437" s="27">
        <v>600</v>
      </c>
      <c r="I437" s="420"/>
      <c r="J437" s="419"/>
      <c r="K437" s="29"/>
      <c r="L437" s="58">
        <v>22820.799999999999</v>
      </c>
      <c r="M437" s="97">
        <v>27678.400000000001</v>
      </c>
      <c r="N437" s="97">
        <v>16300</v>
      </c>
      <c r="O437" s="97">
        <f t="shared" si="176"/>
        <v>31598.6</v>
      </c>
      <c r="P437" s="97">
        <v>31598.6</v>
      </c>
      <c r="Q437" s="97">
        <v>0</v>
      </c>
      <c r="R437" s="97">
        <f t="shared" si="175"/>
        <v>34805.5</v>
      </c>
      <c r="S437" s="97">
        <v>34805.5</v>
      </c>
      <c r="T437" s="97">
        <v>0</v>
      </c>
      <c r="U437" s="97">
        <f t="shared" si="177"/>
        <v>38190.800000000003</v>
      </c>
      <c r="V437" s="97">
        <v>38190.800000000003</v>
      </c>
      <c r="W437" s="97">
        <v>0</v>
      </c>
    </row>
    <row r="438" spans="1:23" ht="115.5">
      <c r="A438" s="135" t="s">
        <v>76</v>
      </c>
      <c r="B438" s="57" t="s">
        <v>1516</v>
      </c>
      <c r="C438" s="57" t="s">
        <v>122</v>
      </c>
      <c r="D438" s="29" t="s">
        <v>449</v>
      </c>
      <c r="E438" s="29" t="s">
        <v>99</v>
      </c>
      <c r="F438" s="29" t="s">
        <v>96</v>
      </c>
      <c r="G438" s="29" t="s">
        <v>196</v>
      </c>
      <c r="H438" s="27">
        <v>600</v>
      </c>
      <c r="I438" s="420"/>
      <c r="J438" s="419"/>
      <c r="K438" s="29"/>
      <c r="L438" s="58">
        <v>33290.300000000003</v>
      </c>
      <c r="M438" s="97">
        <v>26454.6</v>
      </c>
      <c r="N438" s="97">
        <v>13000</v>
      </c>
      <c r="O438" s="97">
        <f t="shared" si="176"/>
        <v>12173.4</v>
      </c>
      <c r="P438" s="97">
        <v>12173.4</v>
      </c>
      <c r="Q438" s="97">
        <v>0</v>
      </c>
      <c r="R438" s="97">
        <f t="shared" si="175"/>
        <v>12043.4</v>
      </c>
      <c r="S438" s="97">
        <v>12043.4</v>
      </c>
      <c r="T438" s="97">
        <v>0</v>
      </c>
      <c r="U438" s="97">
        <f t="shared" si="177"/>
        <v>13279.3</v>
      </c>
      <c r="V438" s="97">
        <v>13279.3</v>
      </c>
      <c r="W438" s="97">
        <v>0</v>
      </c>
    </row>
    <row r="439" spans="1:23">
      <c r="A439" s="419" t="s">
        <v>1012</v>
      </c>
      <c r="B439" s="415" t="s">
        <v>1517</v>
      </c>
      <c r="C439" s="425" t="s">
        <v>1518</v>
      </c>
      <c r="D439" s="426" t="s">
        <v>1519</v>
      </c>
      <c r="E439" s="29" t="s">
        <v>99</v>
      </c>
      <c r="F439" s="29" t="s">
        <v>153</v>
      </c>
      <c r="G439" s="29" t="s">
        <v>1520</v>
      </c>
      <c r="H439" s="27">
        <v>600</v>
      </c>
      <c r="I439" s="420"/>
      <c r="J439" s="419"/>
      <c r="K439" s="29"/>
      <c r="L439" s="58"/>
      <c r="M439" s="97"/>
      <c r="N439" s="97"/>
      <c r="O439" s="97">
        <f t="shared" si="176"/>
        <v>2320</v>
      </c>
      <c r="P439" s="97">
        <v>2320</v>
      </c>
      <c r="Q439" s="97">
        <v>0</v>
      </c>
      <c r="R439" s="97">
        <f t="shared" si="175"/>
        <v>3990</v>
      </c>
      <c r="S439" s="97">
        <v>3990</v>
      </c>
      <c r="T439" s="97">
        <v>0</v>
      </c>
      <c r="U439" s="97">
        <f t="shared" si="177"/>
        <v>3990</v>
      </c>
      <c r="V439" s="97">
        <v>3990</v>
      </c>
      <c r="W439" s="97">
        <v>0</v>
      </c>
    </row>
    <row r="440" spans="1:23">
      <c r="A440" s="432"/>
      <c r="B440" s="428"/>
      <c r="C440" s="428"/>
      <c r="D440" s="427"/>
      <c r="E440" s="29" t="s">
        <v>99</v>
      </c>
      <c r="F440" s="29" t="s">
        <v>153</v>
      </c>
      <c r="G440" s="29" t="s">
        <v>1521</v>
      </c>
      <c r="H440" s="27">
        <v>600</v>
      </c>
      <c r="I440" s="420"/>
      <c r="J440" s="419"/>
      <c r="K440" s="29"/>
      <c r="L440" s="58"/>
      <c r="M440" s="97"/>
      <c r="N440" s="97"/>
      <c r="O440" s="97">
        <f t="shared" si="176"/>
        <v>4940</v>
      </c>
      <c r="P440" s="97">
        <v>4940</v>
      </c>
      <c r="Q440" s="97">
        <v>0</v>
      </c>
      <c r="R440" s="97">
        <f t="shared" si="175"/>
        <v>0</v>
      </c>
      <c r="S440" s="97">
        <v>0</v>
      </c>
      <c r="T440" s="97">
        <v>0</v>
      </c>
      <c r="U440" s="97">
        <f t="shared" si="177"/>
        <v>0</v>
      </c>
      <c r="V440" s="97">
        <v>0</v>
      </c>
      <c r="W440" s="97">
        <v>0</v>
      </c>
    </row>
    <row r="441" spans="1:23">
      <c r="A441" s="432"/>
      <c r="B441" s="428"/>
      <c r="C441" s="428"/>
      <c r="D441" s="427"/>
      <c r="E441" s="29" t="s">
        <v>99</v>
      </c>
      <c r="F441" s="29" t="s">
        <v>153</v>
      </c>
      <c r="G441" s="29" t="s">
        <v>1522</v>
      </c>
      <c r="H441" s="27">
        <v>600</v>
      </c>
      <c r="I441" s="420"/>
      <c r="J441" s="419"/>
      <c r="K441" s="29"/>
      <c r="L441" s="58"/>
      <c r="M441" s="97"/>
      <c r="N441" s="97"/>
      <c r="O441" s="97">
        <f t="shared" si="176"/>
        <v>29083.8</v>
      </c>
      <c r="P441" s="97">
        <v>29083.8</v>
      </c>
      <c r="Q441" s="97">
        <v>0</v>
      </c>
      <c r="R441" s="97">
        <f t="shared" si="175"/>
        <v>11778</v>
      </c>
      <c r="S441" s="97">
        <v>11778</v>
      </c>
      <c r="T441" s="97">
        <v>0</v>
      </c>
      <c r="U441" s="97">
        <f t="shared" si="177"/>
        <v>11778</v>
      </c>
      <c r="V441" s="97">
        <v>11778</v>
      </c>
      <c r="W441" s="97">
        <v>0</v>
      </c>
    </row>
    <row r="442" spans="1:23">
      <c r="A442" s="432"/>
      <c r="B442" s="428"/>
      <c r="C442" s="428"/>
      <c r="D442" s="427"/>
      <c r="E442" s="29" t="s">
        <v>99</v>
      </c>
      <c r="F442" s="29" t="s">
        <v>153</v>
      </c>
      <c r="G442" s="29" t="s">
        <v>1523</v>
      </c>
      <c r="H442" s="27">
        <v>600</v>
      </c>
      <c r="I442" s="420"/>
      <c r="J442" s="419"/>
      <c r="K442" s="29"/>
      <c r="L442" s="58">
        <v>0</v>
      </c>
      <c r="M442" s="97">
        <v>0</v>
      </c>
      <c r="N442" s="97">
        <v>0</v>
      </c>
      <c r="O442" s="97">
        <f t="shared" si="176"/>
        <v>24.2</v>
      </c>
      <c r="P442" s="97">
        <v>24.2</v>
      </c>
      <c r="Q442" s="97">
        <v>0</v>
      </c>
      <c r="R442" s="97">
        <f t="shared" si="175"/>
        <v>24.2</v>
      </c>
      <c r="S442" s="97">
        <v>24.2</v>
      </c>
      <c r="T442" s="97">
        <v>0</v>
      </c>
      <c r="U442" s="97">
        <f t="shared" si="177"/>
        <v>24.2</v>
      </c>
      <c r="V442" s="97">
        <v>24.2</v>
      </c>
      <c r="W442" s="97">
        <v>0</v>
      </c>
    </row>
    <row r="443" spans="1:23">
      <c r="A443" s="432"/>
      <c r="B443" s="428"/>
      <c r="C443" s="428"/>
      <c r="D443" s="427"/>
      <c r="E443" s="29" t="s">
        <v>99</v>
      </c>
      <c r="F443" s="29" t="s">
        <v>96</v>
      </c>
      <c r="G443" s="29" t="s">
        <v>242</v>
      </c>
      <c r="H443" s="27">
        <v>600</v>
      </c>
      <c r="I443" s="420"/>
      <c r="J443" s="419"/>
      <c r="K443" s="29"/>
      <c r="L443" s="58">
        <v>3877.3</v>
      </c>
      <c r="M443" s="97">
        <v>2447.8000000000002</v>
      </c>
      <c r="N443" s="97">
        <v>768.5</v>
      </c>
      <c r="O443" s="97">
        <f t="shared" si="176"/>
        <v>6029.2</v>
      </c>
      <c r="P443" s="97">
        <v>6029.2</v>
      </c>
      <c r="Q443" s="97">
        <v>0</v>
      </c>
      <c r="R443" s="97">
        <f t="shared" si="175"/>
        <v>9637.7000000000007</v>
      </c>
      <c r="S443" s="97">
        <v>9637.7000000000007</v>
      </c>
      <c r="T443" s="97">
        <v>0</v>
      </c>
      <c r="U443" s="97">
        <f t="shared" si="177"/>
        <v>11171.1</v>
      </c>
      <c r="V443" s="97">
        <v>11171.1</v>
      </c>
      <c r="W443" s="97">
        <v>0</v>
      </c>
    </row>
    <row r="444" spans="1:23">
      <c r="A444" s="433" t="s">
        <v>121</v>
      </c>
      <c r="B444" s="415" t="s">
        <v>1516</v>
      </c>
      <c r="C444" s="425" t="s">
        <v>1524</v>
      </c>
      <c r="D444" s="426" t="s">
        <v>449</v>
      </c>
      <c r="E444" s="29" t="s">
        <v>99</v>
      </c>
      <c r="F444" s="29" t="s">
        <v>96</v>
      </c>
      <c r="G444" s="29" t="s">
        <v>135</v>
      </c>
      <c r="H444" s="27">
        <v>600</v>
      </c>
      <c r="I444" s="420"/>
      <c r="J444" s="419"/>
      <c r="K444" s="29"/>
      <c r="L444" s="58">
        <v>4101.3999999999996</v>
      </c>
      <c r="M444" s="97">
        <v>4107.6000000000004</v>
      </c>
      <c r="N444" s="97">
        <v>2933</v>
      </c>
      <c r="O444" s="97">
        <f t="shared" si="176"/>
        <v>4730</v>
      </c>
      <c r="P444" s="97">
        <v>4730</v>
      </c>
      <c r="Q444" s="97">
        <v>0</v>
      </c>
      <c r="R444" s="97">
        <f t="shared" si="175"/>
        <v>4633.6000000000004</v>
      </c>
      <c r="S444" s="97">
        <v>4633.6000000000004</v>
      </c>
      <c r="T444" s="97">
        <v>0</v>
      </c>
      <c r="U444" s="97">
        <f t="shared" si="177"/>
        <v>5550.2</v>
      </c>
      <c r="V444" s="97">
        <v>5550.2</v>
      </c>
      <c r="W444" s="97">
        <v>0</v>
      </c>
    </row>
    <row r="445" spans="1:23">
      <c r="A445" s="433"/>
      <c r="B445" s="415"/>
      <c r="C445" s="425"/>
      <c r="D445" s="426"/>
      <c r="E445" s="29" t="s">
        <v>99</v>
      </c>
      <c r="F445" s="29" t="s">
        <v>96</v>
      </c>
      <c r="G445" s="29" t="s">
        <v>243</v>
      </c>
      <c r="H445" s="27">
        <v>600</v>
      </c>
      <c r="I445" s="420"/>
      <c r="J445" s="419"/>
      <c r="K445" s="29"/>
      <c r="L445" s="58">
        <v>3917.3</v>
      </c>
      <c r="M445" s="97">
        <v>815.1</v>
      </c>
      <c r="N445" s="97">
        <v>255.4</v>
      </c>
      <c r="O445" s="97">
        <f t="shared" si="176"/>
        <v>1081</v>
      </c>
      <c r="P445" s="97">
        <v>1081</v>
      </c>
      <c r="Q445" s="97">
        <v>0</v>
      </c>
      <c r="R445" s="97">
        <f t="shared" si="175"/>
        <v>1069.5</v>
      </c>
      <c r="S445" s="97">
        <v>1069.5</v>
      </c>
      <c r="T445" s="97">
        <v>0</v>
      </c>
      <c r="U445" s="97">
        <f t="shared" si="177"/>
        <v>1179.2</v>
      </c>
      <c r="V445" s="97">
        <v>1179.2</v>
      </c>
      <c r="W445" s="97">
        <v>0</v>
      </c>
    </row>
    <row r="446" spans="1:23">
      <c r="A446" s="433"/>
      <c r="B446" s="415"/>
      <c r="C446" s="425"/>
      <c r="D446" s="426"/>
      <c r="E446" s="29" t="s">
        <v>99</v>
      </c>
      <c r="F446" s="29" t="s">
        <v>96</v>
      </c>
      <c r="G446" s="29" t="s">
        <v>1525</v>
      </c>
      <c r="H446" s="27">
        <v>600</v>
      </c>
      <c r="I446" s="420"/>
      <c r="J446" s="419"/>
      <c r="K446" s="29"/>
      <c r="L446" s="58">
        <v>17635.099999999999</v>
      </c>
      <c r="M446" s="97">
        <v>7338.8</v>
      </c>
      <c r="N446" s="97">
        <v>3230.6</v>
      </c>
      <c r="O446" s="97">
        <f t="shared" si="176"/>
        <v>7956.1</v>
      </c>
      <c r="P446" s="97">
        <v>7956.1</v>
      </c>
      <c r="Q446" s="97">
        <v>0</v>
      </c>
      <c r="R446" s="97">
        <f t="shared" si="175"/>
        <v>7871.1</v>
      </c>
      <c r="S446" s="97">
        <v>7871.1</v>
      </c>
      <c r="T446" s="97">
        <v>0</v>
      </c>
      <c r="U446" s="97">
        <f t="shared" si="177"/>
        <v>8678.7999999999993</v>
      </c>
      <c r="V446" s="97">
        <v>8678.7999999999993</v>
      </c>
      <c r="W446" s="97">
        <v>0</v>
      </c>
    </row>
    <row r="447" spans="1:23">
      <c r="A447" s="433"/>
      <c r="B447" s="415"/>
      <c r="C447" s="425"/>
      <c r="D447" s="426"/>
      <c r="E447" s="29" t="s">
        <v>99</v>
      </c>
      <c r="F447" s="29" t="s">
        <v>96</v>
      </c>
      <c r="G447" s="29" t="s">
        <v>1526</v>
      </c>
      <c r="H447" s="27">
        <v>600</v>
      </c>
      <c r="I447" s="420"/>
      <c r="J447" s="419"/>
      <c r="K447" s="29"/>
      <c r="L447" s="58">
        <v>139.6</v>
      </c>
      <c r="M447" s="97">
        <v>25.3</v>
      </c>
      <c r="N447" s="97">
        <v>0</v>
      </c>
      <c r="O447" s="97">
        <f t="shared" si="176"/>
        <v>0</v>
      </c>
      <c r="P447" s="97">
        <v>0</v>
      </c>
      <c r="Q447" s="97">
        <v>0</v>
      </c>
      <c r="R447" s="97">
        <f t="shared" si="175"/>
        <v>0</v>
      </c>
      <c r="S447" s="97">
        <v>0</v>
      </c>
      <c r="T447" s="97">
        <v>0</v>
      </c>
      <c r="U447" s="97">
        <f t="shared" si="177"/>
        <v>0</v>
      </c>
      <c r="V447" s="97">
        <v>0</v>
      </c>
      <c r="W447" s="97">
        <v>0</v>
      </c>
    </row>
    <row r="448" spans="1:23">
      <c r="A448" s="433"/>
      <c r="B448" s="415"/>
      <c r="C448" s="425"/>
      <c r="D448" s="426"/>
      <c r="E448" s="29" t="s">
        <v>99</v>
      </c>
      <c r="F448" s="29" t="s">
        <v>96</v>
      </c>
      <c r="G448" s="29" t="s">
        <v>1527</v>
      </c>
      <c r="H448" s="27">
        <v>600</v>
      </c>
      <c r="I448" s="420"/>
      <c r="J448" s="419"/>
      <c r="K448" s="29"/>
      <c r="L448" s="58">
        <v>4852.3</v>
      </c>
      <c r="M448" s="97">
        <v>0</v>
      </c>
      <c r="N448" s="97">
        <v>0</v>
      </c>
      <c r="O448" s="97">
        <f t="shared" si="176"/>
        <v>0</v>
      </c>
      <c r="P448" s="97">
        <v>0</v>
      </c>
      <c r="Q448" s="97">
        <v>0</v>
      </c>
      <c r="R448" s="97">
        <f t="shared" si="175"/>
        <v>0</v>
      </c>
      <c r="S448" s="97">
        <v>0</v>
      </c>
      <c r="T448" s="97">
        <v>0</v>
      </c>
      <c r="U448" s="97">
        <f t="shared" si="177"/>
        <v>0</v>
      </c>
      <c r="V448" s="97">
        <v>0</v>
      </c>
      <c r="W448" s="97">
        <v>0</v>
      </c>
    </row>
    <row r="449" spans="1:23">
      <c r="A449" s="433"/>
      <c r="B449" s="415"/>
      <c r="C449" s="425"/>
      <c r="D449" s="426"/>
      <c r="E449" s="29" t="s">
        <v>99</v>
      </c>
      <c r="F449" s="29" t="s">
        <v>96</v>
      </c>
      <c r="G449" s="29" t="s">
        <v>1528</v>
      </c>
      <c r="H449" s="27">
        <v>600</v>
      </c>
      <c r="I449" s="420"/>
      <c r="J449" s="419"/>
      <c r="K449" s="29"/>
      <c r="L449" s="58">
        <v>0</v>
      </c>
      <c r="M449" s="97">
        <v>17555.8</v>
      </c>
      <c r="N449" s="97">
        <v>5441.7</v>
      </c>
      <c r="O449" s="97">
        <f t="shared" si="176"/>
        <v>16424</v>
      </c>
      <c r="P449" s="97">
        <v>16424</v>
      </c>
      <c r="Q449" s="97">
        <v>0</v>
      </c>
      <c r="R449" s="97">
        <f t="shared" si="175"/>
        <v>16388.400000000001</v>
      </c>
      <c r="S449" s="97">
        <v>16388.400000000001</v>
      </c>
      <c r="T449" s="97">
        <v>0</v>
      </c>
      <c r="U449" s="97">
        <f t="shared" si="177"/>
        <v>16727.099999999999</v>
      </c>
      <c r="V449" s="97">
        <v>16727.099999999999</v>
      </c>
      <c r="W449" s="97">
        <v>0</v>
      </c>
    </row>
    <row r="450" spans="1:23">
      <c r="A450" s="433"/>
      <c r="B450" s="415"/>
      <c r="C450" s="425"/>
      <c r="D450" s="426"/>
      <c r="E450" s="29" t="s">
        <v>99</v>
      </c>
      <c r="F450" s="29" t="s">
        <v>96</v>
      </c>
      <c r="G450" s="29" t="s">
        <v>1529</v>
      </c>
      <c r="H450" s="27">
        <v>600</v>
      </c>
      <c r="I450" s="420"/>
      <c r="J450" s="419"/>
      <c r="K450" s="29"/>
      <c r="L450" s="58">
        <v>0</v>
      </c>
      <c r="M450" s="97">
        <v>0</v>
      </c>
      <c r="N450" s="97">
        <v>0</v>
      </c>
      <c r="O450" s="97">
        <f t="shared" si="176"/>
        <v>30000</v>
      </c>
      <c r="P450" s="97">
        <v>30000</v>
      </c>
      <c r="Q450" s="97">
        <v>0</v>
      </c>
      <c r="R450" s="97">
        <f t="shared" si="175"/>
        <v>0</v>
      </c>
      <c r="S450" s="97">
        <v>0</v>
      </c>
      <c r="T450" s="97">
        <v>0</v>
      </c>
      <c r="U450" s="97">
        <f t="shared" si="177"/>
        <v>0</v>
      </c>
      <c r="V450" s="97">
        <v>0</v>
      </c>
      <c r="W450" s="97">
        <v>0</v>
      </c>
    </row>
    <row r="451" spans="1:23" ht="33">
      <c r="A451" s="433"/>
      <c r="B451" s="415"/>
      <c r="C451" s="57" t="s">
        <v>122</v>
      </c>
      <c r="D451" s="426"/>
      <c r="E451" s="29" t="s">
        <v>99</v>
      </c>
      <c r="F451" s="29" t="s">
        <v>96</v>
      </c>
      <c r="G451" s="29" t="s">
        <v>1530</v>
      </c>
      <c r="H451" s="27">
        <v>600</v>
      </c>
      <c r="I451" s="420"/>
      <c r="J451" s="419"/>
      <c r="K451" s="29"/>
      <c r="L451" s="58">
        <v>0</v>
      </c>
      <c r="M451" s="97">
        <v>9216.4</v>
      </c>
      <c r="N451" s="97">
        <v>0</v>
      </c>
      <c r="O451" s="97">
        <f t="shared" si="176"/>
        <v>20821</v>
      </c>
      <c r="P451" s="97">
        <v>20821</v>
      </c>
      <c r="Q451" s="97">
        <v>0</v>
      </c>
      <c r="R451" s="97">
        <f t="shared" si="175"/>
        <v>25545.3</v>
      </c>
      <c r="S451" s="97">
        <v>25545.3</v>
      </c>
      <c r="T451" s="97">
        <v>0</v>
      </c>
      <c r="U451" s="97">
        <f t="shared" si="177"/>
        <v>28166.6</v>
      </c>
      <c r="V451" s="97">
        <v>28166.6</v>
      </c>
      <c r="W451" s="97">
        <v>0</v>
      </c>
    </row>
    <row r="452" spans="1:23" ht="82.5">
      <c r="A452" s="89" t="s">
        <v>1531</v>
      </c>
      <c r="B452" s="57" t="s">
        <v>1492</v>
      </c>
      <c r="C452" s="57" t="s">
        <v>1532</v>
      </c>
      <c r="D452" s="29" t="s">
        <v>447</v>
      </c>
      <c r="E452" s="29" t="s">
        <v>99</v>
      </c>
      <c r="F452" s="29" t="s">
        <v>99</v>
      </c>
      <c r="G452" s="29" t="s">
        <v>1533</v>
      </c>
      <c r="H452" s="27">
        <v>600</v>
      </c>
      <c r="I452" s="420"/>
      <c r="J452" s="419"/>
      <c r="K452" s="29"/>
      <c r="L452" s="58">
        <v>49812</v>
      </c>
      <c r="M452" s="97">
        <v>56253.3</v>
      </c>
      <c r="N452" s="97">
        <v>40000.5</v>
      </c>
      <c r="O452" s="97">
        <f t="shared" si="176"/>
        <v>61477.599999999999</v>
      </c>
      <c r="P452" s="97">
        <v>61477.599999999999</v>
      </c>
      <c r="Q452" s="97">
        <v>0</v>
      </c>
      <c r="R452" s="97">
        <f t="shared" si="175"/>
        <v>53024.1</v>
      </c>
      <c r="S452" s="97">
        <v>53024.1</v>
      </c>
      <c r="T452" s="97">
        <v>0</v>
      </c>
      <c r="U452" s="97">
        <f t="shared" si="177"/>
        <v>58465.2</v>
      </c>
      <c r="V452" s="97">
        <v>58465.2</v>
      </c>
      <c r="W452" s="97">
        <v>0</v>
      </c>
    </row>
    <row r="453" spans="1:23" ht="82.5">
      <c r="A453" s="89" t="s">
        <v>1534</v>
      </c>
      <c r="B453" s="57" t="s">
        <v>1492</v>
      </c>
      <c r="C453" s="57" t="s">
        <v>1532</v>
      </c>
      <c r="D453" s="29" t="s">
        <v>447</v>
      </c>
      <c r="E453" s="29" t="s">
        <v>99</v>
      </c>
      <c r="F453" s="29" t="s">
        <v>99</v>
      </c>
      <c r="G453" s="29" t="s">
        <v>1226</v>
      </c>
      <c r="H453" s="27">
        <v>600</v>
      </c>
      <c r="I453" s="430"/>
      <c r="J453" s="431"/>
      <c r="K453" s="29"/>
      <c r="L453" s="58">
        <v>237.9</v>
      </c>
      <c r="M453" s="58">
        <v>0</v>
      </c>
      <c r="N453" s="58">
        <v>0</v>
      </c>
      <c r="O453" s="58">
        <f t="shared" si="176"/>
        <v>0</v>
      </c>
      <c r="P453" s="58">
        <v>0</v>
      </c>
      <c r="Q453" s="58">
        <v>0</v>
      </c>
      <c r="R453" s="58">
        <f t="shared" si="175"/>
        <v>0</v>
      </c>
      <c r="S453" s="58">
        <v>0</v>
      </c>
      <c r="T453" s="58">
        <v>0</v>
      </c>
      <c r="U453" s="58">
        <f t="shared" si="177"/>
        <v>0</v>
      </c>
      <c r="V453" s="58">
        <v>0</v>
      </c>
      <c r="W453" s="58">
        <v>0</v>
      </c>
    </row>
    <row r="454" spans="1:23">
      <c r="A454" s="417" t="s">
        <v>1535</v>
      </c>
      <c r="B454" s="425" t="s">
        <v>1536</v>
      </c>
      <c r="C454" s="425" t="s">
        <v>100</v>
      </c>
      <c r="D454" s="426" t="s">
        <v>450</v>
      </c>
      <c r="E454" s="29" t="s">
        <v>99</v>
      </c>
      <c r="F454" s="29" t="s">
        <v>96</v>
      </c>
      <c r="G454" s="29" t="s">
        <v>1250</v>
      </c>
      <c r="H454" s="27">
        <v>600</v>
      </c>
      <c r="I454" s="420"/>
      <c r="J454" s="419"/>
      <c r="K454" s="29"/>
      <c r="L454" s="58">
        <v>0</v>
      </c>
      <c r="M454" s="97">
        <v>7825.5</v>
      </c>
      <c r="N454" s="97">
        <v>0</v>
      </c>
      <c r="O454" s="97">
        <f>P454+Q454</f>
        <v>10425.5</v>
      </c>
      <c r="P454" s="97">
        <v>10425.5</v>
      </c>
      <c r="Q454" s="97">
        <v>0</v>
      </c>
      <c r="R454" s="97">
        <f>S454+T454</f>
        <v>10425.5</v>
      </c>
      <c r="S454" s="97">
        <v>10425.5</v>
      </c>
      <c r="T454" s="97">
        <v>0</v>
      </c>
      <c r="U454" s="97">
        <f>V454+W454</f>
        <v>10425.5</v>
      </c>
      <c r="V454" s="97">
        <v>10425.5</v>
      </c>
      <c r="W454" s="97">
        <v>0</v>
      </c>
    </row>
    <row r="455" spans="1:23">
      <c r="A455" s="434"/>
      <c r="B455" s="428"/>
      <c r="C455" s="428"/>
      <c r="D455" s="427"/>
      <c r="E455" s="29" t="s">
        <v>99</v>
      </c>
      <c r="F455" s="29" t="s">
        <v>96</v>
      </c>
      <c r="G455" s="29" t="s">
        <v>1537</v>
      </c>
      <c r="H455" s="27">
        <v>600</v>
      </c>
      <c r="I455" s="420"/>
      <c r="J455" s="419"/>
      <c r="K455" s="29"/>
      <c r="L455" s="58">
        <v>785</v>
      </c>
      <c r="M455" s="97">
        <v>504.4</v>
      </c>
      <c r="N455" s="97">
        <v>100</v>
      </c>
      <c r="O455" s="97">
        <f t="shared" ref="O455" si="178">P455+Q455</f>
        <v>870.7</v>
      </c>
      <c r="P455" s="97">
        <v>870.7</v>
      </c>
      <c r="Q455" s="97">
        <v>0</v>
      </c>
      <c r="R455" s="97">
        <f t="shared" si="175"/>
        <v>861.4</v>
      </c>
      <c r="S455" s="97">
        <v>861.4</v>
      </c>
      <c r="T455" s="97">
        <v>0</v>
      </c>
      <c r="U455" s="97">
        <f t="shared" ref="U455" si="179">V455+W455</f>
        <v>949.8</v>
      </c>
      <c r="V455" s="97">
        <v>949.8</v>
      </c>
      <c r="W455" s="97">
        <v>0</v>
      </c>
    </row>
    <row r="456" spans="1:23">
      <c r="A456" s="56" t="s">
        <v>34</v>
      </c>
      <c r="B456" s="73" t="s">
        <v>35</v>
      </c>
      <c r="C456" s="73"/>
      <c r="D456" s="41"/>
      <c r="E456" s="76"/>
      <c r="F456" s="76"/>
      <c r="G456" s="76"/>
      <c r="H456" s="76">
        <v>600</v>
      </c>
      <c r="I456" s="73"/>
      <c r="J456" s="138"/>
      <c r="K456" s="41"/>
      <c r="L456" s="62">
        <f t="shared" ref="L456:W456" si="180">SUM(L457:L483)</f>
        <v>120848.6</v>
      </c>
      <c r="M456" s="62">
        <f t="shared" si="180"/>
        <v>170242.1</v>
      </c>
      <c r="N456" s="62">
        <f t="shared" si="180"/>
        <v>42139.6</v>
      </c>
      <c r="O456" s="62">
        <f t="shared" si="180"/>
        <v>113900.90000000001</v>
      </c>
      <c r="P456" s="62">
        <f t="shared" si="180"/>
        <v>113900.90000000001</v>
      </c>
      <c r="Q456" s="62">
        <f t="shared" si="180"/>
        <v>0</v>
      </c>
      <c r="R456" s="62">
        <f t="shared" si="180"/>
        <v>110010.79999999999</v>
      </c>
      <c r="S456" s="62">
        <f t="shared" si="180"/>
        <v>110010.79999999999</v>
      </c>
      <c r="T456" s="62">
        <f t="shared" si="180"/>
        <v>0</v>
      </c>
      <c r="U456" s="62">
        <f t="shared" si="180"/>
        <v>118510.70000000001</v>
      </c>
      <c r="V456" s="62">
        <f t="shared" si="180"/>
        <v>118510.70000000001</v>
      </c>
      <c r="W456" s="62">
        <f t="shared" si="180"/>
        <v>0</v>
      </c>
    </row>
    <row r="457" spans="1:23" ht="115.5">
      <c r="A457" s="56" t="s">
        <v>627</v>
      </c>
      <c r="B457" s="57" t="s">
        <v>1538</v>
      </c>
      <c r="C457" s="179" t="s">
        <v>1539</v>
      </c>
      <c r="D457" s="29" t="s">
        <v>628</v>
      </c>
      <c r="E457" s="29" t="s">
        <v>94</v>
      </c>
      <c r="F457" s="29" t="s">
        <v>93</v>
      </c>
      <c r="G457" s="29" t="s">
        <v>629</v>
      </c>
      <c r="H457" s="27">
        <v>600</v>
      </c>
      <c r="I457" s="421" t="s">
        <v>1540</v>
      </c>
      <c r="J457" s="423" t="s">
        <v>1541</v>
      </c>
      <c r="K457" s="29"/>
      <c r="L457" s="58">
        <v>235.4</v>
      </c>
      <c r="M457" s="97">
        <v>256.8</v>
      </c>
      <c r="N457" s="97">
        <v>231.6</v>
      </c>
      <c r="O457" s="97">
        <f>P457+Q457</f>
        <v>426.4</v>
      </c>
      <c r="P457" s="97">
        <v>426.4</v>
      </c>
      <c r="Q457" s="97">
        <v>0</v>
      </c>
      <c r="R457" s="97">
        <f>S457+T457</f>
        <v>400.8</v>
      </c>
      <c r="S457" s="97">
        <v>400.8</v>
      </c>
      <c r="T457" s="97">
        <v>0</v>
      </c>
      <c r="U457" s="97">
        <f>V457+W457</f>
        <v>441.9</v>
      </c>
      <c r="V457" s="97">
        <v>441.9</v>
      </c>
      <c r="W457" s="97">
        <v>0</v>
      </c>
    </row>
    <row r="458" spans="1:23">
      <c r="A458" s="416" t="s">
        <v>1542</v>
      </c>
      <c r="B458" s="425" t="s">
        <v>1511</v>
      </c>
      <c r="C458" s="425" t="s">
        <v>1512</v>
      </c>
      <c r="D458" s="426" t="s">
        <v>448</v>
      </c>
      <c r="E458" s="29" t="s">
        <v>94</v>
      </c>
      <c r="F458" s="29" t="s">
        <v>98</v>
      </c>
      <c r="G458" s="29" t="s">
        <v>195</v>
      </c>
      <c r="H458" s="27">
        <v>600</v>
      </c>
      <c r="I458" s="422"/>
      <c r="J458" s="424"/>
      <c r="K458" s="29"/>
      <c r="L458" s="58">
        <v>2670</v>
      </c>
      <c r="M458" s="97">
        <v>3031</v>
      </c>
      <c r="N458" s="97">
        <v>1946.8</v>
      </c>
      <c r="O458" s="97">
        <f t="shared" ref="O458:O483" si="181">P458+Q458</f>
        <v>0</v>
      </c>
      <c r="P458" s="97">
        <v>0</v>
      </c>
      <c r="Q458" s="97">
        <v>0</v>
      </c>
      <c r="R458" s="97">
        <f t="shared" ref="R458:R483" si="182">S458+T458</f>
        <v>0</v>
      </c>
      <c r="S458" s="97">
        <v>0</v>
      </c>
      <c r="T458" s="97">
        <v>0</v>
      </c>
      <c r="U458" s="97">
        <f t="shared" ref="U458:U483" si="183">V458+W458</f>
        <v>0</v>
      </c>
      <c r="V458" s="97">
        <v>0</v>
      </c>
      <c r="W458" s="97">
        <v>0</v>
      </c>
    </row>
    <row r="459" spans="1:23">
      <c r="A459" s="420"/>
      <c r="B459" s="415"/>
      <c r="C459" s="425"/>
      <c r="D459" s="427"/>
      <c r="E459" s="29" t="s">
        <v>94</v>
      </c>
      <c r="F459" s="29" t="s">
        <v>98</v>
      </c>
      <c r="G459" s="29" t="s">
        <v>109</v>
      </c>
      <c r="H459" s="27">
        <v>600</v>
      </c>
      <c r="I459" s="422"/>
      <c r="J459" s="424"/>
      <c r="K459" s="29"/>
      <c r="L459" s="58">
        <v>8340.4</v>
      </c>
      <c r="M459" s="97">
        <v>31368.799999999999</v>
      </c>
      <c r="N459" s="97">
        <v>26437.9</v>
      </c>
      <c r="O459" s="97">
        <f t="shared" si="181"/>
        <v>46338.9</v>
      </c>
      <c r="P459" s="97">
        <v>46338.9</v>
      </c>
      <c r="Q459" s="97">
        <v>0</v>
      </c>
      <c r="R459" s="97">
        <f t="shared" si="182"/>
        <v>42758.5</v>
      </c>
      <c r="S459" s="97">
        <v>42758.5</v>
      </c>
      <c r="T459" s="97">
        <v>0</v>
      </c>
      <c r="U459" s="97">
        <f t="shared" si="183"/>
        <v>47146.2</v>
      </c>
      <c r="V459" s="97">
        <v>47146.2</v>
      </c>
      <c r="W459" s="97">
        <v>0</v>
      </c>
    </row>
    <row r="460" spans="1:23">
      <c r="A460" s="420"/>
      <c r="B460" s="415"/>
      <c r="C460" s="425"/>
      <c r="D460" s="427"/>
      <c r="E460" s="29" t="s">
        <v>94</v>
      </c>
      <c r="F460" s="29" t="s">
        <v>98</v>
      </c>
      <c r="G460" s="29" t="s">
        <v>1543</v>
      </c>
      <c r="H460" s="27">
        <v>600</v>
      </c>
      <c r="I460" s="422"/>
      <c r="J460" s="424"/>
      <c r="K460" s="29"/>
      <c r="L460" s="58">
        <v>11592.8</v>
      </c>
      <c r="M460" s="97">
        <v>0</v>
      </c>
      <c r="N460" s="97">
        <v>0</v>
      </c>
      <c r="O460" s="97">
        <f t="shared" si="181"/>
        <v>0</v>
      </c>
      <c r="P460" s="97">
        <v>0</v>
      </c>
      <c r="Q460" s="97">
        <v>0</v>
      </c>
      <c r="R460" s="97">
        <f t="shared" si="182"/>
        <v>0</v>
      </c>
      <c r="S460" s="97">
        <v>0</v>
      </c>
      <c r="T460" s="97">
        <v>0</v>
      </c>
      <c r="U460" s="97">
        <f t="shared" si="183"/>
        <v>0</v>
      </c>
      <c r="V460" s="97">
        <v>0</v>
      </c>
      <c r="W460" s="97">
        <v>0</v>
      </c>
    </row>
    <row r="461" spans="1:23">
      <c r="A461" s="420"/>
      <c r="B461" s="415"/>
      <c r="C461" s="425"/>
      <c r="D461" s="427"/>
      <c r="E461" s="29" t="s">
        <v>94</v>
      </c>
      <c r="F461" s="29" t="s">
        <v>98</v>
      </c>
      <c r="G461" s="29" t="s">
        <v>1544</v>
      </c>
      <c r="H461" s="27">
        <v>600</v>
      </c>
      <c r="I461" s="422"/>
      <c r="J461" s="424"/>
      <c r="K461" s="29"/>
      <c r="L461" s="58">
        <v>30247.200000000001</v>
      </c>
      <c r="M461" s="97">
        <v>32405.200000000001</v>
      </c>
      <c r="N461" s="97">
        <v>1277.5999999999999</v>
      </c>
      <c r="O461" s="97">
        <f t="shared" si="181"/>
        <v>1392.1</v>
      </c>
      <c r="P461" s="97">
        <v>1392.1</v>
      </c>
      <c r="Q461" s="97">
        <v>0</v>
      </c>
      <c r="R461" s="97">
        <f t="shared" si="182"/>
        <v>1377.3</v>
      </c>
      <c r="S461" s="97">
        <v>1377.3</v>
      </c>
      <c r="T461" s="97">
        <v>0</v>
      </c>
      <c r="U461" s="97">
        <f t="shared" si="183"/>
        <v>1518.6</v>
      </c>
      <c r="V461" s="97">
        <v>1518.6</v>
      </c>
      <c r="W461" s="97">
        <v>0</v>
      </c>
    </row>
    <row r="462" spans="1:23">
      <c r="A462" s="420"/>
      <c r="B462" s="415"/>
      <c r="C462" s="425"/>
      <c r="D462" s="427"/>
      <c r="E462" s="29" t="s">
        <v>94</v>
      </c>
      <c r="F462" s="29" t="s">
        <v>98</v>
      </c>
      <c r="G462" s="29" t="s">
        <v>244</v>
      </c>
      <c r="H462" s="27">
        <v>600</v>
      </c>
      <c r="I462" s="422"/>
      <c r="J462" s="424"/>
      <c r="K462" s="29"/>
      <c r="L462" s="58">
        <v>2275.1999999999998</v>
      </c>
      <c r="M462" s="97">
        <v>10839</v>
      </c>
      <c r="N462" s="97">
        <v>7521.6</v>
      </c>
      <c r="O462" s="97">
        <f t="shared" si="181"/>
        <v>8123</v>
      </c>
      <c r="P462" s="97">
        <v>8123</v>
      </c>
      <c r="Q462" s="97">
        <v>0</v>
      </c>
      <c r="R462" s="97">
        <f t="shared" si="182"/>
        <v>8036.2</v>
      </c>
      <c r="S462" s="97">
        <v>8036.2</v>
      </c>
      <c r="T462" s="97">
        <v>0</v>
      </c>
      <c r="U462" s="97">
        <f t="shared" si="183"/>
        <v>8860.9</v>
      </c>
      <c r="V462" s="97">
        <v>8860.9</v>
      </c>
      <c r="W462" s="97">
        <v>0</v>
      </c>
    </row>
    <row r="463" spans="1:23">
      <c r="A463" s="420"/>
      <c r="B463" s="415"/>
      <c r="C463" s="425"/>
      <c r="D463" s="427"/>
      <c r="E463" s="29" t="s">
        <v>94</v>
      </c>
      <c r="F463" s="29" t="s">
        <v>98</v>
      </c>
      <c r="G463" s="29" t="s">
        <v>1545</v>
      </c>
      <c r="H463" s="27">
        <v>600</v>
      </c>
      <c r="I463" s="422"/>
      <c r="J463" s="424"/>
      <c r="K463" s="29"/>
      <c r="L463" s="58">
        <v>13611.7</v>
      </c>
      <c r="M463" s="97">
        <v>0</v>
      </c>
      <c r="N463" s="97">
        <v>0</v>
      </c>
      <c r="O463" s="97">
        <f t="shared" si="181"/>
        <v>0</v>
      </c>
      <c r="P463" s="97">
        <v>0</v>
      </c>
      <c r="Q463" s="97">
        <v>0</v>
      </c>
      <c r="R463" s="97">
        <f t="shared" si="182"/>
        <v>0</v>
      </c>
      <c r="S463" s="97">
        <v>0</v>
      </c>
      <c r="T463" s="97">
        <v>0</v>
      </c>
      <c r="U463" s="97">
        <f t="shared" si="183"/>
        <v>0</v>
      </c>
      <c r="V463" s="97">
        <v>0</v>
      </c>
      <c r="W463" s="97">
        <v>0</v>
      </c>
    </row>
    <row r="464" spans="1:23">
      <c r="A464" s="420"/>
      <c r="B464" s="415"/>
      <c r="C464" s="425"/>
      <c r="D464" s="427"/>
      <c r="E464" s="29" t="s">
        <v>94</v>
      </c>
      <c r="F464" s="29" t="s">
        <v>98</v>
      </c>
      <c r="G464" s="29" t="s">
        <v>172</v>
      </c>
      <c r="H464" s="27">
        <v>600</v>
      </c>
      <c r="I464" s="422"/>
      <c r="J464" s="424"/>
      <c r="K464" s="29"/>
      <c r="L464" s="58">
        <v>805.1</v>
      </c>
      <c r="M464" s="97">
        <v>805.1</v>
      </c>
      <c r="N464" s="97">
        <v>181.8</v>
      </c>
      <c r="O464" s="97">
        <f t="shared" si="181"/>
        <v>764.8</v>
      </c>
      <c r="P464" s="97">
        <v>764.8</v>
      </c>
      <c r="Q464" s="97">
        <v>0</v>
      </c>
      <c r="R464" s="97">
        <f t="shared" si="182"/>
        <v>756.7</v>
      </c>
      <c r="S464" s="97">
        <v>756.7</v>
      </c>
      <c r="T464" s="97">
        <v>0</v>
      </c>
      <c r="U464" s="97">
        <f t="shared" si="183"/>
        <v>834.3</v>
      </c>
      <c r="V464" s="97">
        <v>834.3</v>
      </c>
      <c r="W464" s="97">
        <v>0</v>
      </c>
    </row>
    <row r="465" spans="1:23">
      <c r="A465" s="420"/>
      <c r="B465" s="415"/>
      <c r="C465" s="425"/>
      <c r="D465" s="427"/>
      <c r="E465" s="29" t="s">
        <v>94</v>
      </c>
      <c r="F465" s="29" t="s">
        <v>98</v>
      </c>
      <c r="G465" s="29" t="s">
        <v>128</v>
      </c>
      <c r="H465" s="27">
        <v>600</v>
      </c>
      <c r="I465" s="422"/>
      <c r="J465" s="424"/>
      <c r="K465" s="29"/>
      <c r="L465" s="58">
        <v>0</v>
      </c>
      <c r="M465" s="97">
        <v>1241.4000000000001</v>
      </c>
      <c r="N465" s="97">
        <v>891.5</v>
      </c>
      <c r="O465" s="97">
        <f t="shared" si="181"/>
        <v>9500</v>
      </c>
      <c r="P465" s="97">
        <v>9500</v>
      </c>
      <c r="Q465" s="97">
        <v>0</v>
      </c>
      <c r="R465" s="97">
        <f t="shared" si="182"/>
        <v>9398.6</v>
      </c>
      <c r="S465" s="97">
        <v>9398.6</v>
      </c>
      <c r="T465" s="97">
        <v>0</v>
      </c>
      <c r="U465" s="97">
        <f t="shared" si="183"/>
        <v>10363</v>
      </c>
      <c r="V465" s="97">
        <v>10363</v>
      </c>
      <c r="W465" s="97">
        <v>0</v>
      </c>
    </row>
    <row r="466" spans="1:23">
      <c r="A466" s="420"/>
      <c r="B466" s="415"/>
      <c r="C466" s="425"/>
      <c r="D466" s="427"/>
      <c r="E466" s="29" t="s">
        <v>94</v>
      </c>
      <c r="F466" s="29" t="s">
        <v>98</v>
      </c>
      <c r="G466" s="29" t="s">
        <v>95</v>
      </c>
      <c r="H466" s="27">
        <v>600</v>
      </c>
      <c r="I466" s="422"/>
      <c r="J466" s="424"/>
      <c r="K466" s="29"/>
      <c r="L466" s="58">
        <v>0</v>
      </c>
      <c r="M466" s="97">
        <v>300</v>
      </c>
      <c r="N466" s="97">
        <v>0</v>
      </c>
      <c r="O466" s="97">
        <f t="shared" si="181"/>
        <v>500</v>
      </c>
      <c r="P466" s="97">
        <v>500</v>
      </c>
      <c r="Q466" s="97">
        <v>0</v>
      </c>
      <c r="R466" s="97">
        <f t="shared" si="182"/>
        <v>469.9</v>
      </c>
      <c r="S466" s="97">
        <v>469.9</v>
      </c>
      <c r="T466" s="97">
        <v>0</v>
      </c>
      <c r="U466" s="97">
        <f>V466+W466</f>
        <v>518.20000000000005</v>
      </c>
      <c r="V466" s="97">
        <v>518.20000000000005</v>
      </c>
      <c r="W466" s="97">
        <v>0</v>
      </c>
    </row>
    <row r="467" spans="1:23">
      <c r="A467" s="416" t="s">
        <v>1546</v>
      </c>
      <c r="B467" s="415" t="s">
        <v>1517</v>
      </c>
      <c r="C467" s="421" t="s">
        <v>1518</v>
      </c>
      <c r="D467" s="426" t="s">
        <v>1519</v>
      </c>
      <c r="E467" s="29" t="s">
        <v>99</v>
      </c>
      <c r="F467" s="29" t="s">
        <v>153</v>
      </c>
      <c r="G467" s="29" t="s">
        <v>1547</v>
      </c>
      <c r="H467" s="27">
        <v>600</v>
      </c>
      <c r="I467" s="422"/>
      <c r="J467" s="424"/>
      <c r="K467" s="29"/>
      <c r="L467" s="180">
        <v>0</v>
      </c>
      <c r="M467" s="97">
        <v>1236</v>
      </c>
      <c r="N467" s="97">
        <v>0</v>
      </c>
      <c r="O467" s="97">
        <f t="shared" si="181"/>
        <v>0</v>
      </c>
      <c r="P467" s="97">
        <v>0</v>
      </c>
      <c r="Q467" s="97">
        <v>0</v>
      </c>
      <c r="R467" s="97">
        <f t="shared" si="182"/>
        <v>0</v>
      </c>
      <c r="S467" s="97">
        <v>0</v>
      </c>
      <c r="T467" s="97">
        <v>0</v>
      </c>
      <c r="U467" s="97">
        <f t="shared" si="183"/>
        <v>0</v>
      </c>
      <c r="V467" s="97">
        <v>0</v>
      </c>
      <c r="W467" s="97">
        <v>0</v>
      </c>
    </row>
    <row r="468" spans="1:23">
      <c r="A468" s="416"/>
      <c r="B468" s="415"/>
      <c r="C468" s="421"/>
      <c r="D468" s="426"/>
      <c r="E468" s="29" t="s">
        <v>99</v>
      </c>
      <c r="F468" s="29" t="s">
        <v>153</v>
      </c>
      <c r="G468" s="29" t="s">
        <v>1521</v>
      </c>
      <c r="H468" s="27">
        <v>600</v>
      </c>
      <c r="I468" s="422"/>
      <c r="J468" s="424"/>
      <c r="K468" s="29"/>
      <c r="L468" s="180">
        <v>0</v>
      </c>
      <c r="M468" s="97">
        <v>15657.3</v>
      </c>
      <c r="N468" s="97">
        <v>0</v>
      </c>
      <c r="O468" s="97">
        <f t="shared" si="181"/>
        <v>0</v>
      </c>
      <c r="P468" s="97"/>
      <c r="Q468" s="97">
        <v>0</v>
      </c>
      <c r="R468" s="97">
        <f t="shared" si="182"/>
        <v>0</v>
      </c>
      <c r="S468" s="97">
        <v>0</v>
      </c>
      <c r="T468" s="97">
        <v>0</v>
      </c>
      <c r="U468" s="97">
        <f t="shared" si="183"/>
        <v>0</v>
      </c>
      <c r="V468" s="97">
        <v>0</v>
      </c>
      <c r="W468" s="97">
        <v>0</v>
      </c>
    </row>
    <row r="469" spans="1:23">
      <c r="A469" s="416"/>
      <c r="B469" s="415"/>
      <c r="C469" s="421"/>
      <c r="D469" s="426"/>
      <c r="E469" s="29" t="s">
        <v>99</v>
      </c>
      <c r="F469" s="29" t="s">
        <v>153</v>
      </c>
      <c r="G469" s="29" t="s">
        <v>242</v>
      </c>
      <c r="H469" s="27">
        <v>600</v>
      </c>
      <c r="I469" s="422"/>
      <c r="J469" s="424"/>
      <c r="K469" s="29"/>
      <c r="L469" s="58">
        <v>2246</v>
      </c>
      <c r="M469" s="97">
        <v>3533.1</v>
      </c>
      <c r="N469" s="97">
        <v>1331.6</v>
      </c>
      <c r="O469" s="97">
        <f t="shared" si="181"/>
        <v>4000</v>
      </c>
      <c r="P469" s="97">
        <v>4000</v>
      </c>
      <c r="Q469" s="97">
        <v>0</v>
      </c>
      <c r="R469" s="97">
        <f>S469+T469</f>
        <v>4000</v>
      </c>
      <c r="S469" s="97">
        <v>4000</v>
      </c>
      <c r="T469" s="97">
        <v>0</v>
      </c>
      <c r="U469" s="97">
        <f>V469+W469</f>
        <v>4000</v>
      </c>
      <c r="V469" s="97">
        <v>4000</v>
      </c>
      <c r="W469" s="97">
        <v>0</v>
      </c>
    </row>
    <row r="470" spans="1:23">
      <c r="A470" s="416"/>
      <c r="B470" s="415"/>
      <c r="C470" s="415"/>
      <c r="D470" s="426"/>
      <c r="E470" s="29" t="s">
        <v>99</v>
      </c>
      <c r="F470" s="29" t="s">
        <v>153</v>
      </c>
      <c r="G470" s="29" t="s">
        <v>1522</v>
      </c>
      <c r="H470" s="27">
        <v>600</v>
      </c>
      <c r="I470" s="422"/>
      <c r="J470" s="424"/>
      <c r="K470" s="29"/>
      <c r="L470" s="180">
        <v>0</v>
      </c>
      <c r="M470" s="97">
        <v>6942</v>
      </c>
      <c r="N470" s="97">
        <v>0</v>
      </c>
      <c r="O470" s="97">
        <f t="shared" si="181"/>
        <v>0</v>
      </c>
      <c r="P470" s="97"/>
      <c r="Q470" s="97">
        <v>0</v>
      </c>
      <c r="R470" s="97">
        <f t="shared" si="182"/>
        <v>0</v>
      </c>
      <c r="S470" s="97"/>
      <c r="T470" s="97">
        <v>0</v>
      </c>
      <c r="U470" s="97">
        <f>V470+W470</f>
        <v>0</v>
      </c>
      <c r="V470" s="97"/>
      <c r="W470" s="97">
        <v>0</v>
      </c>
    </row>
    <row r="471" spans="1:23" ht="33">
      <c r="A471" s="416" t="s">
        <v>583</v>
      </c>
      <c r="B471" s="425" t="s">
        <v>1516</v>
      </c>
      <c r="C471" s="57" t="s">
        <v>122</v>
      </c>
      <c r="D471" s="426" t="s">
        <v>449</v>
      </c>
      <c r="E471" s="29" t="s">
        <v>99</v>
      </c>
      <c r="F471" s="29" t="s">
        <v>96</v>
      </c>
      <c r="G471" s="29" t="s">
        <v>1548</v>
      </c>
      <c r="H471" s="27">
        <v>600</v>
      </c>
      <c r="I471" s="422"/>
      <c r="J471" s="424"/>
      <c r="K471" s="29"/>
      <c r="L471" s="58">
        <v>1600.5</v>
      </c>
      <c r="M471" s="97">
        <v>0</v>
      </c>
      <c r="N471" s="97">
        <v>0</v>
      </c>
      <c r="O471" s="97">
        <f t="shared" si="181"/>
        <v>0</v>
      </c>
      <c r="P471" s="97">
        <v>0</v>
      </c>
      <c r="Q471" s="97">
        <v>0</v>
      </c>
      <c r="R471" s="97">
        <f t="shared" si="182"/>
        <v>0</v>
      </c>
      <c r="S471" s="97">
        <v>0</v>
      </c>
      <c r="T471" s="97">
        <v>0</v>
      </c>
      <c r="U471" s="97">
        <f t="shared" si="183"/>
        <v>0</v>
      </c>
      <c r="V471" s="97">
        <v>0</v>
      </c>
      <c r="W471" s="97">
        <v>0</v>
      </c>
    </row>
    <row r="472" spans="1:23" ht="49.5">
      <c r="A472" s="420"/>
      <c r="B472" s="425"/>
      <c r="C472" s="57" t="s">
        <v>1524</v>
      </c>
      <c r="D472" s="426"/>
      <c r="E472" s="29" t="s">
        <v>99</v>
      </c>
      <c r="F472" s="29" t="s">
        <v>96</v>
      </c>
      <c r="G472" s="29" t="s">
        <v>1549</v>
      </c>
      <c r="H472" s="27">
        <v>600</v>
      </c>
      <c r="I472" s="422"/>
      <c r="J472" s="424"/>
      <c r="K472" s="29"/>
      <c r="L472" s="58">
        <v>441.4</v>
      </c>
      <c r="M472" s="97">
        <v>0</v>
      </c>
      <c r="N472" s="97">
        <v>0</v>
      </c>
      <c r="O472" s="97">
        <f t="shared" si="181"/>
        <v>0</v>
      </c>
      <c r="P472" s="97">
        <v>0</v>
      </c>
      <c r="Q472" s="97">
        <v>0</v>
      </c>
      <c r="R472" s="97">
        <f t="shared" si="182"/>
        <v>0</v>
      </c>
      <c r="S472" s="97">
        <v>0</v>
      </c>
      <c r="T472" s="97">
        <v>0</v>
      </c>
      <c r="U472" s="97">
        <f t="shared" si="183"/>
        <v>0</v>
      </c>
      <c r="V472" s="97">
        <v>0</v>
      </c>
      <c r="W472" s="97">
        <v>0</v>
      </c>
    </row>
    <row r="473" spans="1:23">
      <c r="A473" s="420"/>
      <c r="B473" s="425"/>
      <c r="C473" s="422"/>
      <c r="D473" s="426"/>
      <c r="E473" s="29" t="s">
        <v>99</v>
      </c>
      <c r="F473" s="29" t="s">
        <v>96</v>
      </c>
      <c r="G473" s="29" t="s">
        <v>276</v>
      </c>
      <c r="H473" s="27">
        <v>600</v>
      </c>
      <c r="I473" s="422"/>
      <c r="J473" s="424"/>
      <c r="K473" s="29"/>
      <c r="L473" s="58">
        <v>394.3</v>
      </c>
      <c r="M473" s="97">
        <v>354.4</v>
      </c>
      <c r="N473" s="97">
        <v>336.7</v>
      </c>
      <c r="O473" s="97">
        <f t="shared" si="181"/>
        <v>336.7</v>
      </c>
      <c r="P473" s="97">
        <v>336.7</v>
      </c>
      <c r="Q473" s="97">
        <v>0</v>
      </c>
      <c r="R473" s="97">
        <f t="shared" si="182"/>
        <v>333.1</v>
      </c>
      <c r="S473" s="97">
        <v>333.1</v>
      </c>
      <c r="T473" s="97">
        <v>0</v>
      </c>
      <c r="U473" s="97">
        <f t="shared" si="183"/>
        <v>367.3</v>
      </c>
      <c r="V473" s="97">
        <v>367.3</v>
      </c>
      <c r="W473" s="97">
        <v>0</v>
      </c>
    </row>
    <row r="474" spans="1:23">
      <c r="A474" s="420"/>
      <c r="B474" s="425" t="s">
        <v>436</v>
      </c>
      <c r="C474" s="422"/>
      <c r="D474" s="426" t="s">
        <v>550</v>
      </c>
      <c r="E474" s="29" t="s">
        <v>99</v>
      </c>
      <c r="F474" s="29" t="s">
        <v>96</v>
      </c>
      <c r="G474" s="29" t="s">
        <v>204</v>
      </c>
      <c r="H474" s="27">
        <v>600</v>
      </c>
      <c r="I474" s="422"/>
      <c r="J474" s="424"/>
      <c r="K474" s="29"/>
      <c r="L474" s="58">
        <v>70</v>
      </c>
      <c r="M474" s="97">
        <v>0</v>
      </c>
      <c r="N474" s="97">
        <v>0</v>
      </c>
      <c r="O474" s="97">
        <f t="shared" si="181"/>
        <v>0</v>
      </c>
      <c r="P474" s="97">
        <v>0</v>
      </c>
      <c r="Q474" s="97">
        <v>0</v>
      </c>
      <c r="R474" s="97">
        <v>0</v>
      </c>
      <c r="S474" s="97">
        <v>0</v>
      </c>
      <c r="T474" s="97">
        <v>0</v>
      </c>
      <c r="U474" s="97">
        <v>0</v>
      </c>
      <c r="V474" s="97">
        <v>0</v>
      </c>
      <c r="W474" s="97">
        <v>0</v>
      </c>
    </row>
    <row r="475" spans="1:23">
      <c r="A475" s="420"/>
      <c r="B475" s="428"/>
      <c r="C475" s="422"/>
      <c r="D475" s="427"/>
      <c r="E475" s="29" t="s">
        <v>94</v>
      </c>
      <c r="F475" s="29" t="s">
        <v>98</v>
      </c>
      <c r="G475" s="29" t="s">
        <v>204</v>
      </c>
      <c r="H475" s="27">
        <v>600</v>
      </c>
      <c r="I475" s="422"/>
      <c r="J475" s="424"/>
      <c r="K475" s="29"/>
      <c r="L475" s="58">
        <v>300</v>
      </c>
      <c r="M475" s="97">
        <v>280</v>
      </c>
      <c r="N475" s="97">
        <v>180</v>
      </c>
      <c r="O475" s="97">
        <f t="shared" si="181"/>
        <v>950</v>
      </c>
      <c r="P475" s="97">
        <v>950</v>
      </c>
      <c r="Q475" s="97">
        <v>0</v>
      </c>
      <c r="R475" s="97">
        <f t="shared" ref="R475" si="184">S475+T475</f>
        <v>483.5</v>
      </c>
      <c r="S475" s="97">
        <v>483.5</v>
      </c>
      <c r="T475" s="97">
        <v>0</v>
      </c>
      <c r="U475" s="97">
        <f t="shared" ref="U475" si="185">V475+W475</f>
        <v>966</v>
      </c>
      <c r="V475" s="97">
        <v>966</v>
      </c>
      <c r="W475" s="97">
        <v>0</v>
      </c>
    </row>
    <row r="476" spans="1:23">
      <c r="A476" s="420"/>
      <c r="B476" s="425" t="s">
        <v>1516</v>
      </c>
      <c r="C476" s="422"/>
      <c r="D476" s="426" t="s">
        <v>449</v>
      </c>
      <c r="E476" s="29" t="s">
        <v>99</v>
      </c>
      <c r="F476" s="29" t="s">
        <v>96</v>
      </c>
      <c r="G476" s="29" t="s">
        <v>1550</v>
      </c>
      <c r="H476" s="27">
        <v>600</v>
      </c>
      <c r="I476" s="422"/>
      <c r="J476" s="424"/>
      <c r="K476" s="29"/>
      <c r="L476" s="58">
        <v>42144.3</v>
      </c>
      <c r="M476" s="97">
        <v>40053</v>
      </c>
      <c r="N476" s="97">
        <v>1752.5</v>
      </c>
      <c r="O476" s="97">
        <f t="shared" si="181"/>
        <v>5197.3</v>
      </c>
      <c r="P476" s="97">
        <v>5197.3</v>
      </c>
      <c r="Q476" s="97">
        <v>0</v>
      </c>
      <c r="R476" s="97">
        <f t="shared" si="182"/>
        <v>5783.4</v>
      </c>
      <c r="S476" s="97">
        <v>5783.4</v>
      </c>
      <c r="T476" s="97">
        <v>0</v>
      </c>
      <c r="U476" s="97">
        <f t="shared" si="183"/>
        <v>5770.8</v>
      </c>
      <c r="V476" s="97">
        <v>5770.8</v>
      </c>
      <c r="W476" s="97">
        <v>0</v>
      </c>
    </row>
    <row r="477" spans="1:23">
      <c r="A477" s="420"/>
      <c r="B477" s="428"/>
      <c r="C477" s="422"/>
      <c r="D477" s="427"/>
      <c r="E477" s="29" t="s">
        <v>99</v>
      </c>
      <c r="F477" s="29" t="s">
        <v>96</v>
      </c>
      <c r="G477" s="29" t="s">
        <v>1527</v>
      </c>
      <c r="H477" s="27">
        <v>600</v>
      </c>
      <c r="I477" s="422"/>
      <c r="J477" s="424"/>
      <c r="K477" s="29"/>
      <c r="L477" s="58">
        <v>2979.3</v>
      </c>
      <c r="M477" s="97">
        <v>422.1</v>
      </c>
      <c r="N477" s="97">
        <v>0</v>
      </c>
      <c r="O477" s="97">
        <f t="shared" si="181"/>
        <v>0</v>
      </c>
      <c r="P477" s="97">
        <v>0</v>
      </c>
      <c r="Q477" s="97">
        <v>0</v>
      </c>
      <c r="R477" s="97">
        <f t="shared" si="182"/>
        <v>0</v>
      </c>
      <c r="S477" s="97">
        <v>0</v>
      </c>
      <c r="T477" s="97">
        <v>0</v>
      </c>
      <c r="U477" s="97">
        <f t="shared" si="183"/>
        <v>0</v>
      </c>
      <c r="V477" s="97">
        <v>0</v>
      </c>
      <c r="W477" s="97">
        <v>0</v>
      </c>
    </row>
    <row r="478" spans="1:23">
      <c r="A478" s="420"/>
      <c r="B478" s="428"/>
      <c r="C478" s="422"/>
      <c r="D478" s="427"/>
      <c r="E478" s="29" t="s">
        <v>99</v>
      </c>
      <c r="F478" s="29" t="s">
        <v>96</v>
      </c>
      <c r="G478" s="29" t="s">
        <v>1551</v>
      </c>
      <c r="H478" s="27">
        <v>600</v>
      </c>
      <c r="I478" s="422"/>
      <c r="J478" s="424"/>
      <c r="K478" s="29"/>
      <c r="L478" s="58">
        <v>0</v>
      </c>
      <c r="M478" s="97">
        <v>21466.9</v>
      </c>
      <c r="N478" s="97">
        <v>0</v>
      </c>
      <c r="O478" s="97">
        <f t="shared" si="181"/>
        <v>21490.9</v>
      </c>
      <c r="P478" s="97">
        <v>21490.9</v>
      </c>
      <c r="Q478" s="97">
        <v>0</v>
      </c>
      <c r="R478" s="97">
        <f t="shared" si="182"/>
        <v>21490.9</v>
      </c>
      <c r="S478" s="97">
        <v>21490.9</v>
      </c>
      <c r="T478" s="97">
        <v>0</v>
      </c>
      <c r="U478" s="97">
        <f t="shared" si="183"/>
        <v>21490.9</v>
      </c>
      <c r="V478" s="97">
        <v>21490.9</v>
      </c>
      <c r="W478" s="97">
        <v>0</v>
      </c>
    </row>
    <row r="479" spans="1:23">
      <c r="A479" s="420"/>
      <c r="B479" s="428"/>
      <c r="C479" s="422"/>
      <c r="D479" s="427"/>
      <c r="E479" s="29" t="s">
        <v>99</v>
      </c>
      <c r="F479" s="29" t="s">
        <v>96</v>
      </c>
      <c r="G479" s="29" t="s">
        <v>435</v>
      </c>
      <c r="H479" s="27">
        <v>600</v>
      </c>
      <c r="I479" s="422"/>
      <c r="J479" s="424"/>
      <c r="K479" s="29"/>
      <c r="L479" s="58">
        <v>0</v>
      </c>
      <c r="M479" s="97">
        <v>0</v>
      </c>
      <c r="N479" s="97">
        <v>0</v>
      </c>
      <c r="O479" s="97">
        <f t="shared" si="181"/>
        <v>14880.8</v>
      </c>
      <c r="P479" s="97">
        <v>14880.8</v>
      </c>
      <c r="Q479" s="97">
        <v>0</v>
      </c>
      <c r="R479" s="97">
        <f t="shared" si="182"/>
        <v>14721.9</v>
      </c>
      <c r="S479" s="97">
        <v>14721.9</v>
      </c>
      <c r="T479" s="97">
        <v>0</v>
      </c>
      <c r="U479" s="97">
        <f t="shared" si="183"/>
        <v>16232.6</v>
      </c>
      <c r="V479" s="97">
        <v>16232.6</v>
      </c>
      <c r="W479" s="97">
        <v>0</v>
      </c>
    </row>
    <row r="480" spans="1:23">
      <c r="A480" s="420"/>
      <c r="B480" s="428"/>
      <c r="C480" s="422"/>
      <c r="D480" s="427"/>
      <c r="E480" s="29" t="s">
        <v>99</v>
      </c>
      <c r="F480" s="29" t="s">
        <v>96</v>
      </c>
      <c r="G480" s="29" t="s">
        <v>95</v>
      </c>
      <c r="H480" s="27">
        <v>600</v>
      </c>
      <c r="I480" s="422"/>
      <c r="J480" s="424"/>
      <c r="K480" s="29"/>
      <c r="L480" s="58">
        <v>150</v>
      </c>
      <c r="M480" s="97">
        <v>0</v>
      </c>
      <c r="N480" s="97">
        <v>0</v>
      </c>
      <c r="O480" s="97">
        <f t="shared" si="181"/>
        <v>0</v>
      </c>
      <c r="P480" s="97">
        <v>0</v>
      </c>
      <c r="Q480" s="97">
        <v>0</v>
      </c>
      <c r="R480" s="97">
        <f t="shared" si="182"/>
        <v>0</v>
      </c>
      <c r="S480" s="97">
        <v>0</v>
      </c>
      <c r="T480" s="97">
        <v>0</v>
      </c>
      <c r="U480" s="97">
        <f t="shared" si="183"/>
        <v>0</v>
      </c>
      <c r="V480" s="97">
        <v>0</v>
      </c>
      <c r="W480" s="97">
        <v>0</v>
      </c>
    </row>
    <row r="481" spans="1:23" ht="181.5">
      <c r="A481" s="181" t="s">
        <v>584</v>
      </c>
      <c r="B481" s="57" t="s">
        <v>1552</v>
      </c>
      <c r="C481" s="422"/>
      <c r="D481" s="29" t="s">
        <v>605</v>
      </c>
      <c r="E481" s="29" t="s">
        <v>99</v>
      </c>
      <c r="F481" s="29" t="s">
        <v>99</v>
      </c>
      <c r="G481" s="29" t="s">
        <v>630</v>
      </c>
      <c r="H481" s="27">
        <v>600</v>
      </c>
      <c r="I481" s="422"/>
      <c r="J481" s="424"/>
      <c r="K481" s="29"/>
      <c r="L481" s="58">
        <v>15</v>
      </c>
      <c r="M481" s="97">
        <v>0</v>
      </c>
      <c r="N481" s="97">
        <v>0</v>
      </c>
      <c r="O481" s="97">
        <f t="shared" si="181"/>
        <v>0</v>
      </c>
      <c r="P481" s="97">
        <v>0</v>
      </c>
      <c r="Q481" s="97">
        <v>0</v>
      </c>
      <c r="R481" s="97">
        <f t="shared" si="182"/>
        <v>0</v>
      </c>
      <c r="S481" s="97">
        <v>0</v>
      </c>
      <c r="T481" s="97">
        <v>0</v>
      </c>
      <c r="U481" s="97">
        <f t="shared" si="183"/>
        <v>0</v>
      </c>
      <c r="V481" s="97">
        <v>0</v>
      </c>
      <c r="W481" s="97">
        <v>0</v>
      </c>
    </row>
    <row r="482" spans="1:23" ht="99">
      <c r="A482" s="174" t="s">
        <v>585</v>
      </c>
      <c r="B482" s="170" t="s">
        <v>436</v>
      </c>
      <c r="C482" s="57"/>
      <c r="D482" s="29" t="s">
        <v>550</v>
      </c>
      <c r="E482" s="29" t="s">
        <v>99</v>
      </c>
      <c r="F482" s="29" t="s">
        <v>96</v>
      </c>
      <c r="G482" s="29" t="s">
        <v>204</v>
      </c>
      <c r="H482" s="27">
        <v>600</v>
      </c>
      <c r="I482" s="170" t="s">
        <v>1553</v>
      </c>
      <c r="J482" s="182" t="s">
        <v>1554</v>
      </c>
      <c r="K482" s="29"/>
      <c r="L482" s="97">
        <v>0</v>
      </c>
      <c r="M482" s="97">
        <v>50</v>
      </c>
      <c r="N482" s="97">
        <v>50</v>
      </c>
      <c r="O482" s="97">
        <f t="shared" si="181"/>
        <v>0</v>
      </c>
      <c r="P482" s="97">
        <v>0</v>
      </c>
      <c r="Q482" s="97">
        <v>0</v>
      </c>
      <c r="R482" s="97">
        <f t="shared" si="182"/>
        <v>0</v>
      </c>
      <c r="S482" s="97">
        <v>0</v>
      </c>
      <c r="T482" s="97">
        <v>0</v>
      </c>
      <c r="U482" s="97">
        <f>V482+W482</f>
        <v>0</v>
      </c>
      <c r="V482" s="97">
        <v>0</v>
      </c>
      <c r="W482" s="97">
        <v>0</v>
      </c>
    </row>
    <row r="483" spans="1:23" ht="49.5">
      <c r="A483" s="174" t="s">
        <v>631</v>
      </c>
      <c r="B483" s="170" t="s">
        <v>625</v>
      </c>
      <c r="C483" s="57"/>
      <c r="D483" s="29" t="s">
        <v>1278</v>
      </c>
      <c r="E483" s="29" t="s">
        <v>99</v>
      </c>
      <c r="F483" s="29" t="s">
        <v>96</v>
      </c>
      <c r="G483" s="29" t="s">
        <v>129</v>
      </c>
      <c r="H483" s="27">
        <v>600</v>
      </c>
      <c r="I483" s="170" t="s">
        <v>1555</v>
      </c>
      <c r="J483" s="182" t="s">
        <v>1556</v>
      </c>
      <c r="K483" s="29"/>
      <c r="L483" s="97">
        <v>730</v>
      </c>
      <c r="M483" s="97">
        <v>0</v>
      </c>
      <c r="N483" s="97">
        <v>0</v>
      </c>
      <c r="O483" s="97">
        <f t="shared" si="181"/>
        <v>0</v>
      </c>
      <c r="P483" s="97">
        <v>0</v>
      </c>
      <c r="Q483" s="97">
        <v>0</v>
      </c>
      <c r="R483" s="97">
        <f t="shared" si="182"/>
        <v>0</v>
      </c>
      <c r="S483" s="97">
        <v>0</v>
      </c>
      <c r="T483" s="97">
        <v>0</v>
      </c>
      <c r="U483" s="97">
        <f t="shared" si="183"/>
        <v>0</v>
      </c>
      <c r="V483" s="97">
        <v>0</v>
      </c>
      <c r="W483" s="97">
        <v>0</v>
      </c>
    </row>
    <row r="484" spans="1:23">
      <c r="A484" s="47" t="s">
        <v>19</v>
      </c>
      <c r="B484" s="412" t="s">
        <v>228</v>
      </c>
      <c r="C484" s="412"/>
      <c r="D484" s="412"/>
      <c r="E484" s="412"/>
      <c r="F484" s="412"/>
      <c r="G484" s="412"/>
      <c r="H484" s="412"/>
      <c r="I484" s="412"/>
      <c r="J484" s="412"/>
      <c r="K484" s="412"/>
      <c r="L484" s="183">
        <f>SUM(L485:L501)</f>
        <v>64612.399999999994</v>
      </c>
      <c r="M484" s="183">
        <f>SUM(M485:M501)</f>
        <v>76808</v>
      </c>
      <c r="N484" s="183">
        <f>SUM(N485:N501)</f>
        <v>55555.199999999997</v>
      </c>
      <c r="O484" s="183">
        <f t="shared" ref="O484:W484" si="186">SUM(O485:O500)</f>
        <v>78020.800000000003</v>
      </c>
      <c r="P484" s="183">
        <f t="shared" si="186"/>
        <v>78020.800000000003</v>
      </c>
      <c r="Q484" s="183">
        <f t="shared" si="186"/>
        <v>0</v>
      </c>
      <c r="R484" s="183">
        <f t="shared" si="186"/>
        <v>82348.599999999991</v>
      </c>
      <c r="S484" s="183">
        <f t="shared" si="186"/>
        <v>82348.599999999991</v>
      </c>
      <c r="T484" s="183">
        <f t="shared" si="186"/>
        <v>0</v>
      </c>
      <c r="U484" s="183">
        <f t="shared" si="186"/>
        <v>90799.099999999991</v>
      </c>
      <c r="V484" s="183">
        <f t="shared" si="186"/>
        <v>90799.099999999991</v>
      </c>
      <c r="W484" s="183">
        <f t="shared" si="186"/>
        <v>0</v>
      </c>
    </row>
    <row r="485" spans="1:23">
      <c r="A485" s="413" t="s">
        <v>10</v>
      </c>
      <c r="B485" s="415" t="s">
        <v>1557</v>
      </c>
      <c r="C485" s="416"/>
      <c r="D485" s="417" t="s">
        <v>404</v>
      </c>
      <c r="E485" s="29" t="s">
        <v>99</v>
      </c>
      <c r="F485" s="29" t="s">
        <v>93</v>
      </c>
      <c r="G485" s="29" t="s">
        <v>1558</v>
      </c>
      <c r="H485" s="27">
        <v>800</v>
      </c>
      <c r="I485" s="418"/>
      <c r="J485" s="419"/>
      <c r="K485" s="89"/>
      <c r="L485" s="58">
        <v>142.19999999999999</v>
      </c>
      <c r="M485" s="97">
        <v>159.5</v>
      </c>
      <c r="N485" s="97">
        <v>50</v>
      </c>
      <c r="O485" s="97">
        <f t="shared" ref="O485:O500" si="187">P485+Q485</f>
        <v>225.4</v>
      </c>
      <c r="P485" s="97">
        <v>225.4</v>
      </c>
      <c r="Q485" s="97">
        <v>0</v>
      </c>
      <c r="R485" s="97">
        <f t="shared" ref="R485:R500" si="188">S485+T485</f>
        <v>223</v>
      </c>
      <c r="S485" s="97">
        <v>223</v>
      </c>
      <c r="T485" s="97">
        <v>0</v>
      </c>
      <c r="U485" s="97">
        <f>V485+W485</f>
        <v>245.9</v>
      </c>
      <c r="V485" s="97">
        <v>245.9</v>
      </c>
      <c r="W485" s="97">
        <v>0</v>
      </c>
    </row>
    <row r="486" spans="1:23">
      <c r="A486" s="414"/>
      <c r="B486" s="415"/>
      <c r="C486" s="416"/>
      <c r="D486" s="417"/>
      <c r="E486" s="29" t="s">
        <v>99</v>
      </c>
      <c r="F486" s="29" t="s">
        <v>93</v>
      </c>
      <c r="G486" s="29" t="s">
        <v>1559</v>
      </c>
      <c r="H486" s="27">
        <v>800</v>
      </c>
      <c r="I486" s="418"/>
      <c r="J486" s="419"/>
      <c r="K486" s="89"/>
      <c r="L486" s="58">
        <v>0</v>
      </c>
      <c r="M486" s="97">
        <v>38.200000000000003</v>
      </c>
      <c r="N486" s="97">
        <v>0</v>
      </c>
      <c r="O486" s="97">
        <f t="shared" si="187"/>
        <v>159.69999999999999</v>
      </c>
      <c r="P486" s="97">
        <v>159.69999999999999</v>
      </c>
      <c r="Q486" s="97">
        <v>0</v>
      </c>
      <c r="R486" s="97">
        <f t="shared" si="188"/>
        <v>158</v>
      </c>
      <c r="S486" s="97">
        <v>158</v>
      </c>
      <c r="T486" s="97">
        <v>0</v>
      </c>
      <c r="U486" s="97">
        <f t="shared" ref="U486:U500" si="189">V486+W486</f>
        <v>174.2</v>
      </c>
      <c r="V486" s="97">
        <v>174.2</v>
      </c>
      <c r="W486" s="97">
        <v>0</v>
      </c>
    </row>
    <row r="487" spans="1:23">
      <c r="A487" s="414"/>
      <c r="B487" s="415"/>
      <c r="C487" s="416"/>
      <c r="D487" s="417"/>
      <c r="E487" s="29" t="s">
        <v>99</v>
      </c>
      <c r="F487" s="29" t="s">
        <v>93</v>
      </c>
      <c r="G487" s="29" t="s">
        <v>1560</v>
      </c>
      <c r="H487" s="27">
        <v>800</v>
      </c>
      <c r="I487" s="418"/>
      <c r="J487" s="419"/>
      <c r="K487" s="89"/>
      <c r="L487" s="58">
        <v>1191.3</v>
      </c>
      <c r="M487" s="97">
        <v>1692.3</v>
      </c>
      <c r="N487" s="97">
        <v>954.1</v>
      </c>
      <c r="O487" s="97">
        <f t="shared" si="187"/>
        <v>1671.1</v>
      </c>
      <c r="P487" s="97">
        <v>1671.1</v>
      </c>
      <c r="Q487" s="97">
        <v>0</v>
      </c>
      <c r="R487" s="97">
        <f t="shared" si="188"/>
        <v>1653.3</v>
      </c>
      <c r="S487" s="97">
        <v>1653.3</v>
      </c>
      <c r="T487" s="97">
        <v>0</v>
      </c>
      <c r="U487" s="97">
        <f t="shared" si="189"/>
        <v>1823</v>
      </c>
      <c r="V487" s="97">
        <v>1823</v>
      </c>
      <c r="W487" s="97">
        <v>0</v>
      </c>
    </row>
    <row r="488" spans="1:23">
      <c r="A488" s="414"/>
      <c r="B488" s="415"/>
      <c r="C488" s="416"/>
      <c r="D488" s="417"/>
      <c r="E488" s="29" t="s">
        <v>99</v>
      </c>
      <c r="F488" s="29" t="s">
        <v>93</v>
      </c>
      <c r="G488" s="29" t="s">
        <v>1561</v>
      </c>
      <c r="H488" s="27">
        <v>800</v>
      </c>
      <c r="I488" s="418"/>
      <c r="J488" s="419"/>
      <c r="K488" s="89"/>
      <c r="L488" s="58">
        <v>11458</v>
      </c>
      <c r="M488" s="97">
        <v>8570.2999999999993</v>
      </c>
      <c r="N488" s="97">
        <v>6812.5</v>
      </c>
      <c r="O488" s="97">
        <f t="shared" si="187"/>
        <v>11970.7</v>
      </c>
      <c r="P488" s="97">
        <v>11970.7</v>
      </c>
      <c r="Q488" s="97">
        <v>0</v>
      </c>
      <c r="R488" s="97">
        <f t="shared" si="188"/>
        <v>16789.5</v>
      </c>
      <c r="S488" s="97">
        <v>16789.5</v>
      </c>
      <c r="T488" s="97">
        <v>0</v>
      </c>
      <c r="U488" s="97">
        <f t="shared" si="189"/>
        <v>18512.400000000001</v>
      </c>
      <c r="V488" s="97">
        <v>18512.400000000001</v>
      </c>
      <c r="W488" s="97">
        <v>0</v>
      </c>
    </row>
    <row r="489" spans="1:23">
      <c r="A489" s="414"/>
      <c r="B489" s="415"/>
      <c r="C489" s="416"/>
      <c r="D489" s="417"/>
      <c r="E489" s="29" t="s">
        <v>99</v>
      </c>
      <c r="F489" s="29" t="s">
        <v>93</v>
      </c>
      <c r="G489" s="29" t="s">
        <v>1562</v>
      </c>
      <c r="H489" s="27">
        <v>800</v>
      </c>
      <c r="I489" s="418"/>
      <c r="J489" s="419"/>
      <c r="K489" s="89"/>
      <c r="L489" s="58">
        <v>47.7</v>
      </c>
      <c r="M489" s="97">
        <v>102.4</v>
      </c>
      <c r="N489" s="97">
        <v>28.8</v>
      </c>
      <c r="O489" s="97">
        <v>0</v>
      </c>
      <c r="P489" s="97">
        <v>0</v>
      </c>
      <c r="Q489" s="97">
        <v>0</v>
      </c>
      <c r="R489" s="97">
        <v>0</v>
      </c>
      <c r="S489" s="97">
        <v>0</v>
      </c>
      <c r="T489" s="97">
        <v>0</v>
      </c>
      <c r="U489" s="97">
        <v>0</v>
      </c>
      <c r="V489" s="97">
        <v>0</v>
      </c>
      <c r="W489" s="97">
        <v>0</v>
      </c>
    </row>
    <row r="490" spans="1:23">
      <c r="A490" s="414"/>
      <c r="B490" s="415"/>
      <c r="C490" s="416"/>
      <c r="D490" s="417"/>
      <c r="E490" s="29" t="s">
        <v>99</v>
      </c>
      <c r="F490" s="29" t="s">
        <v>93</v>
      </c>
      <c r="G490" s="29" t="s">
        <v>95</v>
      </c>
      <c r="H490" s="27">
        <v>800</v>
      </c>
      <c r="I490" s="418"/>
      <c r="J490" s="419"/>
      <c r="K490" s="89"/>
      <c r="L490" s="58">
        <v>450</v>
      </c>
      <c r="M490" s="97">
        <v>0</v>
      </c>
      <c r="N490" s="97">
        <v>0</v>
      </c>
      <c r="O490" s="97">
        <v>0</v>
      </c>
      <c r="P490" s="97">
        <v>0</v>
      </c>
      <c r="Q490" s="97">
        <v>0</v>
      </c>
      <c r="R490" s="97">
        <v>0</v>
      </c>
      <c r="S490" s="97">
        <v>0</v>
      </c>
      <c r="T490" s="97">
        <v>0</v>
      </c>
      <c r="U490" s="97">
        <v>0</v>
      </c>
      <c r="V490" s="97">
        <v>0</v>
      </c>
      <c r="W490" s="97">
        <v>0</v>
      </c>
    </row>
    <row r="491" spans="1:23">
      <c r="A491" s="414"/>
      <c r="B491" s="415"/>
      <c r="C491" s="416"/>
      <c r="D491" s="417"/>
      <c r="E491" s="29" t="s">
        <v>99</v>
      </c>
      <c r="F491" s="29" t="s">
        <v>93</v>
      </c>
      <c r="G491" s="29" t="s">
        <v>630</v>
      </c>
      <c r="H491" s="27">
        <v>800</v>
      </c>
      <c r="I491" s="418"/>
      <c r="J491" s="419"/>
      <c r="K491" s="89"/>
      <c r="L491" s="58">
        <v>22.8</v>
      </c>
      <c r="M491" s="97">
        <v>0</v>
      </c>
      <c r="N491" s="97">
        <v>0</v>
      </c>
      <c r="O491" s="97">
        <v>0</v>
      </c>
      <c r="P491" s="97">
        <v>0</v>
      </c>
      <c r="Q491" s="97">
        <v>0</v>
      </c>
      <c r="R491" s="97">
        <v>0</v>
      </c>
      <c r="S491" s="97">
        <v>0</v>
      </c>
      <c r="T491" s="97">
        <v>0</v>
      </c>
      <c r="U491" s="97">
        <v>0</v>
      </c>
      <c r="V491" s="97">
        <v>0</v>
      </c>
      <c r="W491" s="97">
        <v>0</v>
      </c>
    </row>
    <row r="492" spans="1:23">
      <c r="A492" s="414"/>
      <c r="B492" s="415"/>
      <c r="C492" s="416"/>
      <c r="D492" s="417"/>
      <c r="E492" s="29" t="s">
        <v>99</v>
      </c>
      <c r="F492" s="29" t="s">
        <v>93</v>
      </c>
      <c r="G492" s="29" t="s">
        <v>1563</v>
      </c>
      <c r="H492" s="27">
        <v>800</v>
      </c>
      <c r="I492" s="418"/>
      <c r="J492" s="419"/>
      <c r="K492" s="89"/>
      <c r="L492" s="58">
        <v>3400.5</v>
      </c>
      <c r="M492" s="97">
        <v>3638.5</v>
      </c>
      <c r="N492" s="97">
        <v>2583.6</v>
      </c>
      <c r="O492" s="97">
        <f t="shared" si="187"/>
        <v>4321</v>
      </c>
      <c r="P492" s="97">
        <v>4321</v>
      </c>
      <c r="Q492" s="97">
        <v>0</v>
      </c>
      <c r="R492" s="97">
        <f t="shared" si="188"/>
        <v>4274.8</v>
      </c>
      <c r="S492" s="97">
        <v>4274.8</v>
      </c>
      <c r="T492" s="97">
        <v>0</v>
      </c>
      <c r="U492" s="97">
        <f t="shared" si="189"/>
        <v>4713.5</v>
      </c>
      <c r="V492" s="97">
        <v>4713.5</v>
      </c>
      <c r="W492" s="97">
        <v>0</v>
      </c>
    </row>
    <row r="493" spans="1:23">
      <c r="A493" s="413" t="s">
        <v>11</v>
      </c>
      <c r="B493" s="415" t="s">
        <v>1500</v>
      </c>
      <c r="C493" s="416"/>
      <c r="D493" s="417" t="s">
        <v>1501</v>
      </c>
      <c r="E493" s="29" t="s">
        <v>99</v>
      </c>
      <c r="F493" s="29" t="s">
        <v>153</v>
      </c>
      <c r="G493" s="29" t="s">
        <v>1564</v>
      </c>
      <c r="H493" s="27">
        <v>800</v>
      </c>
      <c r="I493" s="418"/>
      <c r="J493" s="419"/>
      <c r="K493" s="89"/>
      <c r="L493" s="58">
        <v>407.4</v>
      </c>
      <c r="M493" s="97">
        <v>453.1</v>
      </c>
      <c r="N493" s="97">
        <v>242.2</v>
      </c>
      <c r="O493" s="97">
        <f t="shared" si="187"/>
        <v>808.5</v>
      </c>
      <c r="P493" s="97">
        <v>808.5</v>
      </c>
      <c r="Q493" s="97">
        <v>0</v>
      </c>
      <c r="R493" s="97">
        <f t="shared" si="188"/>
        <v>799.9</v>
      </c>
      <c r="S493" s="97">
        <v>799.9</v>
      </c>
      <c r="T493" s="97">
        <v>0</v>
      </c>
      <c r="U493" s="97">
        <f t="shared" si="189"/>
        <v>882</v>
      </c>
      <c r="V493" s="97">
        <v>882</v>
      </c>
      <c r="W493" s="97">
        <v>0</v>
      </c>
    </row>
    <row r="494" spans="1:23">
      <c r="A494" s="413"/>
      <c r="B494" s="415"/>
      <c r="C494" s="416"/>
      <c r="D494" s="417"/>
      <c r="E494" s="29" t="s">
        <v>99</v>
      </c>
      <c r="F494" s="29" t="s">
        <v>153</v>
      </c>
      <c r="G494" s="29" t="s">
        <v>1565</v>
      </c>
      <c r="H494" s="27">
        <v>800</v>
      </c>
      <c r="I494" s="418"/>
      <c r="J494" s="419"/>
      <c r="K494" s="89"/>
      <c r="L494" s="58">
        <v>4971.1000000000004</v>
      </c>
      <c r="M494" s="97">
        <v>6369.7</v>
      </c>
      <c r="N494" s="97">
        <v>3369.7</v>
      </c>
      <c r="O494" s="97">
        <f t="shared" si="187"/>
        <v>4001.4</v>
      </c>
      <c r="P494" s="97">
        <v>4001.4</v>
      </c>
      <c r="Q494" s="97">
        <v>0</v>
      </c>
      <c r="R494" s="97">
        <f t="shared" si="188"/>
        <v>3958.7</v>
      </c>
      <c r="S494" s="97">
        <v>3958.7</v>
      </c>
      <c r="T494" s="97">
        <v>0</v>
      </c>
      <c r="U494" s="97">
        <f t="shared" si="189"/>
        <v>4364.8999999999996</v>
      </c>
      <c r="V494" s="97">
        <v>4364.8999999999996</v>
      </c>
      <c r="W494" s="97">
        <v>0</v>
      </c>
    </row>
    <row r="495" spans="1:23">
      <c r="A495" s="420"/>
      <c r="B495" s="415"/>
      <c r="C495" s="416"/>
      <c r="D495" s="417"/>
      <c r="E495" s="29" t="s">
        <v>99</v>
      </c>
      <c r="F495" s="29" t="s">
        <v>153</v>
      </c>
      <c r="G495" s="29" t="s">
        <v>1566</v>
      </c>
      <c r="H495" s="27">
        <v>800</v>
      </c>
      <c r="I495" s="418"/>
      <c r="J495" s="419"/>
      <c r="K495" s="89"/>
      <c r="L495" s="58">
        <v>14472.8</v>
      </c>
      <c r="M495" s="97">
        <v>14382.5</v>
      </c>
      <c r="N495" s="97">
        <v>9449.7999999999993</v>
      </c>
      <c r="O495" s="97">
        <f t="shared" si="187"/>
        <v>17748.5</v>
      </c>
      <c r="P495" s="97">
        <v>17748.5</v>
      </c>
      <c r="Q495" s="97">
        <v>0</v>
      </c>
      <c r="R495" s="97">
        <f t="shared" si="188"/>
        <v>17559</v>
      </c>
      <c r="S495" s="97">
        <v>17559</v>
      </c>
      <c r="T495" s="97">
        <v>0</v>
      </c>
      <c r="U495" s="97">
        <f t="shared" si="189"/>
        <v>19360.8</v>
      </c>
      <c r="V495" s="97">
        <v>19360.8</v>
      </c>
      <c r="W495" s="97">
        <v>0</v>
      </c>
    </row>
    <row r="496" spans="1:23">
      <c r="A496" s="420"/>
      <c r="B496" s="415"/>
      <c r="C496" s="416"/>
      <c r="D496" s="417"/>
      <c r="E496" s="29" t="s">
        <v>99</v>
      </c>
      <c r="F496" s="29" t="s">
        <v>153</v>
      </c>
      <c r="G496" s="29" t="s">
        <v>1567</v>
      </c>
      <c r="H496" s="27">
        <v>800</v>
      </c>
      <c r="I496" s="418"/>
      <c r="J496" s="419"/>
      <c r="K496" s="171"/>
      <c r="L496" s="58">
        <v>23314.2</v>
      </c>
      <c r="M496" s="97">
        <v>23551.1</v>
      </c>
      <c r="N496" s="97">
        <v>15200</v>
      </c>
      <c r="O496" s="97">
        <f t="shared" si="187"/>
        <v>32656.799999999999</v>
      </c>
      <c r="P496" s="97">
        <v>32656.799999999999</v>
      </c>
      <c r="Q496" s="97">
        <v>0</v>
      </c>
      <c r="R496" s="97">
        <f t="shared" si="188"/>
        <v>32308.1</v>
      </c>
      <c r="S496" s="97">
        <v>32308.1</v>
      </c>
      <c r="T496" s="97">
        <v>0</v>
      </c>
      <c r="U496" s="97">
        <f t="shared" si="189"/>
        <v>35623.5</v>
      </c>
      <c r="V496" s="97">
        <v>35623.5</v>
      </c>
      <c r="W496" s="97">
        <v>0</v>
      </c>
    </row>
    <row r="497" spans="1:23">
      <c r="A497" s="420"/>
      <c r="B497" s="415"/>
      <c r="C497" s="416"/>
      <c r="D497" s="417"/>
      <c r="E497" s="29" t="s">
        <v>99</v>
      </c>
      <c r="F497" s="29" t="s">
        <v>153</v>
      </c>
      <c r="G497" s="29" t="s">
        <v>1568</v>
      </c>
      <c r="H497" s="27">
        <v>800</v>
      </c>
      <c r="I497" s="418"/>
      <c r="J497" s="419"/>
      <c r="K497" s="89"/>
      <c r="L497" s="58">
        <v>3593.2</v>
      </c>
      <c r="M497" s="97">
        <v>2309.8000000000002</v>
      </c>
      <c r="N497" s="97">
        <v>2309.8000000000002</v>
      </c>
      <c r="O497" s="97">
        <f t="shared" si="187"/>
        <v>3507.4</v>
      </c>
      <c r="P497" s="97">
        <v>3507.4</v>
      </c>
      <c r="Q497" s="97">
        <v>0</v>
      </c>
      <c r="R497" s="97">
        <f t="shared" si="188"/>
        <v>3506.1</v>
      </c>
      <c r="S497" s="97">
        <v>3506.1</v>
      </c>
      <c r="T497" s="97">
        <v>0</v>
      </c>
      <c r="U497" s="97">
        <f t="shared" si="189"/>
        <v>3865.9</v>
      </c>
      <c r="V497" s="97">
        <v>3865.9</v>
      </c>
      <c r="W497" s="97">
        <v>0</v>
      </c>
    </row>
    <row r="498" spans="1:23">
      <c r="A498" s="420"/>
      <c r="B498" s="415"/>
      <c r="C498" s="416"/>
      <c r="D498" s="417"/>
      <c r="E498" s="29" t="s">
        <v>99</v>
      </c>
      <c r="F498" s="29" t="s">
        <v>153</v>
      </c>
      <c r="G498" s="29" t="s">
        <v>1569</v>
      </c>
      <c r="H498" s="27">
        <v>800</v>
      </c>
      <c r="I498" s="418"/>
      <c r="J498" s="419"/>
      <c r="K498" s="89"/>
      <c r="L498" s="58">
        <v>1034</v>
      </c>
      <c r="M498" s="97">
        <v>985.9</v>
      </c>
      <c r="N498" s="97">
        <v>0</v>
      </c>
      <c r="O498" s="97">
        <f t="shared" si="187"/>
        <v>950.3</v>
      </c>
      <c r="P498" s="97">
        <v>950.3</v>
      </c>
      <c r="Q498" s="97">
        <v>0</v>
      </c>
      <c r="R498" s="97">
        <f>S498+T498</f>
        <v>1118.2</v>
      </c>
      <c r="S498" s="97">
        <v>1118.2</v>
      </c>
      <c r="T498" s="97">
        <v>0</v>
      </c>
      <c r="U498" s="97">
        <f t="shared" si="189"/>
        <v>1233</v>
      </c>
      <c r="V498" s="97">
        <v>1233</v>
      </c>
      <c r="W498" s="97">
        <v>0</v>
      </c>
    </row>
    <row r="499" spans="1:23">
      <c r="A499" s="416"/>
      <c r="B499" s="57" t="s">
        <v>625</v>
      </c>
      <c r="C499" s="416"/>
      <c r="D499" s="89" t="s">
        <v>1278</v>
      </c>
      <c r="E499" s="29" t="s">
        <v>99</v>
      </c>
      <c r="F499" s="29" t="s">
        <v>153</v>
      </c>
      <c r="G499" s="29" t="s">
        <v>1136</v>
      </c>
      <c r="H499" s="27">
        <v>800</v>
      </c>
      <c r="I499" s="418"/>
      <c r="J499" s="419"/>
      <c r="K499" s="89"/>
      <c r="L499" s="58">
        <v>0</v>
      </c>
      <c r="M499" s="97">
        <v>13000</v>
      </c>
      <c r="N499" s="97">
        <v>13000</v>
      </c>
      <c r="O499" s="97">
        <v>0</v>
      </c>
      <c r="P499" s="97">
        <v>0</v>
      </c>
      <c r="Q499" s="97">
        <v>0</v>
      </c>
      <c r="R499" s="97">
        <v>0</v>
      </c>
      <c r="S499" s="97">
        <v>0</v>
      </c>
      <c r="T499" s="97">
        <v>0</v>
      </c>
      <c r="U499" s="97">
        <v>0</v>
      </c>
      <c r="V499" s="97">
        <v>0</v>
      </c>
      <c r="W499" s="97">
        <v>0</v>
      </c>
    </row>
    <row r="500" spans="1:23" ht="33">
      <c r="A500" s="420"/>
      <c r="B500" s="57" t="s">
        <v>1506</v>
      </c>
      <c r="C500" s="416"/>
      <c r="D500" s="89" t="s">
        <v>1507</v>
      </c>
      <c r="E500" s="29" t="s">
        <v>99</v>
      </c>
      <c r="F500" s="29" t="s">
        <v>99</v>
      </c>
      <c r="G500" s="29" t="s">
        <v>95</v>
      </c>
      <c r="H500" s="27">
        <v>800</v>
      </c>
      <c r="I500" s="418"/>
      <c r="J500" s="419"/>
      <c r="K500" s="89"/>
      <c r="L500" s="58">
        <v>0</v>
      </c>
      <c r="M500" s="97">
        <v>1554.7</v>
      </c>
      <c r="N500" s="97">
        <v>1554.7</v>
      </c>
      <c r="O500" s="97">
        <f t="shared" si="187"/>
        <v>0</v>
      </c>
      <c r="P500" s="97">
        <v>0</v>
      </c>
      <c r="Q500" s="97">
        <v>0</v>
      </c>
      <c r="R500" s="97">
        <f t="shared" si="188"/>
        <v>0</v>
      </c>
      <c r="S500" s="97">
        <v>0</v>
      </c>
      <c r="T500" s="97">
        <v>0</v>
      </c>
      <c r="U500" s="97">
        <f t="shared" si="189"/>
        <v>0</v>
      </c>
      <c r="V500" s="97">
        <v>0</v>
      </c>
      <c r="W500" s="97">
        <v>0</v>
      </c>
    </row>
    <row r="501" spans="1:23">
      <c r="A501" s="174" t="s">
        <v>230</v>
      </c>
      <c r="B501" s="170" t="s">
        <v>625</v>
      </c>
      <c r="C501" s="56"/>
      <c r="D501" s="89" t="s">
        <v>1278</v>
      </c>
      <c r="E501" s="29" t="s">
        <v>99</v>
      </c>
      <c r="F501" s="29" t="s">
        <v>96</v>
      </c>
      <c r="G501" s="29" t="s">
        <v>129</v>
      </c>
      <c r="H501" s="27">
        <v>800</v>
      </c>
      <c r="I501" s="184"/>
      <c r="J501" s="185"/>
      <c r="K501" s="89"/>
      <c r="L501" s="58">
        <v>107.2</v>
      </c>
      <c r="M501" s="97">
        <v>0</v>
      </c>
      <c r="N501" s="97">
        <v>0</v>
      </c>
      <c r="O501" s="97">
        <v>0</v>
      </c>
      <c r="P501" s="97">
        <v>0</v>
      </c>
      <c r="Q501" s="97">
        <v>0</v>
      </c>
      <c r="R501" s="97">
        <v>0</v>
      </c>
      <c r="S501" s="97">
        <v>0</v>
      </c>
      <c r="T501" s="97">
        <v>0</v>
      </c>
      <c r="U501" s="97">
        <v>0</v>
      </c>
      <c r="V501" s="97">
        <v>0</v>
      </c>
      <c r="W501" s="97">
        <v>0</v>
      </c>
    </row>
    <row r="502" spans="1:23" ht="49.5">
      <c r="A502" s="30" t="s">
        <v>155</v>
      </c>
      <c r="B502" s="31" t="s">
        <v>437</v>
      </c>
      <c r="C502" s="30"/>
      <c r="D502" s="33"/>
      <c r="E502" s="33"/>
      <c r="F502" s="33"/>
      <c r="G502" s="33"/>
      <c r="H502" s="33"/>
      <c r="I502" s="30"/>
      <c r="J502" s="34"/>
      <c r="K502" s="35" t="s">
        <v>62</v>
      </c>
      <c r="L502" s="36">
        <f>SUM(L503)</f>
        <v>300449.3</v>
      </c>
      <c r="M502" s="36">
        <f t="shared" ref="M502:W502" si="190">SUM(M503)</f>
        <v>322005.09999999998</v>
      </c>
      <c r="N502" s="36">
        <f t="shared" si="190"/>
        <v>197659.19999999998</v>
      </c>
      <c r="O502" s="36">
        <f t="shared" si="190"/>
        <v>326152.7</v>
      </c>
      <c r="P502" s="36">
        <f t="shared" si="190"/>
        <v>326152.7</v>
      </c>
      <c r="Q502" s="36">
        <f t="shared" si="190"/>
        <v>0</v>
      </c>
      <c r="R502" s="36">
        <f t="shared" si="190"/>
        <v>348852.9</v>
      </c>
      <c r="S502" s="36">
        <f t="shared" si="190"/>
        <v>348852.9</v>
      </c>
      <c r="T502" s="36">
        <f t="shared" si="190"/>
        <v>0</v>
      </c>
      <c r="U502" s="36">
        <f t="shared" si="190"/>
        <v>355140.2</v>
      </c>
      <c r="V502" s="36">
        <f t="shared" si="190"/>
        <v>355140.2</v>
      </c>
      <c r="W502" s="36">
        <f t="shared" si="190"/>
        <v>0</v>
      </c>
    </row>
    <row r="503" spans="1:23">
      <c r="A503" s="47" t="s">
        <v>9</v>
      </c>
      <c r="B503" s="412" t="s">
        <v>67</v>
      </c>
      <c r="C503" s="412"/>
      <c r="D503" s="412"/>
      <c r="E503" s="412"/>
      <c r="F503" s="412"/>
      <c r="G503" s="412"/>
      <c r="H503" s="412"/>
      <c r="I503" s="412"/>
      <c r="J503" s="412"/>
      <c r="K503" s="412"/>
      <c r="L503" s="48">
        <f>SUM(L504,L510,L523,L527,)</f>
        <v>300449.3</v>
      </c>
      <c r="M503" s="48">
        <f t="shared" ref="M503:W503" si="191">SUM(M504,M510,M523,M527,)</f>
        <v>322005.09999999998</v>
      </c>
      <c r="N503" s="48">
        <f t="shared" si="191"/>
        <v>197659.19999999998</v>
      </c>
      <c r="O503" s="48">
        <f t="shared" si="191"/>
        <v>326152.7</v>
      </c>
      <c r="P503" s="48">
        <f t="shared" si="191"/>
        <v>326152.7</v>
      </c>
      <c r="Q503" s="48">
        <f t="shared" si="191"/>
        <v>0</v>
      </c>
      <c r="R503" s="48">
        <f t="shared" si="191"/>
        <v>348852.9</v>
      </c>
      <c r="S503" s="48">
        <f t="shared" si="191"/>
        <v>348852.9</v>
      </c>
      <c r="T503" s="48">
        <f t="shared" si="191"/>
        <v>0</v>
      </c>
      <c r="U503" s="48">
        <f t="shared" si="191"/>
        <v>355140.2</v>
      </c>
      <c r="V503" s="48">
        <f t="shared" si="191"/>
        <v>355140.2</v>
      </c>
      <c r="W503" s="48">
        <f t="shared" si="191"/>
        <v>0</v>
      </c>
    </row>
    <row r="504" spans="1:23">
      <c r="A504" s="49" t="s">
        <v>57</v>
      </c>
      <c r="B504" s="50"/>
      <c r="C504" s="51"/>
      <c r="D504" s="52"/>
      <c r="E504" s="27"/>
      <c r="F504" s="27"/>
      <c r="G504" s="27"/>
      <c r="H504" s="27"/>
      <c r="I504" s="53"/>
      <c r="J504" s="54"/>
      <c r="K504" s="52"/>
      <c r="L504" s="55">
        <f t="shared" ref="L504:Q504" si="192">SUM(L505:L509)</f>
        <v>6037</v>
      </c>
      <c r="M504" s="55">
        <f t="shared" si="192"/>
        <v>5829.8</v>
      </c>
      <c r="N504" s="55">
        <f t="shared" si="192"/>
        <v>3753.8</v>
      </c>
      <c r="O504" s="55">
        <f t="shared" si="192"/>
        <v>6809</v>
      </c>
      <c r="P504" s="55">
        <f t="shared" si="192"/>
        <v>6809</v>
      </c>
      <c r="Q504" s="55">
        <f t="shared" si="192"/>
        <v>0</v>
      </c>
      <c r="R504" s="55">
        <f t="shared" ref="R504:R557" si="193">S504+T504</f>
        <v>6736.4000000000005</v>
      </c>
      <c r="S504" s="55">
        <f>SUM(S505:S509)</f>
        <v>6736.4000000000005</v>
      </c>
      <c r="T504" s="55">
        <f>SUM(T505:T509)</f>
        <v>0</v>
      </c>
      <c r="U504" s="55">
        <f>V504+W504</f>
        <v>7427.5999999999995</v>
      </c>
      <c r="V504" s="55">
        <f>SUM(V505:V509)</f>
        <v>7427.5999999999995</v>
      </c>
      <c r="W504" s="55">
        <f>SUM(W505:W509)</f>
        <v>0</v>
      </c>
    </row>
    <row r="505" spans="1:23" ht="49.5">
      <c r="A505" s="56" t="s">
        <v>367</v>
      </c>
      <c r="B505" s="50" t="s">
        <v>68</v>
      </c>
      <c r="C505" s="57"/>
      <c r="D505" s="29" t="s">
        <v>1325</v>
      </c>
      <c r="E505" s="29" t="s">
        <v>526</v>
      </c>
      <c r="F505" s="29" t="s">
        <v>94</v>
      </c>
      <c r="G505" s="29" t="s">
        <v>632</v>
      </c>
      <c r="H505" s="27">
        <v>100</v>
      </c>
      <c r="I505" s="83" t="s">
        <v>633</v>
      </c>
      <c r="J505" s="60" t="s">
        <v>634</v>
      </c>
      <c r="K505" s="52"/>
      <c r="L505" s="58">
        <v>5537.9</v>
      </c>
      <c r="M505" s="58">
        <v>5513.5</v>
      </c>
      <c r="N505" s="58">
        <v>3565.8</v>
      </c>
      <c r="O505" s="58">
        <f>P505+Q505</f>
        <v>6492.4</v>
      </c>
      <c r="P505" s="58">
        <v>6492.4</v>
      </c>
      <c r="Q505" s="58">
        <v>0</v>
      </c>
      <c r="R505" s="97">
        <f t="shared" si="193"/>
        <v>6423.1</v>
      </c>
      <c r="S505" s="58">
        <v>6423.1</v>
      </c>
      <c r="T505" s="58">
        <v>0</v>
      </c>
      <c r="U505" s="58">
        <f t="shared" ref="U505:U558" si="194">V505+W505</f>
        <v>7082.2</v>
      </c>
      <c r="V505" s="58">
        <v>7082.2</v>
      </c>
      <c r="W505" s="58">
        <v>0</v>
      </c>
    </row>
    <row r="506" spans="1:23" ht="49.5">
      <c r="A506" s="56" t="s">
        <v>890</v>
      </c>
      <c r="B506" s="50" t="s">
        <v>1326</v>
      </c>
      <c r="C506" s="57"/>
      <c r="D506" s="29" t="s">
        <v>1325</v>
      </c>
      <c r="E506" s="29" t="s">
        <v>526</v>
      </c>
      <c r="F506" s="29" t="s">
        <v>94</v>
      </c>
      <c r="G506" s="29" t="s">
        <v>1226</v>
      </c>
      <c r="H506" s="27">
        <v>100</v>
      </c>
      <c r="I506" s="83" t="s">
        <v>1327</v>
      </c>
      <c r="J506" s="60" t="s">
        <v>1328</v>
      </c>
      <c r="K506" s="52"/>
      <c r="L506" s="58">
        <v>92</v>
      </c>
      <c r="M506" s="58">
        <v>0</v>
      </c>
      <c r="N506" s="58">
        <v>0</v>
      </c>
      <c r="O506" s="58">
        <f>P506+Q506</f>
        <v>0</v>
      </c>
      <c r="P506" s="58">
        <v>0</v>
      </c>
      <c r="Q506" s="58">
        <v>0</v>
      </c>
      <c r="R506" s="97">
        <f>S506+T506</f>
        <v>0</v>
      </c>
      <c r="S506" s="58">
        <v>0</v>
      </c>
      <c r="T506" s="58">
        <v>0</v>
      </c>
      <c r="U506" s="58">
        <f>V506+W506</f>
        <v>0</v>
      </c>
      <c r="V506" s="58">
        <v>0</v>
      </c>
      <c r="W506" s="58">
        <v>0</v>
      </c>
    </row>
    <row r="507" spans="1:23" ht="66">
      <c r="A507" s="56" t="s">
        <v>1329</v>
      </c>
      <c r="B507" s="50" t="s">
        <v>1330</v>
      </c>
      <c r="C507" s="57"/>
      <c r="D507" s="29" t="s">
        <v>1325</v>
      </c>
      <c r="E507" s="29" t="s">
        <v>526</v>
      </c>
      <c r="F507" s="29" t="s">
        <v>94</v>
      </c>
      <c r="G507" s="29" t="s">
        <v>1331</v>
      </c>
      <c r="H507" s="27">
        <v>100</v>
      </c>
      <c r="I507" s="83"/>
      <c r="J507" s="60"/>
      <c r="K507" s="52"/>
      <c r="L507" s="58">
        <v>0</v>
      </c>
      <c r="M507" s="58">
        <v>22.1</v>
      </c>
      <c r="N507" s="58">
        <v>22.1</v>
      </c>
      <c r="O507" s="58">
        <f>P507+Q507</f>
        <v>0</v>
      </c>
      <c r="P507" s="58">
        <v>0</v>
      </c>
      <c r="Q507" s="58">
        <v>0</v>
      </c>
      <c r="R507" s="97">
        <f>S507+T507</f>
        <v>0</v>
      </c>
      <c r="S507" s="58">
        <v>0</v>
      </c>
      <c r="T507" s="58">
        <v>0</v>
      </c>
      <c r="U507" s="58">
        <f>V507+W507</f>
        <v>0</v>
      </c>
      <c r="V507" s="58">
        <v>0</v>
      </c>
      <c r="W507" s="58">
        <v>0</v>
      </c>
    </row>
    <row r="508" spans="1:23" ht="49.5">
      <c r="A508" s="56" t="s">
        <v>359</v>
      </c>
      <c r="B508" s="50" t="s">
        <v>69</v>
      </c>
      <c r="C508" s="53"/>
      <c r="D508" s="29" t="s">
        <v>395</v>
      </c>
      <c r="E508" s="29" t="s">
        <v>526</v>
      </c>
      <c r="F508" s="29" t="s">
        <v>94</v>
      </c>
      <c r="G508" s="29" t="s">
        <v>632</v>
      </c>
      <c r="H508" s="27">
        <v>200</v>
      </c>
      <c r="I508" s="83" t="s">
        <v>635</v>
      </c>
      <c r="J508" s="61" t="s">
        <v>636</v>
      </c>
      <c r="K508" s="146"/>
      <c r="L508" s="58">
        <v>387</v>
      </c>
      <c r="M508" s="58">
        <v>294.2</v>
      </c>
      <c r="N508" s="58">
        <v>165.9</v>
      </c>
      <c r="O508" s="58">
        <f t="shared" ref="O508:O509" si="195">P508+Q508</f>
        <v>316.60000000000002</v>
      </c>
      <c r="P508" s="58">
        <v>316.60000000000002</v>
      </c>
      <c r="Q508" s="58">
        <v>0</v>
      </c>
      <c r="R508" s="97">
        <f t="shared" si="193"/>
        <v>313.3</v>
      </c>
      <c r="S508" s="58">
        <v>313.3</v>
      </c>
      <c r="T508" s="58">
        <v>0</v>
      </c>
      <c r="U508" s="58">
        <f t="shared" si="194"/>
        <v>345.4</v>
      </c>
      <c r="V508" s="58">
        <v>345.4</v>
      </c>
      <c r="W508" s="58">
        <v>0</v>
      </c>
    </row>
    <row r="509" spans="1:23" ht="82.5">
      <c r="A509" s="56" t="s">
        <v>227</v>
      </c>
      <c r="B509" s="50" t="s">
        <v>69</v>
      </c>
      <c r="C509" s="53"/>
      <c r="D509" s="29" t="s">
        <v>637</v>
      </c>
      <c r="E509" s="29" t="s">
        <v>94</v>
      </c>
      <c r="F509" s="29" t="s">
        <v>81</v>
      </c>
      <c r="G509" s="29" t="s">
        <v>357</v>
      </c>
      <c r="H509" s="27">
        <v>200</v>
      </c>
      <c r="I509" s="83" t="s">
        <v>638</v>
      </c>
      <c r="J509" s="61" t="s">
        <v>639</v>
      </c>
      <c r="K509" s="146"/>
      <c r="L509" s="58">
        <v>20.100000000000001</v>
      </c>
      <c r="M509" s="58">
        <v>0</v>
      </c>
      <c r="N509" s="58">
        <v>0</v>
      </c>
      <c r="O509" s="58">
        <f t="shared" si="195"/>
        <v>0</v>
      </c>
      <c r="P509" s="58">
        <v>0</v>
      </c>
      <c r="Q509" s="58">
        <v>0</v>
      </c>
      <c r="R509" s="97">
        <f t="shared" si="193"/>
        <v>0</v>
      </c>
      <c r="S509" s="58">
        <v>0</v>
      </c>
      <c r="T509" s="58">
        <v>0</v>
      </c>
      <c r="U509" s="58">
        <f t="shared" si="194"/>
        <v>0</v>
      </c>
      <c r="V509" s="58">
        <v>0</v>
      </c>
      <c r="W509" s="58">
        <v>0</v>
      </c>
    </row>
    <row r="510" spans="1:23">
      <c r="A510" s="429" t="s">
        <v>89</v>
      </c>
      <c r="B510" s="429"/>
      <c r="C510" s="429"/>
      <c r="D510" s="429"/>
      <c r="E510" s="429"/>
      <c r="F510" s="429"/>
      <c r="G510" s="429"/>
      <c r="H510" s="429"/>
      <c r="I510" s="429"/>
      <c r="J510" s="429"/>
      <c r="K510" s="429"/>
      <c r="L510" s="55">
        <f t="shared" ref="L510:W510" si="196">SUM(L511,L516,L521,L519)</f>
        <v>37933.700000000004</v>
      </c>
      <c r="M510" s="55">
        <f t="shared" si="196"/>
        <v>40196.000000000007</v>
      </c>
      <c r="N510" s="55">
        <f t="shared" si="196"/>
        <v>27108.799999999996</v>
      </c>
      <c r="O510" s="55">
        <f t="shared" si="196"/>
        <v>45112.6</v>
      </c>
      <c r="P510" s="55">
        <f t="shared" si="196"/>
        <v>45112.6</v>
      </c>
      <c r="Q510" s="55">
        <f t="shared" si="196"/>
        <v>0</v>
      </c>
      <c r="R510" s="55">
        <f t="shared" si="196"/>
        <v>44611.7</v>
      </c>
      <c r="S510" s="55">
        <f t="shared" si="196"/>
        <v>44611.7</v>
      </c>
      <c r="T510" s="55">
        <f t="shared" si="196"/>
        <v>0</v>
      </c>
      <c r="U510" s="55">
        <f t="shared" si="196"/>
        <v>49191.700000000004</v>
      </c>
      <c r="V510" s="55">
        <f t="shared" si="196"/>
        <v>49191.700000000004</v>
      </c>
      <c r="W510" s="55">
        <f t="shared" si="196"/>
        <v>0</v>
      </c>
    </row>
    <row r="511" spans="1:23">
      <c r="A511" s="56" t="s">
        <v>12</v>
      </c>
      <c r="B511" s="50" t="s">
        <v>58</v>
      </c>
      <c r="C511" s="57"/>
      <c r="D511" s="29"/>
      <c r="E511" s="27"/>
      <c r="F511" s="27"/>
      <c r="G511" s="27"/>
      <c r="H511" s="27">
        <v>100</v>
      </c>
      <c r="I511" s="53"/>
      <c r="J511" s="60"/>
      <c r="K511" s="52"/>
      <c r="L511" s="58">
        <f>L512+L513+L514+L515</f>
        <v>37086.5</v>
      </c>
      <c r="M511" s="58">
        <f t="shared" ref="M511:W511" si="197">M512+M513+M514+M515</f>
        <v>38636.800000000003</v>
      </c>
      <c r="N511" s="58">
        <f t="shared" si="197"/>
        <v>26122.1</v>
      </c>
      <c r="O511" s="58">
        <f t="shared" si="197"/>
        <v>43620.2</v>
      </c>
      <c r="P511" s="58">
        <f t="shared" si="197"/>
        <v>43620.2</v>
      </c>
      <c r="Q511" s="58">
        <f t="shared" si="197"/>
        <v>0</v>
      </c>
      <c r="R511" s="58">
        <f t="shared" si="197"/>
        <v>43154.399999999994</v>
      </c>
      <c r="S511" s="58">
        <f t="shared" si="197"/>
        <v>43154.399999999994</v>
      </c>
      <c r="T511" s="58">
        <f t="shared" si="197"/>
        <v>0</v>
      </c>
      <c r="U511" s="58">
        <f t="shared" si="197"/>
        <v>47582.8</v>
      </c>
      <c r="V511" s="58">
        <f t="shared" si="197"/>
        <v>47582.8</v>
      </c>
      <c r="W511" s="58">
        <f t="shared" si="197"/>
        <v>0</v>
      </c>
    </row>
    <row r="512" spans="1:23" ht="33">
      <c r="A512" s="56" t="s">
        <v>48</v>
      </c>
      <c r="B512" s="50" t="s">
        <v>640</v>
      </c>
      <c r="C512" s="57"/>
      <c r="D512" s="29" t="s">
        <v>525</v>
      </c>
      <c r="E512" s="29" t="s">
        <v>526</v>
      </c>
      <c r="F512" s="29" t="s">
        <v>94</v>
      </c>
      <c r="G512" s="29" t="s">
        <v>641</v>
      </c>
      <c r="H512" s="27">
        <v>100</v>
      </c>
      <c r="I512" s="120" t="s">
        <v>642</v>
      </c>
      <c r="J512" s="60" t="s">
        <v>643</v>
      </c>
      <c r="K512" s="52"/>
      <c r="L512" s="58">
        <v>8179.5</v>
      </c>
      <c r="M512" s="58">
        <v>12542.5</v>
      </c>
      <c r="N512" s="58">
        <v>9992.7999999999993</v>
      </c>
      <c r="O512" s="58">
        <f>SUM(P512:Q512)</f>
        <v>14204</v>
      </c>
      <c r="P512" s="58">
        <v>14204</v>
      </c>
      <c r="Q512" s="58">
        <v>0</v>
      </c>
      <c r="R512" s="97">
        <f t="shared" si="193"/>
        <v>14052.3</v>
      </c>
      <c r="S512" s="58">
        <v>14052.3</v>
      </c>
      <c r="T512" s="58">
        <v>0</v>
      </c>
      <c r="U512" s="58">
        <f t="shared" si="194"/>
        <v>15494.4</v>
      </c>
      <c r="V512" s="58">
        <v>15494.4</v>
      </c>
      <c r="W512" s="58">
        <v>0</v>
      </c>
    </row>
    <row r="513" spans="1:23" ht="33">
      <c r="A513" s="56"/>
      <c r="B513" s="50" t="s">
        <v>640</v>
      </c>
      <c r="C513" s="57"/>
      <c r="D513" s="29" t="s">
        <v>525</v>
      </c>
      <c r="E513" s="29" t="s">
        <v>526</v>
      </c>
      <c r="F513" s="29" t="s">
        <v>94</v>
      </c>
      <c r="G513" s="29" t="s">
        <v>644</v>
      </c>
      <c r="H513" s="27">
        <v>100</v>
      </c>
      <c r="I513" s="120" t="s">
        <v>645</v>
      </c>
      <c r="J513" s="60" t="s">
        <v>646</v>
      </c>
      <c r="K513" s="52"/>
      <c r="L513" s="58">
        <v>5330.2</v>
      </c>
      <c r="M513" s="58">
        <v>0</v>
      </c>
      <c r="N513" s="58">
        <v>0</v>
      </c>
      <c r="O513" s="58">
        <f>SUM(P513:Q513)</f>
        <v>0</v>
      </c>
      <c r="P513" s="58">
        <v>0</v>
      </c>
      <c r="Q513" s="58">
        <v>0</v>
      </c>
      <c r="R513" s="97">
        <f t="shared" si="193"/>
        <v>0</v>
      </c>
      <c r="S513" s="58">
        <v>0</v>
      </c>
      <c r="T513" s="58">
        <v>0</v>
      </c>
      <c r="U513" s="58">
        <f t="shared" si="194"/>
        <v>0</v>
      </c>
      <c r="V513" s="58">
        <v>0</v>
      </c>
      <c r="W513" s="58">
        <v>0</v>
      </c>
    </row>
    <row r="514" spans="1:23" ht="33">
      <c r="A514" s="56" t="s">
        <v>65</v>
      </c>
      <c r="B514" s="50" t="s">
        <v>647</v>
      </c>
      <c r="C514" s="57"/>
      <c r="D514" s="29" t="s">
        <v>525</v>
      </c>
      <c r="E514" s="29" t="s">
        <v>526</v>
      </c>
      <c r="F514" s="29" t="s">
        <v>94</v>
      </c>
      <c r="G514" s="29" t="s">
        <v>648</v>
      </c>
      <c r="H514" s="27">
        <v>100</v>
      </c>
      <c r="I514" s="120" t="s">
        <v>649</v>
      </c>
      <c r="J514" s="60" t="s">
        <v>650</v>
      </c>
      <c r="K514" s="52"/>
      <c r="L514" s="58">
        <v>13511.2</v>
      </c>
      <c r="M514" s="58">
        <v>26094.3</v>
      </c>
      <c r="N514" s="58">
        <v>16129.3</v>
      </c>
      <c r="O514" s="58">
        <f t="shared" ref="O514:O515" si="198">SUM(P514:Q514)</f>
        <v>29416.2</v>
      </c>
      <c r="P514" s="58">
        <v>29416.2</v>
      </c>
      <c r="Q514" s="58">
        <v>0</v>
      </c>
      <c r="R514" s="97">
        <f t="shared" si="193"/>
        <v>29102.1</v>
      </c>
      <c r="S514" s="58">
        <v>29102.1</v>
      </c>
      <c r="T514" s="58">
        <v>0</v>
      </c>
      <c r="U514" s="58">
        <f t="shared" si="194"/>
        <v>32088.400000000001</v>
      </c>
      <c r="V514" s="58">
        <v>32088.400000000001</v>
      </c>
      <c r="W514" s="58">
        <v>0</v>
      </c>
    </row>
    <row r="515" spans="1:23">
      <c r="A515" s="56" t="s">
        <v>65</v>
      </c>
      <c r="B515" s="50" t="s">
        <v>647</v>
      </c>
      <c r="C515" s="57"/>
      <c r="D515" s="29" t="s">
        <v>525</v>
      </c>
      <c r="E515" s="29" t="s">
        <v>526</v>
      </c>
      <c r="F515" s="29" t="s">
        <v>94</v>
      </c>
      <c r="G515" s="29" t="s">
        <v>651</v>
      </c>
      <c r="H515" s="27">
        <v>100</v>
      </c>
      <c r="I515" s="83"/>
      <c r="J515" s="60"/>
      <c r="K515" s="52"/>
      <c r="L515" s="58">
        <v>10065.6</v>
      </c>
      <c r="M515" s="58">
        <v>0</v>
      </c>
      <c r="N515" s="58">
        <v>0</v>
      </c>
      <c r="O515" s="58">
        <f t="shared" si="198"/>
        <v>0</v>
      </c>
      <c r="P515" s="58">
        <v>0</v>
      </c>
      <c r="Q515" s="58">
        <v>0</v>
      </c>
      <c r="R515" s="97">
        <f t="shared" si="193"/>
        <v>0</v>
      </c>
      <c r="S515" s="58">
        <v>0</v>
      </c>
      <c r="T515" s="58">
        <v>0</v>
      </c>
      <c r="U515" s="58">
        <f t="shared" si="194"/>
        <v>0</v>
      </c>
      <c r="V515" s="58">
        <v>0</v>
      </c>
      <c r="W515" s="58">
        <v>0</v>
      </c>
    </row>
    <row r="516" spans="1:23" ht="33">
      <c r="A516" s="56" t="s">
        <v>13</v>
      </c>
      <c r="B516" s="50" t="s">
        <v>32</v>
      </c>
      <c r="C516" s="53"/>
      <c r="D516" s="29"/>
      <c r="E516" s="29"/>
      <c r="F516" s="29"/>
      <c r="G516" s="27"/>
      <c r="H516" s="27">
        <v>200</v>
      </c>
      <c r="I516" s="484" t="s">
        <v>652</v>
      </c>
      <c r="J516" s="431" t="s">
        <v>653</v>
      </c>
      <c r="K516" s="59"/>
      <c r="L516" s="58">
        <f>L517+L518</f>
        <v>839.9</v>
      </c>
      <c r="M516" s="58">
        <f t="shared" ref="M516:W516" si="199">M517+M518</f>
        <v>1551.3</v>
      </c>
      <c r="N516" s="58">
        <f t="shared" si="199"/>
        <v>979.1</v>
      </c>
      <c r="O516" s="58">
        <f t="shared" si="199"/>
        <v>1484.8</v>
      </c>
      <c r="P516" s="58">
        <f t="shared" si="199"/>
        <v>1484.8</v>
      </c>
      <c r="Q516" s="58">
        <f t="shared" si="199"/>
        <v>0</v>
      </c>
      <c r="R516" s="58">
        <f t="shared" si="199"/>
        <v>1449.9</v>
      </c>
      <c r="S516" s="58">
        <f t="shared" si="199"/>
        <v>1449.9</v>
      </c>
      <c r="T516" s="58">
        <f t="shared" si="199"/>
        <v>0</v>
      </c>
      <c r="U516" s="58">
        <f t="shared" si="199"/>
        <v>1600.7</v>
      </c>
      <c r="V516" s="58">
        <f t="shared" si="199"/>
        <v>1600.7</v>
      </c>
      <c r="W516" s="58">
        <f t="shared" si="199"/>
        <v>0</v>
      </c>
    </row>
    <row r="517" spans="1:23">
      <c r="A517" s="56" t="s">
        <v>49</v>
      </c>
      <c r="B517" s="50" t="s">
        <v>640</v>
      </c>
      <c r="C517" s="53"/>
      <c r="D517" s="29" t="s">
        <v>525</v>
      </c>
      <c r="E517" s="29" t="s">
        <v>526</v>
      </c>
      <c r="F517" s="29" t="s">
        <v>94</v>
      </c>
      <c r="G517" s="29" t="s">
        <v>641</v>
      </c>
      <c r="H517" s="27">
        <v>200</v>
      </c>
      <c r="I517" s="484"/>
      <c r="J517" s="431"/>
      <c r="K517" s="146"/>
      <c r="L517" s="58">
        <v>709.3</v>
      </c>
      <c r="M517" s="58">
        <v>1421</v>
      </c>
      <c r="N517" s="58">
        <v>912.4</v>
      </c>
      <c r="O517" s="58">
        <f>SUM(P517:Q517)</f>
        <v>1367.6</v>
      </c>
      <c r="P517" s="58">
        <v>1367.6</v>
      </c>
      <c r="Q517" s="58">
        <v>0</v>
      </c>
      <c r="R517" s="97">
        <f t="shared" si="193"/>
        <v>1333.9</v>
      </c>
      <c r="S517" s="58">
        <v>1333.9</v>
      </c>
      <c r="T517" s="58">
        <v>0</v>
      </c>
      <c r="U517" s="58">
        <f t="shared" si="194"/>
        <v>1472.8</v>
      </c>
      <c r="V517" s="58">
        <v>1472.8</v>
      </c>
      <c r="W517" s="58">
        <v>0</v>
      </c>
    </row>
    <row r="518" spans="1:23">
      <c r="A518" s="56" t="s">
        <v>70</v>
      </c>
      <c r="B518" s="50" t="s">
        <v>647</v>
      </c>
      <c r="C518" s="57"/>
      <c r="D518" s="29" t="s">
        <v>525</v>
      </c>
      <c r="E518" s="29" t="s">
        <v>526</v>
      </c>
      <c r="F518" s="29" t="s">
        <v>94</v>
      </c>
      <c r="G518" s="29" t="s">
        <v>648</v>
      </c>
      <c r="H518" s="27">
        <v>200</v>
      </c>
      <c r="I518" s="484" t="s">
        <v>654</v>
      </c>
      <c r="J518" s="423" t="s">
        <v>655</v>
      </c>
      <c r="K518" s="52"/>
      <c r="L518" s="58">
        <v>130.6</v>
      </c>
      <c r="M518" s="58">
        <v>130.30000000000001</v>
      </c>
      <c r="N518" s="58">
        <v>66.7</v>
      </c>
      <c r="O518" s="58">
        <f>SUM(P518:Q518)</f>
        <v>117.2</v>
      </c>
      <c r="P518" s="58">
        <v>117.2</v>
      </c>
      <c r="Q518" s="58">
        <v>0</v>
      </c>
      <c r="R518" s="97">
        <f t="shared" si="193"/>
        <v>116</v>
      </c>
      <c r="S518" s="58">
        <v>116</v>
      </c>
      <c r="T518" s="58">
        <v>0</v>
      </c>
      <c r="U518" s="58">
        <f t="shared" si="194"/>
        <v>127.9</v>
      </c>
      <c r="V518" s="58">
        <v>127.9</v>
      </c>
      <c r="W518" s="58">
        <v>0</v>
      </c>
    </row>
    <row r="519" spans="1:23">
      <c r="A519" s="56" t="s">
        <v>164</v>
      </c>
      <c r="B519" s="50" t="s">
        <v>656</v>
      </c>
      <c r="C519" s="57"/>
      <c r="D519" s="29"/>
      <c r="E519" s="29"/>
      <c r="F519" s="29"/>
      <c r="G519" s="29"/>
      <c r="H519" s="27">
        <v>300</v>
      </c>
      <c r="I519" s="484"/>
      <c r="J519" s="423"/>
      <c r="K519" s="52"/>
      <c r="L519" s="58">
        <f>L520</f>
        <v>6.4</v>
      </c>
      <c r="M519" s="58">
        <f t="shared" ref="M519:W519" si="200">M520</f>
        <v>7</v>
      </c>
      <c r="N519" s="58">
        <f t="shared" si="200"/>
        <v>7</v>
      </c>
      <c r="O519" s="58">
        <f t="shared" si="200"/>
        <v>6.7</v>
      </c>
      <c r="P519" s="58">
        <f t="shared" si="200"/>
        <v>6.7</v>
      </c>
      <c r="Q519" s="58">
        <f t="shared" si="200"/>
        <v>0</v>
      </c>
      <c r="R519" s="58">
        <f t="shared" si="200"/>
        <v>6.6</v>
      </c>
      <c r="S519" s="58">
        <f t="shared" si="200"/>
        <v>6.6</v>
      </c>
      <c r="T519" s="58">
        <f t="shared" si="200"/>
        <v>0</v>
      </c>
      <c r="U519" s="58">
        <f t="shared" si="200"/>
        <v>7.3</v>
      </c>
      <c r="V519" s="58">
        <f t="shared" si="200"/>
        <v>7.3</v>
      </c>
      <c r="W519" s="58">
        <f t="shared" si="200"/>
        <v>0</v>
      </c>
    </row>
    <row r="520" spans="1:23">
      <c r="A520" s="56" t="s">
        <v>305</v>
      </c>
      <c r="B520" s="50" t="s">
        <v>647</v>
      </c>
      <c r="C520" s="57"/>
      <c r="D520" s="29" t="s">
        <v>525</v>
      </c>
      <c r="E520" s="29" t="s">
        <v>526</v>
      </c>
      <c r="F520" s="29" t="s">
        <v>94</v>
      </c>
      <c r="G520" s="29" t="s">
        <v>648</v>
      </c>
      <c r="H520" s="27">
        <v>300</v>
      </c>
      <c r="I520" s="484"/>
      <c r="J520" s="423"/>
      <c r="K520" s="52"/>
      <c r="L520" s="58">
        <v>6.4</v>
      </c>
      <c r="M520" s="58">
        <v>7</v>
      </c>
      <c r="N520" s="58">
        <v>7</v>
      </c>
      <c r="O520" s="58">
        <f>P520+Q520</f>
        <v>6.7</v>
      </c>
      <c r="P520" s="58">
        <v>6.7</v>
      </c>
      <c r="Q520" s="58">
        <v>0</v>
      </c>
      <c r="R520" s="58">
        <f t="shared" ref="R520" si="201">S520+T520</f>
        <v>6.6</v>
      </c>
      <c r="S520" s="58">
        <v>6.6</v>
      </c>
      <c r="T520" s="58">
        <v>0</v>
      </c>
      <c r="U520" s="58">
        <f t="shared" ref="U520" si="202">V520+W520</f>
        <v>7.3</v>
      </c>
      <c r="V520" s="58">
        <v>7.3</v>
      </c>
      <c r="W520" s="58">
        <v>0</v>
      </c>
    </row>
    <row r="521" spans="1:23">
      <c r="A521" s="56" t="s">
        <v>657</v>
      </c>
      <c r="B521" s="50" t="s">
        <v>31</v>
      </c>
      <c r="C521" s="53"/>
      <c r="D521" s="29"/>
      <c r="E521" s="29"/>
      <c r="F521" s="29"/>
      <c r="G521" s="27"/>
      <c r="H521" s="27">
        <v>800</v>
      </c>
      <c r="I521" s="484"/>
      <c r="J521" s="423"/>
      <c r="K521" s="146"/>
      <c r="L521" s="58">
        <f>L522</f>
        <v>0.9</v>
      </c>
      <c r="M521" s="58">
        <f t="shared" ref="M521:W521" si="203">M522</f>
        <v>0.9</v>
      </c>
      <c r="N521" s="58">
        <f t="shared" si="203"/>
        <v>0.6</v>
      </c>
      <c r="O521" s="58">
        <f t="shared" si="203"/>
        <v>0.9</v>
      </c>
      <c r="P521" s="58">
        <f t="shared" si="203"/>
        <v>0.9</v>
      </c>
      <c r="Q521" s="58">
        <f t="shared" si="203"/>
        <v>0</v>
      </c>
      <c r="R521" s="58">
        <f t="shared" si="203"/>
        <v>0.8</v>
      </c>
      <c r="S521" s="58">
        <f t="shared" si="203"/>
        <v>0.8</v>
      </c>
      <c r="T521" s="58">
        <f t="shared" si="203"/>
        <v>0</v>
      </c>
      <c r="U521" s="58">
        <f t="shared" si="203"/>
        <v>0.9</v>
      </c>
      <c r="V521" s="58">
        <f t="shared" si="203"/>
        <v>0.9</v>
      </c>
      <c r="W521" s="58">
        <f t="shared" si="203"/>
        <v>0</v>
      </c>
    </row>
    <row r="522" spans="1:23">
      <c r="A522" s="56" t="s">
        <v>579</v>
      </c>
      <c r="B522" s="50" t="s">
        <v>640</v>
      </c>
      <c r="C522" s="53"/>
      <c r="D522" s="29" t="s">
        <v>525</v>
      </c>
      <c r="E522" s="29" t="s">
        <v>526</v>
      </c>
      <c r="F522" s="29" t="s">
        <v>94</v>
      </c>
      <c r="G522" s="29" t="s">
        <v>641</v>
      </c>
      <c r="H522" s="27">
        <v>800</v>
      </c>
      <c r="I522" s="484"/>
      <c r="J522" s="423"/>
      <c r="K522" s="59"/>
      <c r="L522" s="58">
        <v>0.9</v>
      </c>
      <c r="M522" s="58">
        <v>0.9</v>
      </c>
      <c r="N522" s="58">
        <v>0.6</v>
      </c>
      <c r="O522" s="58">
        <f>SUM(P522:Q522)</f>
        <v>0.9</v>
      </c>
      <c r="P522" s="58">
        <v>0.9</v>
      </c>
      <c r="Q522" s="58">
        <v>0</v>
      </c>
      <c r="R522" s="97">
        <f t="shared" si="193"/>
        <v>0.8</v>
      </c>
      <c r="S522" s="58">
        <v>0.8</v>
      </c>
      <c r="T522" s="58">
        <v>0</v>
      </c>
      <c r="U522" s="58">
        <f>V522+W522</f>
        <v>0.9</v>
      </c>
      <c r="V522" s="58">
        <v>0.9</v>
      </c>
      <c r="W522" s="58">
        <v>0</v>
      </c>
    </row>
    <row r="523" spans="1:23">
      <c r="A523" s="429" t="s">
        <v>73</v>
      </c>
      <c r="B523" s="429"/>
      <c r="C523" s="429"/>
      <c r="D523" s="429"/>
      <c r="E523" s="429"/>
      <c r="F523" s="429"/>
      <c r="G523" s="429"/>
      <c r="H523" s="429"/>
      <c r="I523" s="429"/>
      <c r="J523" s="429"/>
      <c r="K523" s="429"/>
      <c r="L523" s="62">
        <f>SUM(L524)</f>
        <v>0</v>
      </c>
      <c r="M523" s="62">
        <f t="shared" ref="M523:W523" si="204">SUM(M524)</f>
        <v>0</v>
      </c>
      <c r="N523" s="62">
        <f t="shared" si="204"/>
        <v>0</v>
      </c>
      <c r="O523" s="62">
        <f t="shared" si="204"/>
        <v>1130.3</v>
      </c>
      <c r="P523" s="62">
        <f>SUM(P524)</f>
        <v>1130.3</v>
      </c>
      <c r="Q523" s="62">
        <f t="shared" si="204"/>
        <v>0</v>
      </c>
      <c r="R523" s="55">
        <f t="shared" si="193"/>
        <v>636</v>
      </c>
      <c r="S523" s="62">
        <f t="shared" si="204"/>
        <v>636</v>
      </c>
      <c r="T523" s="62">
        <f t="shared" si="204"/>
        <v>0</v>
      </c>
      <c r="U523" s="55">
        <f t="shared" si="194"/>
        <v>636</v>
      </c>
      <c r="V523" s="62">
        <f t="shared" si="204"/>
        <v>636</v>
      </c>
      <c r="W523" s="62">
        <f t="shared" si="204"/>
        <v>0</v>
      </c>
    </row>
    <row r="524" spans="1:23" ht="33">
      <c r="A524" s="56" t="s">
        <v>21</v>
      </c>
      <c r="B524" s="50" t="s">
        <v>90</v>
      </c>
      <c r="C524" s="53"/>
      <c r="D524" s="59"/>
      <c r="E524" s="27"/>
      <c r="F524" s="27"/>
      <c r="G524" s="27"/>
      <c r="H524" s="27">
        <v>200</v>
      </c>
      <c r="I524" s="53"/>
      <c r="J524" s="61"/>
      <c r="K524" s="59"/>
      <c r="L524" s="58">
        <f>L525</f>
        <v>0</v>
      </c>
      <c r="M524" s="58">
        <f>M525</f>
        <v>0</v>
      </c>
      <c r="N524" s="58">
        <f t="shared" ref="N524:W524" si="205">N525</f>
        <v>0</v>
      </c>
      <c r="O524" s="58">
        <f>P524+Q524</f>
        <v>1130.3</v>
      </c>
      <c r="P524" s="58">
        <f>P525+P526</f>
        <v>1130.3</v>
      </c>
      <c r="Q524" s="58">
        <f t="shared" si="205"/>
        <v>0</v>
      </c>
      <c r="R524" s="58">
        <f>S524+T524</f>
        <v>636</v>
      </c>
      <c r="S524" s="58">
        <f>S525+S526</f>
        <v>636</v>
      </c>
      <c r="T524" s="58">
        <f t="shared" si="205"/>
        <v>0</v>
      </c>
      <c r="U524" s="58">
        <f>V524+W524</f>
        <v>636</v>
      </c>
      <c r="V524" s="58">
        <f>V525+V526</f>
        <v>636</v>
      </c>
      <c r="W524" s="58">
        <f t="shared" si="205"/>
        <v>0</v>
      </c>
    </row>
    <row r="525" spans="1:23">
      <c r="A525" s="56" t="s">
        <v>42</v>
      </c>
      <c r="B525" s="50" t="s">
        <v>1332</v>
      </c>
      <c r="C525" s="53"/>
      <c r="D525" s="29" t="s">
        <v>525</v>
      </c>
      <c r="E525" s="29" t="s">
        <v>526</v>
      </c>
      <c r="F525" s="29" t="s">
        <v>93</v>
      </c>
      <c r="G525" s="29" t="s">
        <v>658</v>
      </c>
      <c r="H525" s="27">
        <v>200</v>
      </c>
      <c r="I525" s="53"/>
      <c r="J525" s="61"/>
      <c r="K525" s="59"/>
      <c r="L525" s="58">
        <v>0</v>
      </c>
      <c r="M525" s="58">
        <v>0</v>
      </c>
      <c r="N525" s="58">
        <v>0</v>
      </c>
      <c r="O525" s="58">
        <f>SUM(P525:Q525)</f>
        <v>494.3</v>
      </c>
      <c r="P525" s="58">
        <v>494.3</v>
      </c>
      <c r="Q525" s="58">
        <v>0</v>
      </c>
      <c r="R525" s="97">
        <f t="shared" si="193"/>
        <v>0</v>
      </c>
      <c r="S525" s="58">
        <v>0</v>
      </c>
      <c r="T525" s="58">
        <v>0</v>
      </c>
      <c r="U525" s="58">
        <f t="shared" si="194"/>
        <v>0</v>
      </c>
      <c r="V525" s="58">
        <v>0</v>
      </c>
      <c r="W525" s="58">
        <v>0</v>
      </c>
    </row>
    <row r="526" spans="1:23">
      <c r="A526" s="56" t="s">
        <v>74</v>
      </c>
      <c r="B526" s="50" t="s">
        <v>1332</v>
      </c>
      <c r="C526" s="53"/>
      <c r="D526" s="29" t="s">
        <v>525</v>
      </c>
      <c r="E526" s="29" t="s">
        <v>94</v>
      </c>
      <c r="F526" s="27">
        <v>10</v>
      </c>
      <c r="G526" s="29" t="s">
        <v>1333</v>
      </c>
      <c r="H526" s="27">
        <v>200</v>
      </c>
      <c r="I526" s="53"/>
      <c r="J526" s="61"/>
      <c r="K526" s="59"/>
      <c r="L526" s="58">
        <v>0</v>
      </c>
      <c r="M526" s="58">
        <v>0</v>
      </c>
      <c r="N526" s="58">
        <v>0</v>
      </c>
      <c r="O526" s="58">
        <f>SUM(P526:Q526)</f>
        <v>636</v>
      </c>
      <c r="P526" s="58">
        <v>636</v>
      </c>
      <c r="Q526" s="58">
        <v>0</v>
      </c>
      <c r="R526" s="97">
        <f t="shared" si="193"/>
        <v>636</v>
      </c>
      <c r="S526" s="58">
        <v>636</v>
      </c>
      <c r="T526" s="58">
        <v>0</v>
      </c>
      <c r="U526" s="58">
        <f t="shared" si="194"/>
        <v>636</v>
      </c>
      <c r="V526" s="58">
        <v>636</v>
      </c>
      <c r="W526" s="58">
        <v>0</v>
      </c>
    </row>
    <row r="527" spans="1:23">
      <c r="A527" s="429" t="s">
        <v>75</v>
      </c>
      <c r="B527" s="429"/>
      <c r="C527" s="429"/>
      <c r="D527" s="429"/>
      <c r="E527" s="429"/>
      <c r="F527" s="429"/>
      <c r="G527" s="429"/>
      <c r="H527" s="429"/>
      <c r="I527" s="429"/>
      <c r="J527" s="429"/>
      <c r="K527" s="429"/>
      <c r="L527" s="62">
        <f>SUM(L528)</f>
        <v>256478.6</v>
      </c>
      <c r="M527" s="62">
        <f t="shared" ref="M527:W527" si="206">SUM(M528)</f>
        <v>275979.3</v>
      </c>
      <c r="N527" s="62">
        <f t="shared" si="206"/>
        <v>166796.59999999998</v>
      </c>
      <c r="O527" s="62">
        <f t="shared" si="206"/>
        <v>273100.79999999999</v>
      </c>
      <c r="P527" s="62">
        <f t="shared" si="206"/>
        <v>273100.79999999999</v>
      </c>
      <c r="Q527" s="62">
        <f t="shared" si="206"/>
        <v>0</v>
      </c>
      <c r="R527" s="62">
        <f t="shared" si="206"/>
        <v>296868.80000000005</v>
      </c>
      <c r="S527" s="62">
        <f t="shared" si="206"/>
        <v>296868.80000000005</v>
      </c>
      <c r="T527" s="62">
        <f t="shared" si="206"/>
        <v>0</v>
      </c>
      <c r="U527" s="62">
        <f t="shared" si="206"/>
        <v>297884.90000000002</v>
      </c>
      <c r="V527" s="62">
        <f t="shared" si="206"/>
        <v>297884.90000000002</v>
      </c>
      <c r="W527" s="62">
        <f t="shared" si="206"/>
        <v>0</v>
      </c>
    </row>
    <row r="528" spans="1:23">
      <c r="A528" s="435" t="s">
        <v>37</v>
      </c>
      <c r="B528" s="435"/>
      <c r="C528" s="73"/>
      <c r="D528" s="76"/>
      <c r="E528" s="76"/>
      <c r="F528" s="76"/>
      <c r="G528" s="76"/>
      <c r="H528" s="76"/>
      <c r="I528" s="120"/>
      <c r="J528" s="138"/>
      <c r="K528" s="138"/>
      <c r="L528" s="55">
        <f>L529+L558</f>
        <v>256478.6</v>
      </c>
      <c r="M528" s="55">
        <f>SUM(M529,M558)</f>
        <v>275979.3</v>
      </c>
      <c r="N528" s="55">
        <f>SUM(N529,N558)</f>
        <v>166796.59999999998</v>
      </c>
      <c r="O528" s="55">
        <f>P528+Q528</f>
        <v>273100.79999999999</v>
      </c>
      <c r="P528" s="55">
        <f>SUM(P529,P558)</f>
        <v>273100.79999999999</v>
      </c>
      <c r="Q528" s="55">
        <f>SUM(Q529,Q558)</f>
        <v>0</v>
      </c>
      <c r="R528" s="55">
        <f t="shared" si="193"/>
        <v>296868.80000000005</v>
      </c>
      <c r="S528" s="55">
        <f>SUM(S529,S558)</f>
        <v>296868.80000000005</v>
      </c>
      <c r="T528" s="55">
        <f>SUM(T529,T558)</f>
        <v>0</v>
      </c>
      <c r="U528" s="55">
        <f t="shared" si="194"/>
        <v>297884.90000000002</v>
      </c>
      <c r="V528" s="55">
        <f>SUM(V529,V558)</f>
        <v>297884.90000000002</v>
      </c>
      <c r="W528" s="55">
        <f>SUM(W529,W558)</f>
        <v>0</v>
      </c>
    </row>
    <row r="529" spans="1:23" ht="66">
      <c r="A529" s="81" t="s">
        <v>38</v>
      </c>
      <c r="B529" s="50" t="s">
        <v>79</v>
      </c>
      <c r="C529" s="51"/>
      <c r="D529" s="52"/>
      <c r="E529" s="27"/>
      <c r="F529" s="27"/>
      <c r="G529" s="27"/>
      <c r="H529" s="27">
        <v>600</v>
      </c>
      <c r="I529" s="120"/>
      <c r="J529" s="54"/>
      <c r="K529" s="52"/>
      <c r="L529" s="58">
        <f>L530+L539+L544+L551</f>
        <v>219066.2</v>
      </c>
      <c r="M529" s="58">
        <f>M530+M539+M544+M551</f>
        <v>231717</v>
      </c>
      <c r="N529" s="58">
        <f>N530+N539+N544+N551</f>
        <v>144761.29999999999</v>
      </c>
      <c r="O529" s="58">
        <f>P529+Q529</f>
        <v>243975.9</v>
      </c>
      <c r="P529" s="58">
        <f>P530+P539+P544+P551</f>
        <v>243975.9</v>
      </c>
      <c r="Q529" s="58">
        <f>Q530+Q539+Q544+Q551</f>
        <v>0</v>
      </c>
      <c r="R529" s="58">
        <f>S529+T529</f>
        <v>241292.7</v>
      </c>
      <c r="S529" s="58">
        <f>S530+S539+S544+S551</f>
        <v>241292.7</v>
      </c>
      <c r="T529" s="58">
        <f>SUM(T540:T557)</f>
        <v>0</v>
      </c>
      <c r="U529" s="58">
        <f t="shared" si="194"/>
        <v>266627</v>
      </c>
      <c r="V529" s="58">
        <f>V530+V539+V544+V551</f>
        <v>266627</v>
      </c>
      <c r="W529" s="58">
        <f>SUM(W540:W557)</f>
        <v>0</v>
      </c>
    </row>
    <row r="530" spans="1:23" ht="17.25">
      <c r="A530" s="446" t="s">
        <v>45</v>
      </c>
      <c r="B530" s="438" t="s">
        <v>659</v>
      </c>
      <c r="C530" s="51"/>
      <c r="D530" s="52"/>
      <c r="E530" s="29"/>
      <c r="F530" s="29"/>
      <c r="G530" s="29"/>
      <c r="H530" s="27"/>
      <c r="I530" s="120"/>
      <c r="J530" s="54"/>
      <c r="K530" s="52"/>
      <c r="L530" s="143">
        <f>L531+L532+L534+L535+L536+L538+L537</f>
        <v>45830.5</v>
      </c>
      <c r="M530" s="143">
        <f>M531+M532+M534+M535+M536+M538+M537+M533</f>
        <v>50958</v>
      </c>
      <c r="N530" s="143">
        <f>N531+N532+N534+N535+N536+N538+N537+N533</f>
        <v>31665</v>
      </c>
      <c r="O530" s="143">
        <f>P530+Q530</f>
        <v>53708.500000000007</v>
      </c>
      <c r="P530" s="143">
        <f>P531+P532+P534+P535+P536+P538+P537</f>
        <v>53708.500000000007</v>
      </c>
      <c r="Q530" s="143">
        <f>Q531+Q532+Q534+Q535+Q536+Q538+Q537</f>
        <v>0</v>
      </c>
      <c r="R530" s="143">
        <f t="shared" ref="R530:R538" si="207">S530+T530</f>
        <v>53073</v>
      </c>
      <c r="S530" s="143">
        <f>S531+S532+S534+S535+S536+S538+S537</f>
        <v>53073</v>
      </c>
      <c r="T530" s="143">
        <f t="shared" ref="T530" si="208">T531+T532+T534+T535+T536+T538+T537</f>
        <v>0</v>
      </c>
      <c r="U530" s="143">
        <f t="shared" si="194"/>
        <v>58442.899999999994</v>
      </c>
      <c r="V530" s="143">
        <f t="shared" ref="V530:W530" si="209">V531+V532+V534+V535+V536+V538+V537</f>
        <v>58442.899999999994</v>
      </c>
      <c r="W530" s="143">
        <f t="shared" si="209"/>
        <v>0</v>
      </c>
    </row>
    <row r="531" spans="1:23" ht="49.5">
      <c r="A531" s="446"/>
      <c r="B531" s="438"/>
      <c r="C531" s="425" t="s">
        <v>660</v>
      </c>
      <c r="D531" s="29" t="s">
        <v>661</v>
      </c>
      <c r="E531" s="29" t="s">
        <v>526</v>
      </c>
      <c r="F531" s="29" t="s">
        <v>93</v>
      </c>
      <c r="G531" s="29" t="s">
        <v>662</v>
      </c>
      <c r="H531" s="27">
        <v>621</v>
      </c>
      <c r="I531" s="120" t="s">
        <v>663</v>
      </c>
      <c r="J531" s="54" t="s">
        <v>664</v>
      </c>
      <c r="K531" s="52"/>
      <c r="L531" s="58">
        <v>23377.5</v>
      </c>
      <c r="M531" s="58">
        <v>47760.800000000003</v>
      </c>
      <c r="N531" s="58">
        <v>30903.1</v>
      </c>
      <c r="O531" s="58">
        <f>SUM(P531:Q531)</f>
        <v>52519.3</v>
      </c>
      <c r="P531" s="58">
        <v>52519.3</v>
      </c>
      <c r="Q531" s="58">
        <v>0</v>
      </c>
      <c r="R531" s="58">
        <f>S531+T531</f>
        <v>51960.6</v>
      </c>
      <c r="S531" s="58">
        <v>51960.6</v>
      </c>
      <c r="T531" s="58">
        <v>0</v>
      </c>
      <c r="U531" s="58">
        <f t="shared" si="194"/>
        <v>57319</v>
      </c>
      <c r="V531" s="58">
        <v>57319</v>
      </c>
      <c r="W531" s="58">
        <v>0</v>
      </c>
    </row>
    <row r="532" spans="1:23">
      <c r="A532" s="446"/>
      <c r="B532" s="438"/>
      <c r="C532" s="425"/>
      <c r="D532" s="29" t="s">
        <v>661</v>
      </c>
      <c r="E532" s="29" t="s">
        <v>526</v>
      </c>
      <c r="F532" s="29" t="s">
        <v>93</v>
      </c>
      <c r="G532" s="29" t="s">
        <v>665</v>
      </c>
      <c r="H532" s="27">
        <v>621</v>
      </c>
      <c r="I532" s="120"/>
      <c r="J532" s="54"/>
      <c r="K532" s="52"/>
      <c r="L532" s="58">
        <v>1361</v>
      </c>
      <c r="M532" s="58">
        <v>0</v>
      </c>
      <c r="N532" s="58">
        <v>0</v>
      </c>
      <c r="O532" s="58">
        <f>SUM(P532:Q532)</f>
        <v>0</v>
      </c>
      <c r="P532" s="58">
        <v>0</v>
      </c>
      <c r="Q532" s="58">
        <v>0</v>
      </c>
      <c r="R532" s="58">
        <f t="shared" si="207"/>
        <v>0</v>
      </c>
      <c r="S532" s="58">
        <v>0</v>
      </c>
      <c r="T532" s="58">
        <v>0</v>
      </c>
      <c r="U532" s="58">
        <f t="shared" si="194"/>
        <v>0</v>
      </c>
      <c r="V532" s="58">
        <v>0</v>
      </c>
      <c r="W532" s="58">
        <v>0</v>
      </c>
    </row>
    <row r="533" spans="1:23">
      <c r="A533" s="446"/>
      <c r="B533" s="438"/>
      <c r="C533" s="425"/>
      <c r="D533" s="29" t="s">
        <v>661</v>
      </c>
      <c r="E533" s="29" t="s">
        <v>526</v>
      </c>
      <c r="F533" s="29" t="s">
        <v>93</v>
      </c>
      <c r="G533" s="29" t="s">
        <v>1334</v>
      </c>
      <c r="H533" s="27">
        <v>621</v>
      </c>
      <c r="I533" s="120"/>
      <c r="J533" s="54"/>
      <c r="K533" s="52"/>
      <c r="L533" s="58">
        <v>0</v>
      </c>
      <c r="M533" s="58">
        <v>2100</v>
      </c>
      <c r="N533" s="58">
        <v>0</v>
      </c>
      <c r="O533" s="58">
        <f>P533+Q533</f>
        <v>0</v>
      </c>
      <c r="P533" s="58">
        <v>0</v>
      </c>
      <c r="Q533" s="58">
        <v>0</v>
      </c>
      <c r="R533" s="58">
        <f t="shared" si="207"/>
        <v>0</v>
      </c>
      <c r="S533" s="58">
        <v>0</v>
      </c>
      <c r="T533" s="58">
        <v>0</v>
      </c>
      <c r="U533" s="58">
        <f t="shared" si="194"/>
        <v>0</v>
      </c>
      <c r="V533" s="58">
        <v>0</v>
      </c>
      <c r="W533" s="58">
        <v>0</v>
      </c>
    </row>
    <row r="534" spans="1:23">
      <c r="A534" s="446"/>
      <c r="B534" s="438"/>
      <c r="C534" s="425"/>
      <c r="D534" s="29" t="s">
        <v>661</v>
      </c>
      <c r="E534" s="29" t="s">
        <v>526</v>
      </c>
      <c r="F534" s="29" t="s">
        <v>93</v>
      </c>
      <c r="G534" s="29" t="s">
        <v>666</v>
      </c>
      <c r="H534" s="27">
        <v>621</v>
      </c>
      <c r="I534" s="120"/>
      <c r="J534" s="54"/>
      <c r="K534" s="52"/>
      <c r="L534" s="58">
        <v>972.2</v>
      </c>
      <c r="M534" s="58">
        <v>1000</v>
      </c>
      <c r="N534" s="58">
        <v>729.9</v>
      </c>
      <c r="O534" s="58">
        <f>P534+Q534</f>
        <v>1045.3</v>
      </c>
      <c r="P534" s="58">
        <v>1045.3</v>
      </c>
      <c r="Q534" s="58"/>
      <c r="R534" s="58">
        <f t="shared" si="207"/>
        <v>1000</v>
      </c>
      <c r="S534" s="58">
        <v>1000</v>
      </c>
      <c r="T534" s="58">
        <v>0</v>
      </c>
      <c r="U534" s="58">
        <f t="shared" si="194"/>
        <v>1000</v>
      </c>
      <c r="V534" s="58">
        <v>1000</v>
      </c>
      <c r="W534" s="58">
        <v>0</v>
      </c>
    </row>
    <row r="535" spans="1:23">
      <c r="A535" s="446"/>
      <c r="B535" s="438"/>
      <c r="C535" s="425"/>
      <c r="D535" s="29" t="s">
        <v>661</v>
      </c>
      <c r="E535" s="29" t="s">
        <v>526</v>
      </c>
      <c r="F535" s="29" t="s">
        <v>93</v>
      </c>
      <c r="G535" s="29" t="s">
        <v>667</v>
      </c>
      <c r="H535" s="27">
        <v>621</v>
      </c>
      <c r="I535" s="120"/>
      <c r="J535" s="54"/>
      <c r="K535" s="52"/>
      <c r="L535" s="58">
        <v>40</v>
      </c>
      <c r="M535" s="58">
        <v>26.6</v>
      </c>
      <c r="N535" s="58">
        <v>0</v>
      </c>
      <c r="O535" s="58">
        <f t="shared" ref="O535:O570" si="210">P535+Q535</f>
        <v>48.9</v>
      </c>
      <c r="P535" s="58">
        <v>48.9</v>
      </c>
      <c r="Q535" s="58"/>
      <c r="R535" s="58">
        <f t="shared" si="207"/>
        <v>46</v>
      </c>
      <c r="S535" s="58">
        <v>46</v>
      </c>
      <c r="T535" s="58">
        <v>0</v>
      </c>
      <c r="U535" s="58">
        <f t="shared" si="194"/>
        <v>50.7</v>
      </c>
      <c r="V535" s="58">
        <v>50.7</v>
      </c>
      <c r="W535" s="58">
        <v>0</v>
      </c>
    </row>
    <row r="536" spans="1:23">
      <c r="A536" s="446"/>
      <c r="B536" s="438"/>
      <c r="C536" s="425"/>
      <c r="D536" s="29" t="s">
        <v>661</v>
      </c>
      <c r="E536" s="29" t="s">
        <v>526</v>
      </c>
      <c r="F536" s="29" t="s">
        <v>93</v>
      </c>
      <c r="G536" s="29" t="s">
        <v>668</v>
      </c>
      <c r="H536" s="27">
        <v>621</v>
      </c>
      <c r="I536" s="484" t="s">
        <v>669</v>
      </c>
      <c r="J536" s="452" t="s">
        <v>670</v>
      </c>
      <c r="K536" s="52"/>
      <c r="L536" s="58">
        <v>60.9</v>
      </c>
      <c r="M536" s="58">
        <v>70.599999999999994</v>
      </c>
      <c r="N536" s="58">
        <v>32</v>
      </c>
      <c r="O536" s="58">
        <f t="shared" si="210"/>
        <v>95</v>
      </c>
      <c r="P536" s="58">
        <v>95</v>
      </c>
      <c r="Q536" s="58">
        <v>0</v>
      </c>
      <c r="R536" s="58">
        <f t="shared" si="207"/>
        <v>66.400000000000006</v>
      </c>
      <c r="S536" s="58">
        <v>66.400000000000006</v>
      </c>
      <c r="T536" s="58">
        <v>0</v>
      </c>
      <c r="U536" s="58">
        <f t="shared" si="194"/>
        <v>73.2</v>
      </c>
      <c r="V536" s="58">
        <v>73.2</v>
      </c>
      <c r="W536" s="58">
        <v>0</v>
      </c>
    </row>
    <row r="537" spans="1:23">
      <c r="A537" s="446"/>
      <c r="B537" s="438"/>
      <c r="C537" s="425"/>
      <c r="D537" s="29" t="s">
        <v>661</v>
      </c>
      <c r="E537" s="29" t="s">
        <v>526</v>
      </c>
      <c r="F537" s="29" t="s">
        <v>93</v>
      </c>
      <c r="G537" s="29" t="s">
        <v>1335</v>
      </c>
      <c r="H537" s="27">
        <v>621</v>
      </c>
      <c r="I537" s="484"/>
      <c r="J537" s="452"/>
      <c r="K537" s="52"/>
      <c r="L537" s="58">
        <v>3000</v>
      </c>
      <c r="M537" s="58">
        <v>0</v>
      </c>
      <c r="N537" s="58">
        <v>0</v>
      </c>
      <c r="O537" s="58">
        <f>P537+Q537</f>
        <v>0</v>
      </c>
      <c r="P537" s="58">
        <v>0</v>
      </c>
      <c r="Q537" s="58">
        <v>0</v>
      </c>
      <c r="R537" s="58">
        <f t="shared" si="207"/>
        <v>0</v>
      </c>
      <c r="S537" s="58">
        <v>0</v>
      </c>
      <c r="T537" s="58">
        <v>0</v>
      </c>
      <c r="U537" s="58">
        <f t="shared" si="194"/>
        <v>0</v>
      </c>
      <c r="V537" s="58">
        <v>0</v>
      </c>
      <c r="W537" s="58">
        <v>0</v>
      </c>
    </row>
    <row r="538" spans="1:23">
      <c r="A538" s="446"/>
      <c r="B538" s="438"/>
      <c r="C538" s="425"/>
      <c r="D538" s="29" t="s">
        <v>661</v>
      </c>
      <c r="E538" s="29" t="s">
        <v>526</v>
      </c>
      <c r="F538" s="29" t="s">
        <v>93</v>
      </c>
      <c r="G538" s="29" t="s">
        <v>671</v>
      </c>
      <c r="H538" s="27">
        <v>621</v>
      </c>
      <c r="I538" s="484"/>
      <c r="J538" s="452"/>
      <c r="K538" s="52"/>
      <c r="L538" s="58">
        <v>17018.900000000001</v>
      </c>
      <c r="M538" s="58">
        <v>0</v>
      </c>
      <c r="N538" s="58">
        <v>0</v>
      </c>
      <c r="O538" s="58">
        <f t="shared" si="210"/>
        <v>0</v>
      </c>
      <c r="P538" s="58">
        <v>0</v>
      </c>
      <c r="Q538" s="58">
        <v>0</v>
      </c>
      <c r="R538" s="58">
        <f t="shared" si="207"/>
        <v>0</v>
      </c>
      <c r="S538" s="58">
        <v>0</v>
      </c>
      <c r="T538" s="58">
        <v>0</v>
      </c>
      <c r="U538" s="58">
        <f t="shared" si="194"/>
        <v>0</v>
      </c>
      <c r="V538" s="58">
        <v>0</v>
      </c>
      <c r="W538" s="58">
        <v>0</v>
      </c>
    </row>
    <row r="539" spans="1:23" ht="17.25">
      <c r="A539" s="446" t="s">
        <v>63</v>
      </c>
      <c r="B539" s="438" t="s">
        <v>672</v>
      </c>
      <c r="C539" s="51"/>
      <c r="D539" s="29"/>
      <c r="E539" s="27"/>
      <c r="F539" s="27"/>
      <c r="G539" s="27"/>
      <c r="H539" s="29"/>
      <c r="I539" s="120"/>
      <c r="J539" s="54"/>
      <c r="K539" s="52"/>
      <c r="L539" s="143">
        <f>L540+L541+L542+L543</f>
        <v>3443.4</v>
      </c>
      <c r="M539" s="143">
        <f t="shared" ref="M539:W539" si="211">M540+M541+M542+M543</f>
        <v>3530</v>
      </c>
      <c r="N539" s="143">
        <f t="shared" si="211"/>
        <v>2236.1</v>
      </c>
      <c r="O539" s="143">
        <f t="shared" si="211"/>
        <v>4261</v>
      </c>
      <c r="P539" s="143">
        <f t="shared" si="211"/>
        <v>4261</v>
      </c>
      <c r="Q539" s="143">
        <f t="shared" si="211"/>
        <v>0</v>
      </c>
      <c r="R539" s="143">
        <f t="shared" si="211"/>
        <v>4194.3999999999996</v>
      </c>
      <c r="S539" s="143">
        <f t="shared" si="211"/>
        <v>4194.3999999999996</v>
      </c>
      <c r="T539" s="143">
        <f t="shared" si="211"/>
        <v>0</v>
      </c>
      <c r="U539" s="143">
        <f t="shared" si="211"/>
        <v>4624.9000000000005</v>
      </c>
      <c r="V539" s="143">
        <f t="shared" si="211"/>
        <v>4624.9000000000005</v>
      </c>
      <c r="W539" s="143">
        <f t="shared" si="211"/>
        <v>0</v>
      </c>
    </row>
    <row r="540" spans="1:23">
      <c r="A540" s="446"/>
      <c r="B540" s="438"/>
      <c r="C540" s="425" t="s">
        <v>673</v>
      </c>
      <c r="D540" s="29" t="s">
        <v>525</v>
      </c>
      <c r="E540" s="29" t="s">
        <v>526</v>
      </c>
      <c r="F540" s="29" t="s">
        <v>93</v>
      </c>
      <c r="G540" s="29" t="s">
        <v>674</v>
      </c>
      <c r="H540" s="29" t="s">
        <v>158</v>
      </c>
      <c r="I540" s="120"/>
      <c r="J540" s="54"/>
      <c r="K540" s="52"/>
      <c r="L540" s="58">
        <v>2108.4</v>
      </c>
      <c r="M540" s="97">
        <v>3502.4</v>
      </c>
      <c r="N540" s="97">
        <v>2236.1</v>
      </c>
      <c r="O540" s="58">
        <f t="shared" si="210"/>
        <v>4213.5</v>
      </c>
      <c r="P540" s="97">
        <v>4213.5</v>
      </c>
      <c r="Q540" s="58">
        <v>0</v>
      </c>
      <c r="R540" s="97">
        <f t="shared" si="193"/>
        <v>4168.5</v>
      </c>
      <c r="S540" s="97">
        <v>4168.5</v>
      </c>
      <c r="T540" s="58">
        <v>0</v>
      </c>
      <c r="U540" s="58">
        <f t="shared" si="194"/>
        <v>4596.3</v>
      </c>
      <c r="V540" s="97">
        <v>4596.3</v>
      </c>
      <c r="W540" s="58">
        <v>0</v>
      </c>
    </row>
    <row r="541" spans="1:23">
      <c r="A541" s="446"/>
      <c r="B541" s="438"/>
      <c r="C541" s="425"/>
      <c r="D541" s="29" t="s">
        <v>525</v>
      </c>
      <c r="E541" s="29" t="s">
        <v>526</v>
      </c>
      <c r="F541" s="29" t="s">
        <v>93</v>
      </c>
      <c r="G541" s="27" t="s">
        <v>675</v>
      </c>
      <c r="H541" s="29" t="s">
        <v>158</v>
      </c>
      <c r="I541" s="120"/>
      <c r="J541" s="54"/>
      <c r="K541" s="52"/>
      <c r="L541" s="58">
        <v>1218.5</v>
      </c>
      <c r="M541" s="97">
        <v>0</v>
      </c>
      <c r="N541" s="97">
        <v>0</v>
      </c>
      <c r="O541" s="58">
        <f t="shared" si="210"/>
        <v>0</v>
      </c>
      <c r="P541" s="97">
        <v>0</v>
      </c>
      <c r="Q541" s="58">
        <v>0</v>
      </c>
      <c r="R541" s="97">
        <f t="shared" si="193"/>
        <v>0</v>
      </c>
      <c r="S541" s="97">
        <v>0</v>
      </c>
      <c r="T541" s="58">
        <v>0</v>
      </c>
      <c r="U541" s="58">
        <f t="shared" si="194"/>
        <v>0</v>
      </c>
      <c r="V541" s="97">
        <v>0</v>
      </c>
      <c r="W541" s="58">
        <v>0</v>
      </c>
    </row>
    <row r="542" spans="1:23">
      <c r="A542" s="446"/>
      <c r="B542" s="438"/>
      <c r="C542" s="425"/>
      <c r="D542" s="29" t="s">
        <v>525</v>
      </c>
      <c r="E542" s="29" t="s">
        <v>526</v>
      </c>
      <c r="F542" s="29" t="s">
        <v>93</v>
      </c>
      <c r="G542" s="27" t="s">
        <v>1336</v>
      </c>
      <c r="H542" s="29" t="s">
        <v>158</v>
      </c>
      <c r="I542" s="120"/>
      <c r="J542" s="54"/>
      <c r="K542" s="52"/>
      <c r="L542" s="58">
        <v>89</v>
      </c>
      <c r="M542" s="97">
        <v>0</v>
      </c>
      <c r="N542" s="97">
        <v>0</v>
      </c>
      <c r="O542" s="58">
        <f t="shared" si="210"/>
        <v>0</v>
      </c>
      <c r="P542" s="97">
        <v>0</v>
      </c>
      <c r="Q542" s="58">
        <v>0</v>
      </c>
      <c r="R542" s="97">
        <f t="shared" si="193"/>
        <v>0</v>
      </c>
      <c r="S542" s="97">
        <v>0</v>
      </c>
      <c r="T542" s="58">
        <v>0</v>
      </c>
      <c r="U542" s="58">
        <f t="shared" si="194"/>
        <v>0</v>
      </c>
      <c r="V542" s="97">
        <v>0</v>
      </c>
      <c r="W542" s="58">
        <v>0</v>
      </c>
    </row>
    <row r="543" spans="1:23">
      <c r="A543" s="446"/>
      <c r="B543" s="438"/>
      <c r="C543" s="425"/>
      <c r="D543" s="29" t="s">
        <v>525</v>
      </c>
      <c r="E543" s="29" t="s">
        <v>526</v>
      </c>
      <c r="F543" s="29" t="s">
        <v>93</v>
      </c>
      <c r="G543" s="29" t="s">
        <v>677</v>
      </c>
      <c r="H543" s="29" t="s">
        <v>158</v>
      </c>
      <c r="I543" s="120"/>
      <c r="J543" s="54"/>
      <c r="K543" s="52"/>
      <c r="L543" s="58">
        <v>27.5</v>
      </c>
      <c r="M543" s="58">
        <v>27.6</v>
      </c>
      <c r="N543" s="58">
        <v>0</v>
      </c>
      <c r="O543" s="58">
        <f t="shared" si="210"/>
        <v>47.5</v>
      </c>
      <c r="P543" s="58">
        <v>47.5</v>
      </c>
      <c r="Q543" s="58">
        <v>0</v>
      </c>
      <c r="R543" s="97">
        <f t="shared" si="193"/>
        <v>25.9</v>
      </c>
      <c r="S543" s="58">
        <v>25.9</v>
      </c>
      <c r="T543" s="58">
        <v>0</v>
      </c>
      <c r="U543" s="58">
        <f t="shared" si="194"/>
        <v>28.6</v>
      </c>
      <c r="V543" s="58">
        <v>28.6</v>
      </c>
      <c r="W543" s="58">
        <v>0</v>
      </c>
    </row>
    <row r="544" spans="1:23" ht="49.5">
      <c r="A544" s="446" t="s">
        <v>64</v>
      </c>
      <c r="B544" s="438" t="s">
        <v>678</v>
      </c>
      <c r="C544" s="425" t="s">
        <v>679</v>
      </c>
      <c r="D544" s="29"/>
      <c r="E544" s="29"/>
      <c r="F544" s="29"/>
      <c r="G544" s="27"/>
      <c r="H544" s="27"/>
      <c r="I544" s="120" t="s">
        <v>680</v>
      </c>
      <c r="J544" s="54" t="s">
        <v>681</v>
      </c>
      <c r="K544" s="52"/>
      <c r="L544" s="143">
        <f>L545+L546+L547+L549+L550</f>
        <v>75865.8</v>
      </c>
      <c r="M544" s="143">
        <f t="shared" ref="M544:N544" si="212">M545+M546+M547+M549+M550</f>
        <v>77843.100000000006</v>
      </c>
      <c r="N544" s="143">
        <f t="shared" si="212"/>
        <v>51698.7</v>
      </c>
      <c r="O544" s="143">
        <f t="shared" si="210"/>
        <v>82412.899999999994</v>
      </c>
      <c r="P544" s="143">
        <f>P545+P546+P547+P549+P548</f>
        <v>82412.899999999994</v>
      </c>
      <c r="Q544" s="143">
        <f>Q545+Q546+Q547+Q549+Q548</f>
        <v>0</v>
      </c>
      <c r="R544" s="186">
        <f t="shared" si="193"/>
        <v>81008.600000000006</v>
      </c>
      <c r="S544" s="143">
        <f>S545+S546+S547+S549+S548</f>
        <v>81008.600000000006</v>
      </c>
      <c r="T544" s="143">
        <f>T545+T546+T547+T549+T548</f>
        <v>0</v>
      </c>
      <c r="U544" s="143">
        <f t="shared" si="194"/>
        <v>89890.6</v>
      </c>
      <c r="V544" s="143">
        <f>V545+V546+V547+V549+V548</f>
        <v>89890.6</v>
      </c>
      <c r="W544" s="143">
        <f>W545+W546+W547+W549+W548</f>
        <v>0</v>
      </c>
    </row>
    <row r="545" spans="1:23">
      <c r="A545" s="446"/>
      <c r="B545" s="438"/>
      <c r="C545" s="425"/>
      <c r="D545" s="29" t="s">
        <v>1337</v>
      </c>
      <c r="E545" s="29" t="s">
        <v>156</v>
      </c>
      <c r="F545" s="29" t="s">
        <v>96</v>
      </c>
      <c r="G545" s="29" t="s">
        <v>682</v>
      </c>
      <c r="H545" s="29" t="s">
        <v>158</v>
      </c>
      <c r="I545" s="120"/>
      <c r="J545" s="54"/>
      <c r="K545" s="52"/>
      <c r="L545" s="58">
        <v>41656.9</v>
      </c>
      <c r="M545" s="58">
        <v>76573.100000000006</v>
      </c>
      <c r="N545" s="58">
        <v>51698.7</v>
      </c>
      <c r="O545" s="58">
        <f t="shared" si="210"/>
        <v>82317.899999999994</v>
      </c>
      <c r="P545" s="58">
        <v>82317.899999999994</v>
      </c>
      <c r="Q545" s="58">
        <v>0</v>
      </c>
      <c r="R545" s="58">
        <f t="shared" si="193"/>
        <v>80913.600000000006</v>
      </c>
      <c r="S545" s="58">
        <v>80913.600000000006</v>
      </c>
      <c r="T545" s="58">
        <v>0</v>
      </c>
      <c r="U545" s="58">
        <f t="shared" si="194"/>
        <v>89795.6</v>
      </c>
      <c r="V545" s="58">
        <v>89795.6</v>
      </c>
      <c r="W545" s="58">
        <v>0</v>
      </c>
    </row>
    <row r="546" spans="1:23">
      <c r="A546" s="446"/>
      <c r="B546" s="438"/>
      <c r="C546" s="425"/>
      <c r="D546" s="29" t="s">
        <v>1337</v>
      </c>
      <c r="E546" s="29" t="s">
        <v>156</v>
      </c>
      <c r="F546" s="29" t="s">
        <v>96</v>
      </c>
      <c r="G546" s="29" t="s">
        <v>1338</v>
      </c>
      <c r="H546" s="27">
        <v>621</v>
      </c>
      <c r="I546" s="120"/>
      <c r="J546" s="54"/>
      <c r="K546" s="52"/>
      <c r="L546" s="58">
        <v>1913.4</v>
      </c>
      <c r="M546" s="58">
        <v>0</v>
      </c>
      <c r="N546" s="58">
        <v>0</v>
      </c>
      <c r="O546" s="58">
        <f t="shared" si="210"/>
        <v>0</v>
      </c>
      <c r="P546" s="58">
        <v>0</v>
      </c>
      <c r="Q546" s="58">
        <v>0</v>
      </c>
      <c r="R546" s="58">
        <f t="shared" si="193"/>
        <v>0</v>
      </c>
      <c r="S546" s="58">
        <v>0</v>
      </c>
      <c r="T546" s="58">
        <v>0</v>
      </c>
      <c r="U546" s="58">
        <f t="shared" si="194"/>
        <v>0</v>
      </c>
      <c r="V546" s="58">
        <v>0</v>
      </c>
      <c r="W546" s="58">
        <v>0</v>
      </c>
    </row>
    <row r="547" spans="1:23">
      <c r="A547" s="446"/>
      <c r="B547" s="438"/>
      <c r="C547" s="425"/>
      <c r="D547" s="29" t="s">
        <v>1337</v>
      </c>
      <c r="E547" s="29" t="s">
        <v>156</v>
      </c>
      <c r="F547" s="29" t="s">
        <v>96</v>
      </c>
      <c r="G547" s="29" t="s">
        <v>1339</v>
      </c>
      <c r="H547" s="29" t="s">
        <v>158</v>
      </c>
      <c r="I547" s="120"/>
      <c r="J547" s="54"/>
      <c r="K547" s="52"/>
      <c r="L547" s="58">
        <v>0</v>
      </c>
      <c r="M547" s="58">
        <v>1270</v>
      </c>
      <c r="N547" s="58">
        <v>0</v>
      </c>
      <c r="O547" s="58">
        <f t="shared" si="210"/>
        <v>0</v>
      </c>
      <c r="P547" s="58">
        <v>0</v>
      </c>
      <c r="Q547" s="58">
        <v>0</v>
      </c>
      <c r="R547" s="58">
        <f t="shared" si="193"/>
        <v>0</v>
      </c>
      <c r="S547" s="58">
        <v>0</v>
      </c>
      <c r="T547" s="58">
        <v>0</v>
      </c>
      <c r="U547" s="58">
        <f t="shared" si="194"/>
        <v>0</v>
      </c>
      <c r="V547" s="58">
        <v>0</v>
      </c>
      <c r="W547" s="58">
        <v>0</v>
      </c>
    </row>
    <row r="548" spans="1:23">
      <c r="A548" s="446"/>
      <c r="B548" s="438"/>
      <c r="C548" s="425"/>
      <c r="D548" s="29" t="s">
        <v>1337</v>
      </c>
      <c r="E548" s="29" t="s">
        <v>156</v>
      </c>
      <c r="F548" s="29" t="s">
        <v>96</v>
      </c>
      <c r="G548" s="29" t="s">
        <v>1340</v>
      </c>
      <c r="H548" s="29" t="s">
        <v>1341</v>
      </c>
      <c r="I548" s="120"/>
      <c r="J548" s="54"/>
      <c r="K548" s="52"/>
      <c r="L548" s="58">
        <v>0</v>
      </c>
      <c r="M548" s="58">
        <v>0</v>
      </c>
      <c r="N548" s="58">
        <v>0</v>
      </c>
      <c r="O548" s="58">
        <f>P548+Q548</f>
        <v>95</v>
      </c>
      <c r="P548" s="58">
        <v>95</v>
      </c>
      <c r="Q548" s="58">
        <v>0</v>
      </c>
      <c r="R548" s="58">
        <f t="shared" si="193"/>
        <v>95</v>
      </c>
      <c r="S548" s="58">
        <v>95</v>
      </c>
      <c r="T548" s="58">
        <v>0</v>
      </c>
      <c r="U548" s="58">
        <f t="shared" si="194"/>
        <v>95</v>
      </c>
      <c r="V548" s="58">
        <v>95</v>
      </c>
      <c r="W548" s="58">
        <v>0</v>
      </c>
    </row>
    <row r="549" spans="1:23">
      <c r="A549" s="446"/>
      <c r="B549" s="438"/>
      <c r="C549" s="425"/>
      <c r="D549" s="29" t="s">
        <v>1337</v>
      </c>
      <c r="E549" s="29" t="s">
        <v>156</v>
      </c>
      <c r="F549" s="29" t="s">
        <v>96</v>
      </c>
      <c r="G549" s="29" t="s">
        <v>684</v>
      </c>
      <c r="H549" s="27">
        <v>621</v>
      </c>
      <c r="I549" s="120"/>
      <c r="J549" s="54"/>
      <c r="K549" s="52"/>
      <c r="L549" s="58">
        <v>29604.5</v>
      </c>
      <c r="M549" s="58">
        <v>0</v>
      </c>
      <c r="N549" s="58">
        <v>0</v>
      </c>
      <c r="O549" s="58">
        <f t="shared" si="210"/>
        <v>0</v>
      </c>
      <c r="P549" s="58">
        <v>0</v>
      </c>
      <c r="Q549" s="58">
        <v>0</v>
      </c>
      <c r="R549" s="58">
        <f t="shared" si="193"/>
        <v>0</v>
      </c>
      <c r="S549" s="58">
        <v>0</v>
      </c>
      <c r="T549" s="58">
        <v>0</v>
      </c>
      <c r="U549" s="58">
        <f t="shared" si="194"/>
        <v>0</v>
      </c>
      <c r="V549" s="58">
        <v>0</v>
      </c>
      <c r="W549" s="58">
        <v>0</v>
      </c>
    </row>
    <row r="550" spans="1:23">
      <c r="A550" s="446"/>
      <c r="B550" s="438"/>
      <c r="C550" s="425"/>
      <c r="D550" s="29" t="s">
        <v>1337</v>
      </c>
      <c r="E550" s="29" t="s">
        <v>156</v>
      </c>
      <c r="F550" s="29" t="s">
        <v>96</v>
      </c>
      <c r="G550" s="29" t="s">
        <v>1342</v>
      </c>
      <c r="H550" s="27">
        <v>621</v>
      </c>
      <c r="I550" s="484" t="s">
        <v>685</v>
      </c>
      <c r="J550" s="452" t="s">
        <v>686</v>
      </c>
      <c r="K550" s="52"/>
      <c r="L550" s="58">
        <v>2691</v>
      </c>
      <c r="M550" s="58">
        <v>0</v>
      </c>
      <c r="N550" s="58">
        <v>0</v>
      </c>
      <c r="O550" s="58">
        <f t="shared" si="210"/>
        <v>0</v>
      </c>
      <c r="P550" s="58">
        <v>0</v>
      </c>
      <c r="Q550" s="58">
        <v>0</v>
      </c>
      <c r="R550" s="58">
        <f t="shared" si="193"/>
        <v>0</v>
      </c>
      <c r="S550" s="58">
        <v>0</v>
      </c>
      <c r="T550" s="58">
        <v>0</v>
      </c>
      <c r="U550" s="58">
        <f t="shared" si="194"/>
        <v>0</v>
      </c>
      <c r="V550" s="58">
        <v>0</v>
      </c>
      <c r="W550" s="58">
        <v>0</v>
      </c>
    </row>
    <row r="551" spans="1:23" ht="17.25">
      <c r="A551" s="446" t="s">
        <v>687</v>
      </c>
      <c r="B551" s="438" t="s">
        <v>688</v>
      </c>
      <c r="C551" s="425" t="s">
        <v>689</v>
      </c>
      <c r="D551" s="29"/>
      <c r="E551" s="187"/>
      <c r="F551" s="187"/>
      <c r="G551" s="187"/>
      <c r="H551" s="187"/>
      <c r="I551" s="484"/>
      <c r="J551" s="452"/>
      <c r="K551" s="52"/>
      <c r="L551" s="143">
        <f>L552+L553+L554+L556+L557+L555</f>
        <v>93926.5</v>
      </c>
      <c r="M551" s="143">
        <f>M552+M553+M554+M556+M557+M555</f>
        <v>99385.900000000009</v>
      </c>
      <c r="N551" s="143">
        <f>N552+N553+N554+N556+N557+N555</f>
        <v>59161.5</v>
      </c>
      <c r="O551" s="143">
        <f t="shared" si="210"/>
        <v>103593.5</v>
      </c>
      <c r="P551" s="143">
        <f t="shared" ref="P551:Q551" si="213">P552+P553+P554+P556+P557+P555</f>
        <v>103593.5</v>
      </c>
      <c r="Q551" s="143">
        <f t="shared" si="213"/>
        <v>0</v>
      </c>
      <c r="R551" s="143">
        <f t="shared" si="193"/>
        <v>103016.7</v>
      </c>
      <c r="S551" s="143">
        <f t="shared" ref="S551:T551" si="214">S552+S553+S554+S556+S557+S555</f>
        <v>103016.7</v>
      </c>
      <c r="T551" s="143">
        <f t="shared" si="214"/>
        <v>0</v>
      </c>
      <c r="U551" s="143">
        <f t="shared" si="194"/>
        <v>113668.6</v>
      </c>
      <c r="V551" s="143">
        <f>V552+V553+V554+V556+V557</f>
        <v>113668.6</v>
      </c>
      <c r="W551" s="58">
        <f>W552+W553+W554+W556+W557</f>
        <v>0</v>
      </c>
    </row>
    <row r="552" spans="1:23">
      <c r="A552" s="446"/>
      <c r="B552" s="438"/>
      <c r="C552" s="425"/>
      <c r="D552" s="29" t="s">
        <v>525</v>
      </c>
      <c r="E552" s="29" t="s">
        <v>526</v>
      </c>
      <c r="F552" s="29" t="s">
        <v>93</v>
      </c>
      <c r="G552" s="29" t="s">
        <v>690</v>
      </c>
      <c r="H552" s="27">
        <v>621</v>
      </c>
      <c r="I552" s="120"/>
      <c r="J552" s="54"/>
      <c r="K552" s="52"/>
      <c r="L552" s="58">
        <v>54572.4</v>
      </c>
      <c r="M552" s="58">
        <v>91713.600000000006</v>
      </c>
      <c r="N552" s="58">
        <v>55562.9</v>
      </c>
      <c r="O552" s="58">
        <f t="shared" si="210"/>
        <v>99509.1</v>
      </c>
      <c r="P552" s="58">
        <v>99509.1</v>
      </c>
      <c r="Q552" s="58">
        <v>0</v>
      </c>
      <c r="R552" s="58">
        <f t="shared" si="193"/>
        <v>98833.2</v>
      </c>
      <c r="S552" s="58">
        <v>98833.2</v>
      </c>
      <c r="T552" s="58">
        <v>0</v>
      </c>
      <c r="U552" s="58">
        <f t="shared" si="194"/>
        <v>109055.8</v>
      </c>
      <c r="V552" s="58">
        <v>109055.8</v>
      </c>
      <c r="W552" s="58">
        <v>0</v>
      </c>
    </row>
    <row r="553" spans="1:23">
      <c r="A553" s="446"/>
      <c r="B553" s="438"/>
      <c r="C553" s="425"/>
      <c r="D553" s="29" t="s">
        <v>525</v>
      </c>
      <c r="E553" s="29" t="s">
        <v>526</v>
      </c>
      <c r="F553" s="29" t="s">
        <v>93</v>
      </c>
      <c r="G553" s="29" t="s">
        <v>1343</v>
      </c>
      <c r="H553" s="27">
        <v>621</v>
      </c>
      <c r="I553" s="120"/>
      <c r="J553" s="54"/>
      <c r="K553" s="52"/>
      <c r="L553" s="58">
        <v>4309</v>
      </c>
      <c r="M553" s="58">
        <v>0</v>
      </c>
      <c r="N553" s="58">
        <v>0</v>
      </c>
      <c r="O553" s="58">
        <f t="shared" si="210"/>
        <v>0</v>
      </c>
      <c r="P553" s="58">
        <v>0</v>
      </c>
      <c r="Q553" s="58">
        <v>0</v>
      </c>
      <c r="R553" s="58">
        <f t="shared" si="193"/>
        <v>0</v>
      </c>
      <c r="S553" s="58">
        <v>0</v>
      </c>
      <c r="T553" s="58">
        <v>0</v>
      </c>
      <c r="U553" s="58">
        <f t="shared" si="194"/>
        <v>0</v>
      </c>
      <c r="V553" s="58">
        <v>0</v>
      </c>
      <c r="W553" s="58">
        <v>0</v>
      </c>
    </row>
    <row r="554" spans="1:23">
      <c r="A554" s="446"/>
      <c r="B554" s="438"/>
      <c r="C554" s="425"/>
      <c r="D554" s="29" t="s">
        <v>525</v>
      </c>
      <c r="E554" s="29" t="s">
        <v>526</v>
      </c>
      <c r="F554" s="29" t="s">
        <v>93</v>
      </c>
      <c r="G554" s="29" t="s">
        <v>691</v>
      </c>
      <c r="H554" s="27">
        <v>621</v>
      </c>
      <c r="I554" s="120"/>
      <c r="J554" s="54"/>
      <c r="K554" s="52"/>
      <c r="L554" s="58">
        <v>29858.400000000001</v>
      </c>
      <c r="M554" s="58">
        <v>0</v>
      </c>
      <c r="N554" s="58">
        <v>0</v>
      </c>
      <c r="O554" s="58">
        <f t="shared" si="210"/>
        <v>0</v>
      </c>
      <c r="P554" s="58">
        <v>0</v>
      </c>
      <c r="Q554" s="58">
        <v>0</v>
      </c>
      <c r="R554" s="58">
        <f t="shared" si="193"/>
        <v>0</v>
      </c>
      <c r="S554" s="58">
        <v>0</v>
      </c>
      <c r="T554" s="58">
        <v>0</v>
      </c>
      <c r="U554" s="58">
        <f t="shared" si="194"/>
        <v>0</v>
      </c>
      <c r="V554" s="58">
        <v>0</v>
      </c>
      <c r="W554" s="58">
        <v>0</v>
      </c>
    </row>
    <row r="555" spans="1:23">
      <c r="A555" s="446"/>
      <c r="B555" s="438"/>
      <c r="C555" s="425"/>
      <c r="D555" s="29" t="s">
        <v>1344</v>
      </c>
      <c r="E555" s="29" t="s">
        <v>526</v>
      </c>
      <c r="F555" s="29" t="s">
        <v>93</v>
      </c>
      <c r="G555" s="29" t="s">
        <v>1345</v>
      </c>
      <c r="H555" s="27">
        <v>621</v>
      </c>
      <c r="I555" s="120"/>
      <c r="J555" s="54"/>
      <c r="K555" s="52"/>
      <c r="L555" s="58">
        <v>0</v>
      </c>
      <c r="M555" s="58">
        <v>3221</v>
      </c>
      <c r="N555" s="58">
        <v>0</v>
      </c>
      <c r="O555" s="58">
        <f>P555+Q555</f>
        <v>0</v>
      </c>
      <c r="P555" s="58">
        <v>0</v>
      </c>
      <c r="Q555" s="58">
        <v>0</v>
      </c>
      <c r="R555" s="58">
        <f t="shared" si="193"/>
        <v>0</v>
      </c>
      <c r="S555" s="58">
        <v>0</v>
      </c>
      <c r="T555" s="58">
        <v>0</v>
      </c>
      <c r="U555" s="58">
        <f t="shared" si="194"/>
        <v>0</v>
      </c>
      <c r="V555" s="58">
        <v>0</v>
      </c>
      <c r="W555" s="58">
        <v>0</v>
      </c>
    </row>
    <row r="556" spans="1:23">
      <c r="A556" s="446"/>
      <c r="B556" s="438"/>
      <c r="C556" s="425"/>
      <c r="D556" s="29" t="s">
        <v>525</v>
      </c>
      <c r="E556" s="29" t="s">
        <v>526</v>
      </c>
      <c r="F556" s="29" t="s">
        <v>93</v>
      </c>
      <c r="G556" s="29" t="s">
        <v>692</v>
      </c>
      <c r="H556" s="27">
        <v>621</v>
      </c>
      <c r="I556" s="120"/>
      <c r="J556" s="54"/>
      <c r="K556" s="52"/>
      <c r="L556" s="58">
        <v>1647.4</v>
      </c>
      <c r="M556" s="58">
        <v>4451.3</v>
      </c>
      <c r="N556" s="58">
        <v>3598.6</v>
      </c>
      <c r="O556" s="58">
        <f t="shared" si="210"/>
        <v>4084.4</v>
      </c>
      <c r="P556" s="58">
        <v>4084.4</v>
      </c>
      <c r="Q556" s="58">
        <v>0</v>
      </c>
      <c r="R556" s="58">
        <f t="shared" si="193"/>
        <v>4183.5</v>
      </c>
      <c r="S556" s="58">
        <v>4183.5</v>
      </c>
      <c r="T556" s="58">
        <v>0</v>
      </c>
      <c r="U556" s="58">
        <f t="shared" si="194"/>
        <v>4612.8</v>
      </c>
      <c r="V556" s="58">
        <v>4612.8</v>
      </c>
      <c r="W556" s="58">
        <v>0</v>
      </c>
    </row>
    <row r="557" spans="1:23">
      <c r="A557" s="446"/>
      <c r="B557" s="438"/>
      <c r="C557" s="425"/>
      <c r="D557" s="29" t="s">
        <v>525</v>
      </c>
      <c r="E557" s="29" t="s">
        <v>526</v>
      </c>
      <c r="F557" s="29" t="s">
        <v>93</v>
      </c>
      <c r="G557" s="29" t="s">
        <v>1346</v>
      </c>
      <c r="H557" s="27">
        <v>621</v>
      </c>
      <c r="I557" s="484" t="s">
        <v>694</v>
      </c>
      <c r="J557" s="54"/>
      <c r="K557" s="52"/>
      <c r="L557" s="58">
        <v>3539.3</v>
      </c>
      <c r="M557" s="58">
        <v>0</v>
      </c>
      <c r="N557" s="58">
        <v>0</v>
      </c>
      <c r="O557" s="58">
        <f t="shared" si="210"/>
        <v>0</v>
      </c>
      <c r="P557" s="58">
        <v>0</v>
      </c>
      <c r="Q557" s="58">
        <v>0</v>
      </c>
      <c r="R557" s="58">
        <f t="shared" si="193"/>
        <v>0</v>
      </c>
      <c r="S557" s="58">
        <v>0</v>
      </c>
      <c r="T557" s="58">
        <v>0</v>
      </c>
      <c r="U557" s="58">
        <f t="shared" si="194"/>
        <v>0</v>
      </c>
      <c r="V557" s="58">
        <v>0</v>
      </c>
      <c r="W557" s="58">
        <v>0</v>
      </c>
    </row>
    <row r="558" spans="1:23">
      <c r="A558" s="81" t="s">
        <v>40</v>
      </c>
      <c r="B558" s="83" t="s">
        <v>39</v>
      </c>
      <c r="C558" s="51"/>
      <c r="D558" s="29"/>
      <c r="E558" s="29"/>
      <c r="F558" s="29"/>
      <c r="G558" s="29"/>
      <c r="H558" s="27">
        <v>600</v>
      </c>
      <c r="I558" s="484"/>
      <c r="J558" s="54"/>
      <c r="K558" s="52"/>
      <c r="L558" s="58">
        <f>L559+L569+L571+L585</f>
        <v>37412.400000000001</v>
      </c>
      <c r="M558" s="58">
        <f>M559+M569+M571+M585</f>
        <v>44262.299999999988</v>
      </c>
      <c r="N558" s="58">
        <f>N559+N569+N571+N585</f>
        <v>22035.3</v>
      </c>
      <c r="O558" s="58">
        <f>P558+Q558</f>
        <v>29124.899999999998</v>
      </c>
      <c r="P558" s="58">
        <f>P559+P569+P571+P585</f>
        <v>29124.899999999998</v>
      </c>
      <c r="Q558" s="58">
        <f>Q559+Q569+Q571+Q585</f>
        <v>0</v>
      </c>
      <c r="R558" s="58">
        <f>S558+T558</f>
        <v>55576.100000000006</v>
      </c>
      <c r="S558" s="58">
        <f>S559+S569+S571+S585</f>
        <v>55576.100000000006</v>
      </c>
      <c r="T558" s="58"/>
      <c r="U558" s="58">
        <f t="shared" si="194"/>
        <v>31257.899999999994</v>
      </c>
      <c r="V558" s="58">
        <f>V559+V569+V571+V585</f>
        <v>31257.899999999994</v>
      </c>
      <c r="W558" s="58">
        <f>W559+W569+W571+W585</f>
        <v>0</v>
      </c>
    </row>
    <row r="559" spans="1:23" ht="17.25">
      <c r="A559" s="446" t="s">
        <v>46</v>
      </c>
      <c r="B559" s="188" t="s">
        <v>695</v>
      </c>
      <c r="C559" s="443"/>
      <c r="D559" s="29"/>
      <c r="E559" s="29"/>
      <c r="F559" s="29"/>
      <c r="G559" s="29"/>
      <c r="H559" s="27"/>
      <c r="I559" s="484"/>
      <c r="J559" s="54"/>
      <c r="K559" s="52"/>
      <c r="L559" s="143">
        <f>L560+L561+L563+L564+L567+L568+L565+L566+L562</f>
        <v>10318.1</v>
      </c>
      <c r="M559" s="143">
        <f t="shared" ref="M559:N559" si="215">M560+M561+M563+M564+M567+M568+M565+M566+M562</f>
        <v>3838.2000000000003</v>
      </c>
      <c r="N559" s="143">
        <f t="shared" si="215"/>
        <v>1195</v>
      </c>
      <c r="O559" s="143">
        <f t="shared" ref="O559:U559" si="216">O560+O561+O563+O564+O567+O568+O565</f>
        <v>5961.2999999999993</v>
      </c>
      <c r="P559" s="143">
        <f t="shared" ref="P559:Q559" si="217">P560+P561+P563+P564+P567+P568+P565+P566+P562</f>
        <v>6383.7999999999993</v>
      </c>
      <c r="Q559" s="143">
        <f t="shared" si="217"/>
        <v>0</v>
      </c>
      <c r="R559" s="143">
        <f t="shared" si="216"/>
        <v>3098.8</v>
      </c>
      <c r="S559" s="143">
        <f t="shared" ref="S559:T559" si="218">S560+S561+S563+S564+S567+S568+S565+S566+S562</f>
        <v>3521.3</v>
      </c>
      <c r="T559" s="143">
        <f t="shared" si="218"/>
        <v>0</v>
      </c>
      <c r="U559" s="143">
        <f t="shared" si="216"/>
        <v>3520.5</v>
      </c>
      <c r="V559" s="143">
        <f t="shared" ref="V559:W559" si="219">V560+V561+V563+V564+V567+V568+V565+V566+V562</f>
        <v>3520.5</v>
      </c>
      <c r="W559" s="143">
        <f t="shared" si="219"/>
        <v>0</v>
      </c>
    </row>
    <row r="560" spans="1:23" ht="33">
      <c r="A560" s="446"/>
      <c r="B560" s="83" t="s">
        <v>696</v>
      </c>
      <c r="C560" s="443"/>
      <c r="D560" s="29" t="s">
        <v>761</v>
      </c>
      <c r="E560" s="29" t="s">
        <v>156</v>
      </c>
      <c r="F560" s="29" t="s">
        <v>156</v>
      </c>
      <c r="G560" s="29" t="s">
        <v>697</v>
      </c>
      <c r="H560" s="27">
        <v>622</v>
      </c>
      <c r="I560" s="120"/>
      <c r="J560" s="54"/>
      <c r="K560" s="52"/>
      <c r="L560" s="58">
        <v>52.8</v>
      </c>
      <c r="M560" s="58">
        <v>45.8</v>
      </c>
      <c r="N560" s="58">
        <v>20.7</v>
      </c>
      <c r="O560" s="58">
        <f t="shared" ref="O560:O568" si="220">P560+Q560</f>
        <v>42.9</v>
      </c>
      <c r="P560" s="58">
        <v>42.9</v>
      </c>
      <c r="Q560" s="58">
        <v>0</v>
      </c>
      <c r="R560" s="58">
        <f t="shared" ref="R560:R589" si="221">S560+T560</f>
        <v>41.9</v>
      </c>
      <c r="S560" s="58">
        <v>41.9</v>
      </c>
      <c r="T560" s="58">
        <v>0</v>
      </c>
      <c r="U560" s="58">
        <f t="shared" ref="U560:U587" si="222">V560+W560</f>
        <v>49.4</v>
      </c>
      <c r="V560" s="58">
        <v>49.4</v>
      </c>
      <c r="W560" s="58">
        <v>0</v>
      </c>
    </row>
    <row r="561" spans="1:23" ht="33">
      <c r="A561" s="446"/>
      <c r="B561" s="83" t="s">
        <v>698</v>
      </c>
      <c r="C561" s="443"/>
      <c r="D561" s="29" t="s">
        <v>661</v>
      </c>
      <c r="E561" s="29" t="s">
        <v>526</v>
      </c>
      <c r="F561" s="29" t="s">
        <v>93</v>
      </c>
      <c r="G561" s="29" t="s">
        <v>666</v>
      </c>
      <c r="H561" s="27">
        <v>622</v>
      </c>
      <c r="I561" s="120"/>
      <c r="J561" s="54"/>
      <c r="K561" s="52"/>
      <c r="L561" s="58">
        <v>4553</v>
      </c>
      <c r="M561" s="58">
        <v>3249.4</v>
      </c>
      <c r="N561" s="58">
        <v>660.4</v>
      </c>
      <c r="O561" s="58">
        <f t="shared" si="220"/>
        <v>5897.9</v>
      </c>
      <c r="P561" s="58">
        <v>5897.9</v>
      </c>
      <c r="Q561" s="58">
        <v>0</v>
      </c>
      <c r="R561" s="58">
        <f t="shared" si="221"/>
        <v>3036.4</v>
      </c>
      <c r="S561" s="58">
        <v>3036.4</v>
      </c>
      <c r="T561" s="58">
        <v>0</v>
      </c>
      <c r="U561" s="58">
        <f t="shared" si="222"/>
        <v>3450.6</v>
      </c>
      <c r="V561" s="58">
        <v>3450.6</v>
      </c>
      <c r="W561" s="58">
        <v>0</v>
      </c>
    </row>
    <row r="562" spans="1:23">
      <c r="A562" s="446"/>
      <c r="B562" s="83" t="s">
        <v>699</v>
      </c>
      <c r="C562" s="443"/>
      <c r="D562" s="29" t="s">
        <v>661</v>
      </c>
      <c r="E562" s="29" t="s">
        <v>526</v>
      </c>
      <c r="F562" s="29" t="s">
        <v>93</v>
      </c>
      <c r="G562" s="29" t="s">
        <v>700</v>
      </c>
      <c r="H562" s="27">
        <v>622</v>
      </c>
      <c r="I562" s="120"/>
      <c r="J562" s="54"/>
      <c r="K562" s="52"/>
      <c r="L562" s="58">
        <v>0</v>
      </c>
      <c r="M562" s="58">
        <v>472.5</v>
      </c>
      <c r="N562" s="58">
        <v>472.5</v>
      </c>
      <c r="O562" s="58">
        <f>P562+Q562</f>
        <v>422.5</v>
      </c>
      <c r="P562" s="58">
        <v>422.5</v>
      </c>
      <c r="Q562" s="58">
        <v>0</v>
      </c>
      <c r="R562" s="58">
        <f t="shared" si="221"/>
        <v>422.5</v>
      </c>
      <c r="S562" s="58">
        <v>422.5</v>
      </c>
      <c r="T562" s="58">
        <v>0</v>
      </c>
      <c r="U562" s="58">
        <f t="shared" si="222"/>
        <v>0</v>
      </c>
      <c r="V562" s="58">
        <v>0</v>
      </c>
      <c r="W562" s="58">
        <v>0</v>
      </c>
    </row>
    <row r="563" spans="1:23" ht="66">
      <c r="A563" s="446"/>
      <c r="B563" s="83" t="s">
        <v>1347</v>
      </c>
      <c r="C563" s="443"/>
      <c r="D563" s="29" t="s">
        <v>661</v>
      </c>
      <c r="E563" s="29" t="s">
        <v>526</v>
      </c>
      <c r="F563" s="29" t="s">
        <v>93</v>
      </c>
      <c r="G563" s="29" t="s">
        <v>1348</v>
      </c>
      <c r="H563" s="27">
        <v>622</v>
      </c>
      <c r="I563" s="120"/>
      <c r="J563" s="54"/>
      <c r="K563" s="52"/>
      <c r="L563" s="58">
        <v>478.2</v>
      </c>
      <c r="M563" s="58">
        <v>0</v>
      </c>
      <c r="N563" s="58">
        <v>0</v>
      </c>
      <c r="O563" s="58">
        <f t="shared" si="220"/>
        <v>0</v>
      </c>
      <c r="P563" s="58">
        <v>0</v>
      </c>
      <c r="Q563" s="58">
        <v>0</v>
      </c>
      <c r="R563" s="58">
        <f t="shared" si="221"/>
        <v>0</v>
      </c>
      <c r="S563" s="58">
        <v>0</v>
      </c>
      <c r="T563" s="58">
        <v>0</v>
      </c>
      <c r="U563" s="58">
        <f t="shared" si="222"/>
        <v>0</v>
      </c>
      <c r="V563" s="58">
        <v>0</v>
      </c>
      <c r="W563" s="58">
        <v>0</v>
      </c>
    </row>
    <row r="564" spans="1:23" ht="49.5">
      <c r="A564" s="446"/>
      <c r="B564" s="83" t="s">
        <v>1349</v>
      </c>
      <c r="C564" s="443"/>
      <c r="D564" s="29" t="s">
        <v>661</v>
      </c>
      <c r="E564" s="29" t="s">
        <v>526</v>
      </c>
      <c r="F564" s="29" t="s">
        <v>93</v>
      </c>
      <c r="G564" s="29" t="s">
        <v>1350</v>
      </c>
      <c r="H564" s="27">
        <v>622</v>
      </c>
      <c r="I564" s="120"/>
      <c r="J564" s="54"/>
      <c r="K564" s="52"/>
      <c r="L564" s="58">
        <v>5000</v>
      </c>
      <c r="M564" s="58">
        <v>0</v>
      </c>
      <c r="N564" s="58">
        <v>0</v>
      </c>
      <c r="O564" s="58">
        <f t="shared" si="220"/>
        <v>0</v>
      </c>
      <c r="P564" s="58">
        <v>0</v>
      </c>
      <c r="Q564" s="58">
        <v>0</v>
      </c>
      <c r="R564" s="58">
        <f t="shared" si="221"/>
        <v>0</v>
      </c>
      <c r="S564" s="58">
        <v>0</v>
      </c>
      <c r="T564" s="58">
        <v>0</v>
      </c>
      <c r="U564" s="58">
        <f t="shared" si="222"/>
        <v>0</v>
      </c>
      <c r="V564" s="58">
        <v>0</v>
      </c>
      <c r="W564" s="58">
        <v>0</v>
      </c>
    </row>
    <row r="565" spans="1:23" ht="33">
      <c r="A565" s="446"/>
      <c r="B565" s="83" t="s">
        <v>701</v>
      </c>
      <c r="C565" s="443"/>
      <c r="D565" s="29" t="s">
        <v>550</v>
      </c>
      <c r="E565" s="29" t="s">
        <v>526</v>
      </c>
      <c r="F565" s="29" t="s">
        <v>93</v>
      </c>
      <c r="G565" s="29" t="s">
        <v>204</v>
      </c>
      <c r="H565" s="27">
        <v>622</v>
      </c>
      <c r="I565" s="120"/>
      <c r="J565" s="54"/>
      <c r="K565" s="52"/>
      <c r="L565" s="58">
        <v>113.5</v>
      </c>
      <c r="M565" s="58">
        <v>50</v>
      </c>
      <c r="N565" s="58">
        <v>28.5</v>
      </c>
      <c r="O565" s="58">
        <f t="shared" si="220"/>
        <v>0</v>
      </c>
      <c r="P565" s="58">
        <v>0</v>
      </c>
      <c r="Q565" s="58">
        <v>0</v>
      </c>
      <c r="R565" s="58">
        <f t="shared" si="221"/>
        <v>0</v>
      </c>
      <c r="S565" s="58">
        <v>0</v>
      </c>
      <c r="T565" s="58">
        <v>0</v>
      </c>
      <c r="U565" s="58">
        <f t="shared" si="222"/>
        <v>0</v>
      </c>
      <c r="V565" s="58">
        <v>0</v>
      </c>
      <c r="W565" s="58">
        <v>0</v>
      </c>
    </row>
    <row r="566" spans="1:23" ht="49.5">
      <c r="A566" s="446"/>
      <c r="B566" s="83" t="s">
        <v>1326</v>
      </c>
      <c r="C566" s="443"/>
      <c r="D566" s="29" t="s">
        <v>661</v>
      </c>
      <c r="E566" s="29" t="s">
        <v>526</v>
      </c>
      <c r="F566" s="29" t="s">
        <v>93</v>
      </c>
      <c r="G566" s="29" t="s">
        <v>1226</v>
      </c>
      <c r="H566" s="27">
        <v>622</v>
      </c>
      <c r="I566" s="120" t="s">
        <v>1327</v>
      </c>
      <c r="J566" s="54" t="s">
        <v>1328</v>
      </c>
      <c r="K566" s="52"/>
      <c r="L566" s="58">
        <v>100</v>
      </c>
      <c r="M566" s="58">
        <v>0</v>
      </c>
      <c r="N566" s="58">
        <v>0</v>
      </c>
      <c r="O566" s="58">
        <f t="shared" si="220"/>
        <v>0</v>
      </c>
      <c r="P566" s="58">
        <v>0</v>
      </c>
      <c r="Q566" s="58">
        <v>0</v>
      </c>
      <c r="R566" s="58">
        <f t="shared" si="221"/>
        <v>0</v>
      </c>
      <c r="S566" s="58">
        <v>0</v>
      </c>
      <c r="T566" s="58">
        <v>0</v>
      </c>
      <c r="U566" s="58">
        <f t="shared" si="222"/>
        <v>0</v>
      </c>
      <c r="V566" s="58">
        <v>0</v>
      </c>
      <c r="W566" s="58">
        <v>0</v>
      </c>
    </row>
    <row r="567" spans="1:23" ht="49.5">
      <c r="A567" s="446"/>
      <c r="B567" s="83" t="s">
        <v>702</v>
      </c>
      <c r="C567" s="443"/>
      <c r="D567" s="29" t="s">
        <v>525</v>
      </c>
      <c r="E567" s="29" t="s">
        <v>526</v>
      </c>
      <c r="F567" s="29" t="s">
        <v>94</v>
      </c>
      <c r="G567" s="29" t="s">
        <v>527</v>
      </c>
      <c r="H567" s="27">
        <v>622</v>
      </c>
      <c r="I567" s="120"/>
      <c r="J567" s="54"/>
      <c r="K567" s="52"/>
      <c r="L567" s="58">
        <v>15.2</v>
      </c>
      <c r="M567" s="58">
        <v>14</v>
      </c>
      <c r="N567" s="58">
        <v>6.7</v>
      </c>
      <c r="O567" s="58">
        <f t="shared" si="220"/>
        <v>14</v>
      </c>
      <c r="P567" s="58">
        <v>14</v>
      </c>
      <c r="Q567" s="58">
        <v>0</v>
      </c>
      <c r="R567" s="58">
        <f t="shared" si="221"/>
        <v>14</v>
      </c>
      <c r="S567" s="58">
        <v>14</v>
      </c>
      <c r="T567" s="58">
        <v>0</v>
      </c>
      <c r="U567" s="58">
        <f t="shared" si="222"/>
        <v>14</v>
      </c>
      <c r="V567" s="58">
        <v>14</v>
      </c>
      <c r="W567" s="58">
        <v>0</v>
      </c>
    </row>
    <row r="568" spans="1:23">
      <c r="A568" s="446"/>
      <c r="B568" s="83" t="s">
        <v>703</v>
      </c>
      <c r="C568" s="443"/>
      <c r="D568" s="29" t="s">
        <v>704</v>
      </c>
      <c r="E568" s="29" t="s">
        <v>81</v>
      </c>
      <c r="F568" s="29" t="s">
        <v>154</v>
      </c>
      <c r="G568" s="29" t="s">
        <v>705</v>
      </c>
      <c r="H568" s="27">
        <v>622</v>
      </c>
      <c r="I568" s="120"/>
      <c r="J568" s="54"/>
      <c r="K568" s="52"/>
      <c r="L568" s="58">
        <v>5.4</v>
      </c>
      <c r="M568" s="58">
        <v>6.5</v>
      </c>
      <c r="N568" s="58">
        <v>6.2</v>
      </c>
      <c r="O568" s="58">
        <f t="shared" si="220"/>
        <v>6.5</v>
      </c>
      <c r="P568" s="58">
        <v>6.5</v>
      </c>
      <c r="Q568" s="58">
        <v>0</v>
      </c>
      <c r="R568" s="58">
        <f t="shared" si="221"/>
        <v>6.5</v>
      </c>
      <c r="S568" s="58">
        <v>6.5</v>
      </c>
      <c r="T568" s="58">
        <v>0</v>
      </c>
      <c r="U568" s="58">
        <f t="shared" si="222"/>
        <v>6.5</v>
      </c>
      <c r="V568" s="58">
        <v>6.5</v>
      </c>
      <c r="W568" s="58">
        <v>0</v>
      </c>
    </row>
    <row r="569" spans="1:23" ht="17.25">
      <c r="A569" s="446" t="s">
        <v>706</v>
      </c>
      <c r="B569" s="188" t="s">
        <v>707</v>
      </c>
      <c r="C569" s="425" t="s">
        <v>708</v>
      </c>
      <c r="D569" s="29"/>
      <c r="E569" s="29"/>
      <c r="F569" s="29"/>
      <c r="G569" s="29"/>
      <c r="H569" s="27"/>
      <c r="I569" s="120"/>
      <c r="J569" s="54"/>
      <c r="K569" s="52"/>
      <c r="L569" s="143">
        <f>L570</f>
        <v>260.7</v>
      </c>
      <c r="M569" s="143">
        <f t="shared" ref="M569:W569" si="223">M570</f>
        <v>601.70000000000005</v>
      </c>
      <c r="N569" s="143">
        <f t="shared" si="223"/>
        <v>88.3</v>
      </c>
      <c r="O569" s="143">
        <f t="shared" si="223"/>
        <v>506.3</v>
      </c>
      <c r="P569" s="143">
        <f t="shared" si="223"/>
        <v>506.3</v>
      </c>
      <c r="Q569" s="143">
        <f t="shared" si="223"/>
        <v>0</v>
      </c>
      <c r="R569" s="143">
        <f t="shared" si="223"/>
        <v>565.5</v>
      </c>
      <c r="S569" s="143">
        <f t="shared" si="223"/>
        <v>565.5</v>
      </c>
      <c r="T569" s="143">
        <f t="shared" si="223"/>
        <v>0</v>
      </c>
      <c r="U569" s="143">
        <f t="shared" si="223"/>
        <v>623.5</v>
      </c>
      <c r="V569" s="143">
        <f t="shared" si="223"/>
        <v>623.5</v>
      </c>
      <c r="W569" s="143">
        <f t="shared" si="223"/>
        <v>0</v>
      </c>
    </row>
    <row r="570" spans="1:23" ht="33">
      <c r="A570" s="446"/>
      <c r="B570" s="83" t="s">
        <v>709</v>
      </c>
      <c r="C570" s="425"/>
      <c r="D570" s="29" t="s">
        <v>525</v>
      </c>
      <c r="E570" s="29" t="s">
        <v>526</v>
      </c>
      <c r="F570" s="29" t="s">
        <v>93</v>
      </c>
      <c r="G570" s="29" t="s">
        <v>676</v>
      </c>
      <c r="H570" s="27">
        <v>622</v>
      </c>
      <c r="I570" s="120"/>
      <c r="J570" s="54"/>
      <c r="K570" s="52"/>
      <c r="L570" s="58">
        <v>260.7</v>
      </c>
      <c r="M570" s="58">
        <v>601.70000000000005</v>
      </c>
      <c r="N570" s="58">
        <v>88.3</v>
      </c>
      <c r="O570" s="58">
        <f t="shared" si="210"/>
        <v>506.3</v>
      </c>
      <c r="P570" s="58">
        <v>506.3</v>
      </c>
      <c r="Q570" s="58">
        <v>0</v>
      </c>
      <c r="R570" s="58">
        <f t="shared" si="221"/>
        <v>565.5</v>
      </c>
      <c r="S570" s="58">
        <v>565.5</v>
      </c>
      <c r="T570" s="58">
        <v>0</v>
      </c>
      <c r="U570" s="58">
        <f t="shared" si="222"/>
        <v>623.5</v>
      </c>
      <c r="V570" s="58">
        <v>623.5</v>
      </c>
      <c r="W570" s="58">
        <v>0</v>
      </c>
    </row>
    <row r="571" spans="1:23" ht="17.25">
      <c r="A571" s="446" t="s">
        <v>711</v>
      </c>
      <c r="B571" s="188" t="s">
        <v>712</v>
      </c>
      <c r="C571" s="425" t="s">
        <v>713</v>
      </c>
      <c r="D571" s="29"/>
      <c r="E571" s="29"/>
      <c r="F571" s="29"/>
      <c r="G571" s="29"/>
      <c r="H571" s="27"/>
      <c r="I571" s="484"/>
      <c r="J571" s="54"/>
      <c r="K571" s="52"/>
      <c r="L571" s="143">
        <f>L572+L574+L575+L576+L577+L578+L579+L580+L581+L582+L583+L584+L573</f>
        <v>26783.599999999999</v>
      </c>
      <c r="M571" s="143">
        <f t="shared" ref="M571:W571" si="224">M572+M574+M575+M576+M577+M578+M579+M580+M581+M582+M583+M584+M573</f>
        <v>36220.999999999985</v>
      </c>
      <c r="N571" s="143">
        <f t="shared" si="224"/>
        <v>17433.400000000001</v>
      </c>
      <c r="O571" s="143">
        <f t="shared" si="224"/>
        <v>20815.099999999999</v>
      </c>
      <c r="P571" s="143">
        <f t="shared" si="224"/>
        <v>20815.099999999999</v>
      </c>
      <c r="Q571" s="143">
        <f t="shared" si="224"/>
        <v>0</v>
      </c>
      <c r="R571" s="143">
        <f t="shared" si="224"/>
        <v>24426.800000000003</v>
      </c>
      <c r="S571" s="143">
        <f t="shared" si="224"/>
        <v>24426.800000000003</v>
      </c>
      <c r="T571" s="143">
        <f t="shared" si="224"/>
        <v>0</v>
      </c>
      <c r="U571" s="143">
        <f t="shared" si="224"/>
        <v>26820.799999999996</v>
      </c>
      <c r="V571" s="143">
        <f t="shared" si="224"/>
        <v>26820.799999999996</v>
      </c>
      <c r="W571" s="143">
        <f t="shared" si="224"/>
        <v>0</v>
      </c>
    </row>
    <row r="572" spans="1:23" ht="33">
      <c r="A572" s="446"/>
      <c r="B572" s="83" t="s">
        <v>696</v>
      </c>
      <c r="C572" s="425"/>
      <c r="D572" s="29" t="s">
        <v>761</v>
      </c>
      <c r="E572" s="29" t="s">
        <v>156</v>
      </c>
      <c r="F572" s="29" t="s">
        <v>156</v>
      </c>
      <c r="G572" s="29" t="s">
        <v>697</v>
      </c>
      <c r="H572" s="27">
        <v>622</v>
      </c>
      <c r="I572" s="484"/>
      <c r="J572" s="54" t="s">
        <v>653</v>
      </c>
      <c r="K572" s="52"/>
      <c r="L572" s="58">
        <v>48.3</v>
      </c>
      <c r="M572" s="58">
        <v>52.3</v>
      </c>
      <c r="N572" s="58">
        <v>27.5</v>
      </c>
      <c r="O572" s="58">
        <f t="shared" ref="O572:O589" si="225">P572+Q572</f>
        <v>50.3</v>
      </c>
      <c r="P572" s="58">
        <v>50.3</v>
      </c>
      <c r="Q572" s="58">
        <v>0</v>
      </c>
      <c r="R572" s="58">
        <f t="shared" si="221"/>
        <v>50.3</v>
      </c>
      <c r="S572" s="58">
        <v>50.3</v>
      </c>
      <c r="T572" s="58">
        <v>0</v>
      </c>
      <c r="U572" s="58">
        <f t="shared" si="222"/>
        <v>52.3</v>
      </c>
      <c r="V572" s="58">
        <v>52.3</v>
      </c>
      <c r="W572" s="58">
        <v>0</v>
      </c>
    </row>
    <row r="573" spans="1:23" ht="33">
      <c r="A573" s="446"/>
      <c r="B573" s="83" t="s">
        <v>1351</v>
      </c>
      <c r="C573" s="425"/>
      <c r="D573" s="29" t="s">
        <v>1352</v>
      </c>
      <c r="E573" s="29" t="s">
        <v>94</v>
      </c>
      <c r="F573" s="29" t="s">
        <v>83</v>
      </c>
      <c r="G573" s="29" t="s">
        <v>1353</v>
      </c>
      <c r="H573" s="27">
        <v>622</v>
      </c>
      <c r="I573" s="484"/>
      <c r="J573" s="54"/>
      <c r="K573" s="52"/>
      <c r="L573" s="58">
        <v>0</v>
      </c>
      <c r="M573" s="58">
        <v>0</v>
      </c>
      <c r="N573" s="58">
        <v>0</v>
      </c>
      <c r="O573" s="58">
        <f>P573+Q573</f>
        <v>484.3</v>
      </c>
      <c r="P573" s="58">
        <v>484.3</v>
      </c>
      <c r="Q573" s="58">
        <v>0</v>
      </c>
      <c r="R573" s="58">
        <f t="shared" si="221"/>
        <v>395.9</v>
      </c>
      <c r="S573" s="58">
        <v>395.9</v>
      </c>
      <c r="T573" s="58">
        <v>0</v>
      </c>
      <c r="U573" s="58">
        <f t="shared" si="222"/>
        <v>427.6</v>
      </c>
      <c r="V573" s="58">
        <v>427.6</v>
      </c>
      <c r="W573" s="58">
        <v>0</v>
      </c>
    </row>
    <row r="574" spans="1:23" ht="33">
      <c r="A574" s="446"/>
      <c r="B574" s="83" t="s">
        <v>714</v>
      </c>
      <c r="C574" s="425"/>
      <c r="D574" s="29" t="s">
        <v>525</v>
      </c>
      <c r="E574" s="29" t="s">
        <v>526</v>
      </c>
      <c r="F574" s="29" t="s">
        <v>93</v>
      </c>
      <c r="G574" s="29" t="s">
        <v>693</v>
      </c>
      <c r="H574" s="27">
        <v>622</v>
      </c>
      <c r="I574" s="484"/>
      <c r="J574" s="54"/>
      <c r="K574" s="52"/>
      <c r="L574" s="58">
        <v>24119.1</v>
      </c>
      <c r="M574" s="58">
        <v>23692.6</v>
      </c>
      <c r="N574" s="58">
        <v>13928.5</v>
      </c>
      <c r="O574" s="58">
        <f t="shared" si="225"/>
        <v>18559.2</v>
      </c>
      <c r="P574" s="58">
        <v>18559.2</v>
      </c>
      <c r="Q574" s="58">
        <v>0</v>
      </c>
      <c r="R574" s="58">
        <f t="shared" si="221"/>
        <v>22267.7</v>
      </c>
      <c r="S574" s="58">
        <v>22267.7</v>
      </c>
      <c r="T574" s="58">
        <v>0</v>
      </c>
      <c r="U574" s="58">
        <f t="shared" si="222"/>
        <v>24552.799999999999</v>
      </c>
      <c r="V574" s="58">
        <v>24552.799999999999</v>
      </c>
      <c r="W574" s="58">
        <v>0</v>
      </c>
    </row>
    <row r="575" spans="1:23" ht="66">
      <c r="A575" s="446"/>
      <c r="B575" s="83" t="s">
        <v>715</v>
      </c>
      <c r="C575" s="425"/>
      <c r="D575" s="29" t="s">
        <v>525</v>
      </c>
      <c r="E575" s="29" t="s">
        <v>526</v>
      </c>
      <c r="F575" s="29" t="s">
        <v>93</v>
      </c>
      <c r="G575" s="29" t="s">
        <v>358</v>
      </c>
      <c r="H575" s="27">
        <v>622</v>
      </c>
      <c r="I575" s="484"/>
      <c r="J575" s="54"/>
      <c r="K575" s="52"/>
      <c r="L575" s="58">
        <v>1129.0999999999999</v>
      </c>
      <c r="M575" s="58">
        <v>1013.5</v>
      </c>
      <c r="N575" s="58">
        <v>1013.5</v>
      </c>
      <c r="O575" s="58">
        <f t="shared" si="225"/>
        <v>940.4</v>
      </c>
      <c r="P575" s="58">
        <v>940.4</v>
      </c>
      <c r="Q575" s="58">
        <v>0</v>
      </c>
      <c r="R575" s="58">
        <f t="shared" si="221"/>
        <v>940.4</v>
      </c>
      <c r="S575" s="58">
        <v>940.4</v>
      </c>
      <c r="T575" s="58">
        <v>0</v>
      </c>
      <c r="U575" s="58">
        <f t="shared" si="222"/>
        <v>936.1</v>
      </c>
      <c r="V575" s="58">
        <v>936.1</v>
      </c>
      <c r="W575" s="58">
        <v>0</v>
      </c>
    </row>
    <row r="576" spans="1:23" ht="33">
      <c r="A576" s="446"/>
      <c r="B576" s="83" t="s">
        <v>1354</v>
      </c>
      <c r="C576" s="425"/>
      <c r="D576" s="29" t="s">
        <v>525</v>
      </c>
      <c r="E576" s="29" t="s">
        <v>526</v>
      </c>
      <c r="F576" s="29" t="s">
        <v>93</v>
      </c>
      <c r="G576" s="29" t="s">
        <v>716</v>
      </c>
      <c r="H576" s="27">
        <v>622</v>
      </c>
      <c r="I576" s="484"/>
      <c r="J576" s="54"/>
      <c r="K576" s="52"/>
      <c r="L576" s="58">
        <v>0</v>
      </c>
      <c r="M576" s="58">
        <v>9610.7000000000007</v>
      </c>
      <c r="N576" s="58">
        <v>1595.6</v>
      </c>
      <c r="O576" s="58">
        <f t="shared" si="225"/>
        <v>0</v>
      </c>
      <c r="P576" s="58">
        <v>0</v>
      </c>
      <c r="Q576" s="58">
        <v>0</v>
      </c>
      <c r="R576" s="58">
        <f t="shared" si="221"/>
        <v>0</v>
      </c>
      <c r="S576" s="58">
        <v>0</v>
      </c>
      <c r="T576" s="58">
        <v>0</v>
      </c>
      <c r="U576" s="58">
        <f t="shared" si="222"/>
        <v>0</v>
      </c>
      <c r="V576" s="58">
        <v>0</v>
      </c>
      <c r="W576" s="58">
        <v>0</v>
      </c>
    </row>
    <row r="577" spans="1:23">
      <c r="A577" s="446"/>
      <c r="B577" s="83" t="s">
        <v>710</v>
      </c>
      <c r="C577" s="425"/>
      <c r="D577" s="29" t="s">
        <v>525</v>
      </c>
      <c r="E577" s="29" t="s">
        <v>526</v>
      </c>
      <c r="F577" s="29" t="s">
        <v>93</v>
      </c>
      <c r="G577" s="29" t="s">
        <v>692</v>
      </c>
      <c r="H577" s="27">
        <v>622</v>
      </c>
      <c r="I577" s="484"/>
      <c r="J577" s="54"/>
      <c r="K577" s="52"/>
      <c r="L577" s="58">
        <v>115</v>
      </c>
      <c r="M577" s="58">
        <v>105.2</v>
      </c>
      <c r="N577" s="58">
        <v>105.2</v>
      </c>
      <c r="O577" s="58">
        <f t="shared" si="225"/>
        <v>0</v>
      </c>
      <c r="P577" s="58">
        <v>0</v>
      </c>
      <c r="Q577" s="58">
        <v>0</v>
      </c>
      <c r="R577" s="58">
        <f t="shared" si="221"/>
        <v>0</v>
      </c>
      <c r="S577" s="58">
        <v>0</v>
      </c>
      <c r="T577" s="58">
        <v>0</v>
      </c>
      <c r="U577" s="58">
        <f t="shared" si="222"/>
        <v>0</v>
      </c>
      <c r="V577" s="58">
        <v>0</v>
      </c>
      <c r="W577" s="58">
        <v>0</v>
      </c>
    </row>
    <row r="578" spans="1:23" ht="66">
      <c r="A578" s="446"/>
      <c r="B578" s="83" t="s">
        <v>717</v>
      </c>
      <c r="C578" s="425"/>
      <c r="D578" s="29" t="s">
        <v>525</v>
      </c>
      <c r="E578" s="29" t="s">
        <v>526</v>
      </c>
      <c r="F578" s="29" t="s">
        <v>93</v>
      </c>
      <c r="G578" s="29" t="s">
        <v>718</v>
      </c>
      <c r="H578" s="27">
        <v>622</v>
      </c>
      <c r="I578" s="484"/>
      <c r="J578" s="54"/>
      <c r="K578" s="52"/>
      <c r="L578" s="58">
        <v>143.9</v>
      </c>
      <c r="M578" s="58">
        <v>0</v>
      </c>
      <c r="N578" s="58">
        <v>0</v>
      </c>
      <c r="O578" s="58">
        <f t="shared" si="225"/>
        <v>0</v>
      </c>
      <c r="P578" s="58">
        <v>0</v>
      </c>
      <c r="Q578" s="58">
        <v>0</v>
      </c>
      <c r="R578" s="58">
        <f t="shared" si="221"/>
        <v>0</v>
      </c>
      <c r="S578" s="58">
        <v>0</v>
      </c>
      <c r="T578" s="58">
        <v>0</v>
      </c>
      <c r="U578" s="58">
        <f t="shared" si="222"/>
        <v>0</v>
      </c>
      <c r="V578" s="58">
        <v>0</v>
      </c>
      <c r="W578" s="58">
        <v>0</v>
      </c>
    </row>
    <row r="579" spans="1:23" ht="33">
      <c r="A579" s="446"/>
      <c r="B579" s="83" t="s">
        <v>701</v>
      </c>
      <c r="C579" s="425"/>
      <c r="D579" s="29" t="s">
        <v>439</v>
      </c>
      <c r="E579" s="29" t="s">
        <v>526</v>
      </c>
      <c r="F579" s="29" t="s">
        <v>93</v>
      </c>
      <c r="G579" s="29" t="s">
        <v>204</v>
      </c>
      <c r="H579" s="27">
        <v>622</v>
      </c>
      <c r="I579" s="120"/>
      <c r="J579" s="54"/>
      <c r="K579" s="52"/>
      <c r="L579" s="58">
        <v>647.79999999999995</v>
      </c>
      <c r="M579" s="58">
        <v>924.6</v>
      </c>
      <c r="N579" s="58">
        <v>483.5</v>
      </c>
      <c r="O579" s="58">
        <f t="shared" si="225"/>
        <v>0</v>
      </c>
      <c r="P579" s="58">
        <v>0</v>
      </c>
      <c r="Q579" s="58">
        <v>0</v>
      </c>
      <c r="R579" s="58">
        <f t="shared" si="221"/>
        <v>0</v>
      </c>
      <c r="S579" s="58">
        <v>0</v>
      </c>
      <c r="T579" s="58">
        <v>0</v>
      </c>
      <c r="U579" s="58">
        <f t="shared" si="222"/>
        <v>0</v>
      </c>
      <c r="V579" s="58">
        <v>0</v>
      </c>
      <c r="W579" s="58">
        <v>0</v>
      </c>
    </row>
    <row r="580" spans="1:23" ht="49.5">
      <c r="A580" s="446"/>
      <c r="B580" s="83" t="s">
        <v>719</v>
      </c>
      <c r="C580" s="425"/>
      <c r="D580" s="29" t="s">
        <v>525</v>
      </c>
      <c r="E580" s="29" t="s">
        <v>526</v>
      </c>
      <c r="F580" s="29" t="s">
        <v>94</v>
      </c>
      <c r="G580" s="29" t="s">
        <v>527</v>
      </c>
      <c r="H580" s="27">
        <v>622</v>
      </c>
      <c r="I580" s="120"/>
      <c r="J580" s="54"/>
      <c r="K580" s="52"/>
      <c r="L580" s="58">
        <v>197.4</v>
      </c>
      <c r="M580" s="58">
        <v>266.60000000000002</v>
      </c>
      <c r="N580" s="58">
        <v>49</v>
      </c>
      <c r="O580" s="58">
        <f t="shared" si="225"/>
        <v>252.6</v>
      </c>
      <c r="P580" s="58">
        <v>252.6</v>
      </c>
      <c r="Q580" s="58">
        <v>0</v>
      </c>
      <c r="R580" s="58">
        <f t="shared" si="221"/>
        <v>249.7</v>
      </c>
      <c r="S580" s="58">
        <v>249.7</v>
      </c>
      <c r="T580" s="58">
        <v>0</v>
      </c>
      <c r="U580" s="58">
        <f t="shared" si="222"/>
        <v>276.8</v>
      </c>
      <c r="V580" s="58">
        <v>276.8</v>
      </c>
      <c r="W580" s="58">
        <v>0</v>
      </c>
    </row>
    <row r="581" spans="1:23">
      <c r="A581" s="446"/>
      <c r="B581" s="83" t="s">
        <v>703</v>
      </c>
      <c r="C581" s="425"/>
      <c r="D581" s="29" t="s">
        <v>704</v>
      </c>
      <c r="E581" s="29" t="s">
        <v>81</v>
      </c>
      <c r="F581" s="29" t="s">
        <v>154</v>
      </c>
      <c r="G581" s="29" t="s">
        <v>705</v>
      </c>
      <c r="H581" s="27">
        <v>622</v>
      </c>
      <c r="I581" s="120"/>
      <c r="J581" s="54"/>
      <c r="K581" s="52"/>
      <c r="L581" s="58">
        <v>299.7</v>
      </c>
      <c r="M581" s="58">
        <v>313.2</v>
      </c>
      <c r="N581" s="58">
        <v>175.9</v>
      </c>
      <c r="O581" s="58">
        <f t="shared" si="225"/>
        <v>297.2</v>
      </c>
      <c r="P581" s="58">
        <v>297.2</v>
      </c>
      <c r="Q581" s="58">
        <v>0</v>
      </c>
      <c r="R581" s="58">
        <f t="shared" si="221"/>
        <v>294</v>
      </c>
      <c r="S581" s="58">
        <v>294</v>
      </c>
      <c r="T581" s="58">
        <v>0</v>
      </c>
      <c r="U581" s="58">
        <f t="shared" si="222"/>
        <v>324.8</v>
      </c>
      <c r="V581" s="58">
        <v>324.8</v>
      </c>
      <c r="W581" s="58">
        <v>0</v>
      </c>
    </row>
    <row r="582" spans="1:23" ht="49.5">
      <c r="A582" s="446"/>
      <c r="B582" s="83" t="s">
        <v>720</v>
      </c>
      <c r="C582" s="425"/>
      <c r="D582" s="29" t="s">
        <v>704</v>
      </c>
      <c r="E582" s="29" t="s">
        <v>81</v>
      </c>
      <c r="F582" s="29" t="s">
        <v>154</v>
      </c>
      <c r="G582" s="29" t="s">
        <v>630</v>
      </c>
      <c r="H582" s="27">
        <v>622</v>
      </c>
      <c r="I582" s="120"/>
      <c r="J582" s="54"/>
      <c r="K582" s="52"/>
      <c r="L582" s="58">
        <v>0</v>
      </c>
      <c r="M582" s="58">
        <v>19.100000000000001</v>
      </c>
      <c r="N582" s="58">
        <v>0</v>
      </c>
      <c r="O582" s="58">
        <f t="shared" si="225"/>
        <v>19.100000000000001</v>
      </c>
      <c r="P582" s="58">
        <v>19.100000000000001</v>
      </c>
      <c r="Q582" s="58">
        <v>0</v>
      </c>
      <c r="R582" s="58">
        <f t="shared" si="221"/>
        <v>19.100000000000001</v>
      </c>
      <c r="S582" s="58">
        <v>19.100000000000001</v>
      </c>
      <c r="T582" s="58">
        <v>0</v>
      </c>
      <c r="U582" s="58">
        <f t="shared" si="222"/>
        <v>19.100000000000001</v>
      </c>
      <c r="V582" s="58">
        <v>19.100000000000001</v>
      </c>
      <c r="W582" s="58">
        <v>0</v>
      </c>
    </row>
    <row r="583" spans="1:23" ht="66">
      <c r="A583" s="446"/>
      <c r="B583" s="83" t="s">
        <v>721</v>
      </c>
      <c r="C583" s="425"/>
      <c r="D583" s="29" t="s">
        <v>704</v>
      </c>
      <c r="E583" s="29" t="s">
        <v>81</v>
      </c>
      <c r="F583" s="29" t="s">
        <v>154</v>
      </c>
      <c r="G583" s="29" t="s">
        <v>722</v>
      </c>
      <c r="H583" s="27">
        <v>622</v>
      </c>
      <c r="I583" s="120"/>
      <c r="J583" s="54"/>
      <c r="K583" s="52"/>
      <c r="L583" s="58">
        <v>52.2</v>
      </c>
      <c r="M583" s="58">
        <v>19.2</v>
      </c>
      <c r="N583" s="58">
        <v>0</v>
      </c>
      <c r="O583" s="58">
        <f t="shared" si="225"/>
        <v>18.2</v>
      </c>
      <c r="P583" s="58">
        <v>18.2</v>
      </c>
      <c r="Q583" s="58">
        <v>0</v>
      </c>
      <c r="R583" s="58">
        <f t="shared" si="221"/>
        <v>18</v>
      </c>
      <c r="S583" s="58">
        <v>18</v>
      </c>
      <c r="T583" s="58">
        <v>0</v>
      </c>
      <c r="U583" s="58">
        <f t="shared" si="222"/>
        <v>19.899999999999999</v>
      </c>
      <c r="V583" s="58">
        <v>19.899999999999999</v>
      </c>
      <c r="W583" s="58">
        <v>0</v>
      </c>
    </row>
    <row r="584" spans="1:23">
      <c r="A584" s="446"/>
      <c r="B584" s="83" t="s">
        <v>723</v>
      </c>
      <c r="C584" s="425"/>
      <c r="D584" s="29" t="s">
        <v>704</v>
      </c>
      <c r="E584" s="29" t="s">
        <v>81</v>
      </c>
      <c r="F584" s="29" t="s">
        <v>154</v>
      </c>
      <c r="G584" s="29" t="s">
        <v>724</v>
      </c>
      <c r="H584" s="27">
        <v>622</v>
      </c>
      <c r="I584" s="120"/>
      <c r="J584" s="54"/>
      <c r="K584" s="52"/>
      <c r="L584" s="58">
        <v>31.1</v>
      </c>
      <c r="M584" s="58">
        <v>204</v>
      </c>
      <c r="N584" s="58">
        <v>54.7</v>
      </c>
      <c r="O584" s="58">
        <f t="shared" si="225"/>
        <v>193.8</v>
      </c>
      <c r="P584" s="58">
        <v>193.8</v>
      </c>
      <c r="Q584" s="58">
        <v>0</v>
      </c>
      <c r="R584" s="58">
        <f t="shared" si="221"/>
        <v>191.7</v>
      </c>
      <c r="S584" s="58">
        <v>191.7</v>
      </c>
      <c r="T584" s="58">
        <v>0</v>
      </c>
      <c r="U584" s="58">
        <f t="shared" si="222"/>
        <v>211.4</v>
      </c>
      <c r="V584" s="58">
        <v>211.4</v>
      </c>
      <c r="W584" s="58">
        <v>0</v>
      </c>
    </row>
    <row r="585" spans="1:23" ht="17.25">
      <c r="A585" s="189" t="s">
        <v>725</v>
      </c>
      <c r="B585" s="190" t="s">
        <v>726</v>
      </c>
      <c r="C585" s="51"/>
      <c r="D585" s="29"/>
      <c r="E585" s="29"/>
      <c r="F585" s="29"/>
      <c r="G585" s="29"/>
      <c r="H585" s="27"/>
      <c r="I585" s="120"/>
      <c r="J585" s="54"/>
      <c r="K585" s="52"/>
      <c r="L585" s="143">
        <f>L586+L587+L588+L589</f>
        <v>50</v>
      </c>
      <c r="M585" s="143">
        <f t="shared" ref="M585:N585" si="226">M586+M587+M588+M589</f>
        <v>3601.4</v>
      </c>
      <c r="N585" s="143">
        <f t="shared" si="226"/>
        <v>3318.6</v>
      </c>
      <c r="O585" s="143">
        <f t="shared" si="225"/>
        <v>1419.7</v>
      </c>
      <c r="P585" s="143">
        <f>P586+P587+P588+P589</f>
        <v>1419.7</v>
      </c>
      <c r="Q585" s="143">
        <f>Q586+Q587+Q588+Q589</f>
        <v>0</v>
      </c>
      <c r="R585" s="143">
        <f t="shared" si="221"/>
        <v>27062.5</v>
      </c>
      <c r="S585" s="143">
        <f>S586+S587+S588+S589</f>
        <v>27062.5</v>
      </c>
      <c r="T585" s="143">
        <f>T586+T587+T588+T589</f>
        <v>0</v>
      </c>
      <c r="U585" s="143">
        <f t="shared" si="222"/>
        <v>293.10000000000002</v>
      </c>
      <c r="V585" s="143">
        <f>V586+V587+V588+V589</f>
        <v>293.10000000000002</v>
      </c>
      <c r="W585" s="143">
        <f>W586+W587+W588+W589</f>
        <v>0</v>
      </c>
    </row>
    <row r="586" spans="1:23" ht="33">
      <c r="A586" s="189"/>
      <c r="B586" s="50" t="s">
        <v>727</v>
      </c>
      <c r="C586" s="51"/>
      <c r="D586" s="29" t="s">
        <v>728</v>
      </c>
      <c r="E586" s="29" t="s">
        <v>156</v>
      </c>
      <c r="F586" s="29" t="s">
        <v>96</v>
      </c>
      <c r="G586" s="29" t="s">
        <v>683</v>
      </c>
      <c r="H586" s="27">
        <v>622</v>
      </c>
      <c r="I586" s="120"/>
      <c r="J586" s="54"/>
      <c r="K586" s="52"/>
      <c r="L586" s="58">
        <v>0</v>
      </c>
      <c r="M586" s="58">
        <v>282.8</v>
      </c>
      <c r="N586" s="58">
        <v>0</v>
      </c>
      <c r="O586" s="58">
        <f t="shared" si="225"/>
        <v>1419.7</v>
      </c>
      <c r="P586" s="58">
        <v>1419.7</v>
      </c>
      <c r="Q586" s="58">
        <v>0</v>
      </c>
      <c r="R586" s="58">
        <f t="shared" si="221"/>
        <v>265.8</v>
      </c>
      <c r="S586" s="58">
        <v>265.8</v>
      </c>
      <c r="T586" s="58">
        <v>0</v>
      </c>
      <c r="U586" s="58">
        <f t="shared" si="222"/>
        <v>293.10000000000002</v>
      </c>
      <c r="V586" s="58">
        <v>293.10000000000002</v>
      </c>
      <c r="W586" s="58">
        <v>0</v>
      </c>
    </row>
    <row r="587" spans="1:23" ht="33">
      <c r="A587" s="189"/>
      <c r="B587" s="50" t="s">
        <v>701</v>
      </c>
      <c r="C587" s="51"/>
      <c r="D587" s="29" t="s">
        <v>439</v>
      </c>
      <c r="E587" s="29" t="s">
        <v>156</v>
      </c>
      <c r="F587" s="29" t="s">
        <v>96</v>
      </c>
      <c r="G587" s="29" t="s">
        <v>204</v>
      </c>
      <c r="H587" s="27">
        <v>622</v>
      </c>
      <c r="I587" s="120"/>
      <c r="J587" s="54"/>
      <c r="K587" s="52"/>
      <c r="L587" s="58">
        <v>50</v>
      </c>
      <c r="M587" s="58">
        <v>0</v>
      </c>
      <c r="N587" s="58">
        <v>0</v>
      </c>
      <c r="O587" s="58">
        <f t="shared" si="225"/>
        <v>0</v>
      </c>
      <c r="P587" s="58">
        <v>0</v>
      </c>
      <c r="Q587" s="58">
        <v>0</v>
      </c>
      <c r="R587" s="58">
        <f t="shared" si="221"/>
        <v>0</v>
      </c>
      <c r="S587" s="58">
        <v>0</v>
      </c>
      <c r="T587" s="58">
        <v>0</v>
      </c>
      <c r="U587" s="58">
        <f t="shared" si="222"/>
        <v>0</v>
      </c>
      <c r="V587" s="58">
        <v>0</v>
      </c>
      <c r="W587" s="58">
        <v>0</v>
      </c>
    </row>
    <row r="588" spans="1:23" ht="66">
      <c r="A588" s="189"/>
      <c r="B588" s="50" t="s">
        <v>729</v>
      </c>
      <c r="C588" s="51"/>
      <c r="D588" s="29" t="s">
        <v>728</v>
      </c>
      <c r="E588" s="29" t="s">
        <v>156</v>
      </c>
      <c r="F588" s="29" t="s">
        <v>96</v>
      </c>
      <c r="G588" s="29" t="s">
        <v>1355</v>
      </c>
      <c r="H588" s="27">
        <v>622</v>
      </c>
      <c r="I588" s="120"/>
      <c r="J588" s="54"/>
      <c r="K588" s="52"/>
      <c r="L588" s="58">
        <v>0</v>
      </c>
      <c r="M588" s="58">
        <v>139.5</v>
      </c>
      <c r="N588" s="58">
        <v>139.5</v>
      </c>
      <c r="O588" s="58">
        <f t="shared" si="225"/>
        <v>0</v>
      </c>
      <c r="P588" s="58">
        <v>0</v>
      </c>
      <c r="Q588" s="58">
        <v>0</v>
      </c>
      <c r="R588" s="58">
        <f t="shared" si="221"/>
        <v>0</v>
      </c>
      <c r="S588" s="58">
        <v>0</v>
      </c>
      <c r="T588" s="58">
        <v>0</v>
      </c>
      <c r="U588" s="58">
        <f>V588+W588</f>
        <v>0</v>
      </c>
      <c r="V588" s="58">
        <v>0</v>
      </c>
      <c r="W588" s="58">
        <v>0</v>
      </c>
    </row>
    <row r="589" spans="1:23" ht="82.5">
      <c r="A589" s="189"/>
      <c r="B589" s="50" t="s">
        <v>730</v>
      </c>
      <c r="C589" s="51"/>
      <c r="D589" s="29" t="s">
        <v>728</v>
      </c>
      <c r="E589" s="29" t="s">
        <v>156</v>
      </c>
      <c r="F589" s="29" t="s">
        <v>96</v>
      </c>
      <c r="G589" s="29" t="s">
        <v>731</v>
      </c>
      <c r="H589" s="27">
        <v>622</v>
      </c>
      <c r="I589" s="120"/>
      <c r="J589" s="54"/>
      <c r="K589" s="52"/>
      <c r="L589" s="58">
        <v>0</v>
      </c>
      <c r="M589" s="58">
        <v>3179.1</v>
      </c>
      <c r="N589" s="58">
        <v>3179.1</v>
      </c>
      <c r="O589" s="58">
        <f t="shared" si="225"/>
        <v>0</v>
      </c>
      <c r="P589" s="58">
        <v>0</v>
      </c>
      <c r="Q589" s="58">
        <v>0</v>
      </c>
      <c r="R589" s="58">
        <f t="shared" si="221"/>
        <v>26796.7</v>
      </c>
      <c r="S589" s="58">
        <v>26796.7</v>
      </c>
      <c r="T589" s="58">
        <v>0</v>
      </c>
      <c r="U589" s="58">
        <f>V589+W589</f>
        <v>0</v>
      </c>
      <c r="V589" s="58">
        <v>0</v>
      </c>
      <c r="W589" s="58">
        <v>0</v>
      </c>
    </row>
    <row r="590" spans="1:23" ht="49.5">
      <c r="A590" s="30" t="s">
        <v>157</v>
      </c>
      <c r="B590" s="31" t="s">
        <v>456</v>
      </c>
      <c r="C590" s="30"/>
      <c r="D590" s="33"/>
      <c r="E590" s="33"/>
      <c r="F590" s="33"/>
      <c r="G590" s="33"/>
      <c r="H590" s="33"/>
      <c r="I590" s="30"/>
      <c r="J590" s="34"/>
      <c r="K590" s="35" t="s">
        <v>62</v>
      </c>
      <c r="L590" s="36">
        <f>SUM(L591,L614,L616,)</f>
        <v>127539.2</v>
      </c>
      <c r="M590" s="36">
        <f t="shared" ref="M590:W590" si="227">SUM(M591,M614,M616,)</f>
        <v>117237.99999999999</v>
      </c>
      <c r="N590" s="36">
        <f t="shared" si="227"/>
        <v>32405.000000000004</v>
      </c>
      <c r="O590" s="36">
        <f t="shared" si="227"/>
        <v>68611</v>
      </c>
      <c r="P590" s="36">
        <f t="shared" si="227"/>
        <v>68611</v>
      </c>
      <c r="Q590" s="36">
        <f t="shared" si="227"/>
        <v>0</v>
      </c>
      <c r="R590" s="36">
        <f t="shared" si="227"/>
        <v>68750.3</v>
      </c>
      <c r="S590" s="36">
        <f t="shared" si="227"/>
        <v>68750.3</v>
      </c>
      <c r="T590" s="36">
        <f t="shared" si="227"/>
        <v>0</v>
      </c>
      <c r="U590" s="36">
        <f t="shared" si="227"/>
        <v>77889.900000000009</v>
      </c>
      <c r="V590" s="36">
        <f t="shared" si="227"/>
        <v>77889.900000000009</v>
      </c>
      <c r="W590" s="36">
        <f t="shared" si="227"/>
        <v>0</v>
      </c>
    </row>
    <row r="591" spans="1:23">
      <c r="A591" s="47" t="s">
        <v>9</v>
      </c>
      <c r="B591" s="412" t="s">
        <v>67</v>
      </c>
      <c r="C591" s="412"/>
      <c r="D591" s="412"/>
      <c r="E591" s="412"/>
      <c r="F591" s="412"/>
      <c r="G591" s="412"/>
      <c r="H591" s="412"/>
      <c r="I591" s="412"/>
      <c r="J591" s="412"/>
      <c r="K591" s="412"/>
      <c r="L591" s="48">
        <f>SUM(L592,L596,L601,L610)</f>
        <v>116126.5</v>
      </c>
      <c r="M591" s="48">
        <f t="shared" ref="M591:W591" si="228">SUM(M592,M596,M601,M610)</f>
        <v>108007.59999999999</v>
      </c>
      <c r="N591" s="48">
        <f t="shared" si="228"/>
        <v>24917.4</v>
      </c>
      <c r="O591" s="48">
        <f t="shared" si="228"/>
        <v>60169</v>
      </c>
      <c r="P591" s="48">
        <f t="shared" si="228"/>
        <v>60169</v>
      </c>
      <c r="Q591" s="48">
        <f t="shared" si="228"/>
        <v>0</v>
      </c>
      <c r="R591" s="48">
        <f t="shared" si="228"/>
        <v>60360.2</v>
      </c>
      <c r="S591" s="48">
        <f t="shared" si="228"/>
        <v>60360.2</v>
      </c>
      <c r="T591" s="48">
        <f t="shared" si="228"/>
        <v>0</v>
      </c>
      <c r="U591" s="48">
        <f t="shared" si="228"/>
        <v>69005.8</v>
      </c>
      <c r="V591" s="48">
        <f t="shared" si="228"/>
        <v>69005.8</v>
      </c>
      <c r="W591" s="48">
        <f t="shared" si="228"/>
        <v>0</v>
      </c>
    </row>
    <row r="592" spans="1:23">
      <c r="A592" s="49" t="s">
        <v>57</v>
      </c>
      <c r="B592" s="50"/>
      <c r="C592" s="51"/>
      <c r="D592" s="52"/>
      <c r="E592" s="27"/>
      <c r="F592" s="27"/>
      <c r="G592" s="27"/>
      <c r="H592" s="27"/>
      <c r="I592" s="53"/>
      <c r="J592" s="54"/>
      <c r="K592" s="52"/>
      <c r="L592" s="55">
        <f>SUM(L593:L595)</f>
        <v>24655.1</v>
      </c>
      <c r="M592" s="55">
        <f t="shared" ref="M592:W592" si="229">SUM(M593:M595)</f>
        <v>24871.8</v>
      </c>
      <c r="N592" s="55">
        <f t="shared" si="229"/>
        <v>20014.5</v>
      </c>
      <c r="O592" s="55">
        <f t="shared" si="229"/>
        <v>29326.100000000002</v>
      </c>
      <c r="P592" s="55">
        <f t="shared" si="229"/>
        <v>29326.100000000002</v>
      </c>
      <c r="Q592" s="55">
        <f t="shared" si="229"/>
        <v>0</v>
      </c>
      <c r="R592" s="55">
        <f t="shared" si="229"/>
        <v>29012.899999999998</v>
      </c>
      <c r="S592" s="55">
        <f t="shared" si="229"/>
        <v>29012.899999999998</v>
      </c>
      <c r="T592" s="55">
        <f t="shared" si="229"/>
        <v>0</v>
      </c>
      <c r="U592" s="55">
        <f t="shared" si="229"/>
        <v>31990.2</v>
      </c>
      <c r="V592" s="55">
        <f t="shared" si="229"/>
        <v>31990.2</v>
      </c>
      <c r="W592" s="55">
        <f t="shared" si="229"/>
        <v>0</v>
      </c>
    </row>
    <row r="593" spans="1:23" ht="409.5">
      <c r="A593" s="56" t="s">
        <v>10</v>
      </c>
      <c r="B593" s="50" t="s">
        <v>68</v>
      </c>
      <c r="C593" s="57"/>
      <c r="D593" s="29" t="s">
        <v>438</v>
      </c>
      <c r="E593" s="29" t="s">
        <v>93</v>
      </c>
      <c r="F593" s="27">
        <v>13</v>
      </c>
      <c r="G593" s="29" t="s">
        <v>1356</v>
      </c>
      <c r="H593" s="27">
        <v>100</v>
      </c>
      <c r="I593" s="83" t="s">
        <v>1168</v>
      </c>
      <c r="J593" s="60" t="s">
        <v>1169</v>
      </c>
      <c r="K593" s="52"/>
      <c r="L593" s="58">
        <v>23147</v>
      </c>
      <c r="M593" s="58">
        <v>23805.4</v>
      </c>
      <c r="N593" s="58">
        <v>19536.7</v>
      </c>
      <c r="O593" s="58">
        <f>P593+Q593</f>
        <v>28292.2</v>
      </c>
      <c r="P593" s="58">
        <v>28292.2</v>
      </c>
      <c r="Q593" s="58">
        <v>0</v>
      </c>
      <c r="R593" s="58">
        <f>S593+T593</f>
        <v>27990.1</v>
      </c>
      <c r="S593" s="58">
        <v>27990.1</v>
      </c>
      <c r="T593" s="58">
        <v>0</v>
      </c>
      <c r="U593" s="58">
        <f>V593+W593</f>
        <v>30862.400000000001</v>
      </c>
      <c r="V593" s="58">
        <v>30862.400000000001</v>
      </c>
      <c r="W593" s="58">
        <v>0</v>
      </c>
    </row>
    <row r="594" spans="1:23" ht="115.5">
      <c r="A594" s="56" t="s">
        <v>11</v>
      </c>
      <c r="B594" s="50" t="s">
        <v>69</v>
      </c>
      <c r="C594" s="53"/>
      <c r="D594" s="29" t="s">
        <v>395</v>
      </c>
      <c r="E594" s="29" t="s">
        <v>93</v>
      </c>
      <c r="F594" s="27">
        <v>13</v>
      </c>
      <c r="G594" s="27">
        <v>1620100190</v>
      </c>
      <c r="H594" s="27">
        <v>200</v>
      </c>
      <c r="I594" s="83" t="s">
        <v>1170</v>
      </c>
      <c r="J594" s="54">
        <v>37902</v>
      </c>
      <c r="K594" s="59"/>
      <c r="L594" s="58">
        <v>1508.1</v>
      </c>
      <c r="M594" s="58">
        <v>1065.8</v>
      </c>
      <c r="N594" s="58">
        <v>477.8</v>
      </c>
      <c r="O594" s="58">
        <f>P594+Q594</f>
        <v>1033.9000000000001</v>
      </c>
      <c r="P594" s="58">
        <v>1033.9000000000001</v>
      </c>
      <c r="Q594" s="58">
        <v>0</v>
      </c>
      <c r="R594" s="58">
        <f>S594+T594</f>
        <v>1022.8</v>
      </c>
      <c r="S594" s="58">
        <v>1022.8</v>
      </c>
      <c r="T594" s="58">
        <v>0</v>
      </c>
      <c r="U594" s="58">
        <f>V594+W594</f>
        <v>1127.8</v>
      </c>
      <c r="V594" s="58">
        <v>1127.8</v>
      </c>
      <c r="W594" s="58">
        <v>0</v>
      </c>
    </row>
    <row r="595" spans="1:23" ht="115.5">
      <c r="A595" s="56" t="s">
        <v>20</v>
      </c>
      <c r="B595" s="50" t="s">
        <v>31</v>
      </c>
      <c r="C595" s="53"/>
      <c r="D595" s="29" t="s">
        <v>395</v>
      </c>
      <c r="E595" s="29" t="s">
        <v>93</v>
      </c>
      <c r="F595" s="27">
        <v>13</v>
      </c>
      <c r="G595" s="27">
        <v>1620100190</v>
      </c>
      <c r="H595" s="27">
        <v>800</v>
      </c>
      <c r="I595" s="83" t="s">
        <v>1170</v>
      </c>
      <c r="J595" s="54">
        <v>37902</v>
      </c>
      <c r="K595" s="59"/>
      <c r="L595" s="58">
        <v>0</v>
      </c>
      <c r="M595" s="58">
        <v>0.6</v>
      </c>
      <c r="N595" s="58">
        <v>0</v>
      </c>
      <c r="O595" s="58">
        <f>SUM(P595:Q595)</f>
        <v>0</v>
      </c>
      <c r="P595" s="58">
        <v>0</v>
      </c>
      <c r="Q595" s="58">
        <v>0</v>
      </c>
      <c r="R595" s="58">
        <f>SUM(S595:T595)</f>
        <v>0</v>
      </c>
      <c r="S595" s="58">
        <v>0</v>
      </c>
      <c r="T595" s="58">
        <v>0</v>
      </c>
      <c r="U595" s="58">
        <f>V595+W595</f>
        <v>0</v>
      </c>
      <c r="V595" s="58">
        <v>0</v>
      </c>
      <c r="W595" s="58">
        <v>0</v>
      </c>
    </row>
    <row r="596" spans="1:23">
      <c r="A596" s="429" t="s">
        <v>89</v>
      </c>
      <c r="B596" s="429"/>
      <c r="C596" s="429"/>
      <c r="D596" s="429"/>
      <c r="E596" s="429"/>
      <c r="F596" s="429"/>
      <c r="G596" s="429"/>
      <c r="H596" s="429"/>
      <c r="I596" s="429"/>
      <c r="J596" s="429"/>
      <c r="K596" s="429"/>
      <c r="L596" s="55">
        <f>SUM(L597,L599,)</f>
        <v>2373.6999999999998</v>
      </c>
      <c r="M596" s="55">
        <f t="shared" ref="M596:W596" si="230">SUM(M597,M599,)</f>
        <v>2847.1</v>
      </c>
      <c r="N596" s="55">
        <f t="shared" si="230"/>
        <v>1514.5</v>
      </c>
      <c r="O596" s="55">
        <f t="shared" si="230"/>
        <v>4114.6000000000004</v>
      </c>
      <c r="P596" s="55">
        <f t="shared" si="230"/>
        <v>4114.6000000000004</v>
      </c>
      <c r="Q596" s="55">
        <f t="shared" si="230"/>
        <v>0</v>
      </c>
      <c r="R596" s="55">
        <f t="shared" si="230"/>
        <v>4070.7</v>
      </c>
      <c r="S596" s="55">
        <f t="shared" si="230"/>
        <v>4070.7</v>
      </c>
      <c r="T596" s="55">
        <f t="shared" si="230"/>
        <v>0</v>
      </c>
      <c r="U596" s="55">
        <f t="shared" si="230"/>
        <v>4488.5</v>
      </c>
      <c r="V596" s="55">
        <f t="shared" si="230"/>
        <v>4488.5</v>
      </c>
      <c r="W596" s="55">
        <f t="shared" si="230"/>
        <v>0</v>
      </c>
    </row>
    <row r="597" spans="1:23">
      <c r="A597" s="56" t="s">
        <v>12</v>
      </c>
      <c r="B597" s="50" t="s">
        <v>58</v>
      </c>
      <c r="C597" s="57"/>
      <c r="D597" s="52"/>
      <c r="E597" s="27"/>
      <c r="F597" s="27"/>
      <c r="G597" s="27"/>
      <c r="H597" s="27">
        <v>100</v>
      </c>
      <c r="I597" s="53"/>
      <c r="J597" s="60"/>
      <c r="K597" s="52"/>
      <c r="L597" s="58">
        <f t="shared" ref="L597:W597" si="231">SUM(L598:L598)</f>
        <v>2030.1</v>
      </c>
      <c r="M597" s="58">
        <f t="shared" si="231"/>
        <v>2092.6</v>
      </c>
      <c r="N597" s="58">
        <f t="shared" si="231"/>
        <v>1259.5999999999999</v>
      </c>
      <c r="O597" s="58">
        <f t="shared" si="231"/>
        <v>3401</v>
      </c>
      <c r="P597" s="58">
        <f t="shared" si="231"/>
        <v>3401</v>
      </c>
      <c r="Q597" s="58">
        <f t="shared" si="231"/>
        <v>0</v>
      </c>
      <c r="R597" s="58">
        <f t="shared" si="231"/>
        <v>3364.7</v>
      </c>
      <c r="S597" s="58">
        <f t="shared" si="231"/>
        <v>3364.7</v>
      </c>
      <c r="T597" s="58">
        <f t="shared" si="231"/>
        <v>0</v>
      </c>
      <c r="U597" s="58">
        <f t="shared" si="231"/>
        <v>3710</v>
      </c>
      <c r="V597" s="58">
        <f t="shared" si="231"/>
        <v>3710</v>
      </c>
      <c r="W597" s="58">
        <f t="shared" si="231"/>
        <v>0</v>
      </c>
    </row>
    <row r="598" spans="1:23" ht="214.5">
      <c r="A598" s="56" t="s">
        <v>48</v>
      </c>
      <c r="B598" s="50" t="s">
        <v>1171</v>
      </c>
      <c r="C598" s="57"/>
      <c r="D598" s="29" t="s">
        <v>1172</v>
      </c>
      <c r="E598" s="29" t="s">
        <v>93</v>
      </c>
      <c r="F598" s="27">
        <v>13</v>
      </c>
      <c r="G598" s="27">
        <v>1620100590</v>
      </c>
      <c r="H598" s="27">
        <v>100</v>
      </c>
      <c r="I598" s="83" t="s">
        <v>1173</v>
      </c>
      <c r="J598" s="60" t="s">
        <v>1174</v>
      </c>
      <c r="K598" s="52"/>
      <c r="L598" s="58">
        <v>2030.1</v>
      </c>
      <c r="M598" s="58">
        <v>2092.6</v>
      </c>
      <c r="N598" s="58">
        <v>1259.5999999999999</v>
      </c>
      <c r="O598" s="58">
        <f>P598+Q598</f>
        <v>3401</v>
      </c>
      <c r="P598" s="58">
        <v>3401</v>
      </c>
      <c r="Q598" s="58">
        <v>0</v>
      </c>
      <c r="R598" s="58">
        <f>S598+T598</f>
        <v>3364.7</v>
      </c>
      <c r="S598" s="58">
        <v>3364.7</v>
      </c>
      <c r="T598" s="58">
        <v>0</v>
      </c>
      <c r="U598" s="58">
        <f>V598+W598</f>
        <v>3710</v>
      </c>
      <c r="V598" s="58">
        <v>3710</v>
      </c>
      <c r="W598" s="58">
        <v>0</v>
      </c>
    </row>
    <row r="599" spans="1:23" ht="33">
      <c r="A599" s="56" t="s">
        <v>13</v>
      </c>
      <c r="B599" s="50" t="s">
        <v>32</v>
      </c>
      <c r="C599" s="53"/>
      <c r="D599" s="59"/>
      <c r="E599" s="27"/>
      <c r="F599" s="27"/>
      <c r="G599" s="27"/>
      <c r="H599" s="27">
        <v>200</v>
      </c>
      <c r="I599" s="53"/>
      <c r="J599" s="61"/>
      <c r="K599" s="59"/>
      <c r="L599" s="58">
        <f t="shared" ref="L599:W599" si="232">SUM(L600:L600)</f>
        <v>343.6</v>
      </c>
      <c r="M599" s="58">
        <f t="shared" si="232"/>
        <v>754.5</v>
      </c>
      <c r="N599" s="58">
        <f t="shared" si="232"/>
        <v>254.9</v>
      </c>
      <c r="O599" s="58">
        <f t="shared" si="232"/>
        <v>713.6</v>
      </c>
      <c r="P599" s="58">
        <f t="shared" si="232"/>
        <v>713.6</v>
      </c>
      <c r="Q599" s="58">
        <f t="shared" si="232"/>
        <v>0</v>
      </c>
      <c r="R599" s="58">
        <f t="shared" si="232"/>
        <v>706</v>
      </c>
      <c r="S599" s="58">
        <f t="shared" si="232"/>
        <v>706</v>
      </c>
      <c r="T599" s="58">
        <f t="shared" si="232"/>
        <v>0</v>
      </c>
      <c r="U599" s="58">
        <f t="shared" si="232"/>
        <v>778.5</v>
      </c>
      <c r="V599" s="58">
        <f t="shared" si="232"/>
        <v>778.5</v>
      </c>
      <c r="W599" s="58">
        <f t="shared" si="232"/>
        <v>0</v>
      </c>
    </row>
    <row r="600" spans="1:23" ht="99">
      <c r="A600" s="56" t="s">
        <v>49</v>
      </c>
      <c r="B600" s="50" t="s">
        <v>1171</v>
      </c>
      <c r="C600" s="53"/>
      <c r="D600" s="29" t="s">
        <v>1172</v>
      </c>
      <c r="E600" s="29" t="s">
        <v>93</v>
      </c>
      <c r="F600" s="27">
        <v>13</v>
      </c>
      <c r="G600" s="27">
        <v>1620100590</v>
      </c>
      <c r="H600" s="27">
        <v>200</v>
      </c>
      <c r="I600" s="83" t="s">
        <v>1175</v>
      </c>
      <c r="J600" s="54">
        <v>37902</v>
      </c>
      <c r="K600" s="59"/>
      <c r="L600" s="58">
        <v>343.6</v>
      </c>
      <c r="M600" s="58">
        <v>754.5</v>
      </c>
      <c r="N600" s="58">
        <v>254.9</v>
      </c>
      <c r="O600" s="58">
        <f>Q600+P600</f>
        <v>713.6</v>
      </c>
      <c r="P600" s="58">
        <v>713.6</v>
      </c>
      <c r="Q600" s="58">
        <v>0</v>
      </c>
      <c r="R600" s="58">
        <f>S600+T600</f>
        <v>706</v>
      </c>
      <c r="S600" s="58">
        <v>706</v>
      </c>
      <c r="T600" s="58">
        <v>0</v>
      </c>
      <c r="U600" s="58">
        <f>V600+W600</f>
        <v>778.5</v>
      </c>
      <c r="V600" s="58">
        <v>778.5</v>
      </c>
      <c r="W600" s="58">
        <v>0</v>
      </c>
    </row>
    <row r="601" spans="1:23">
      <c r="A601" s="429" t="s">
        <v>73</v>
      </c>
      <c r="B601" s="429"/>
      <c r="C601" s="429"/>
      <c r="D601" s="429"/>
      <c r="E601" s="429"/>
      <c r="F601" s="429"/>
      <c r="G601" s="429"/>
      <c r="H601" s="429"/>
      <c r="I601" s="429"/>
      <c r="J601" s="429"/>
      <c r="K601" s="429"/>
      <c r="L601" s="62">
        <f>SUM(L602)</f>
        <v>6348.9</v>
      </c>
      <c r="M601" s="62">
        <f t="shared" ref="M601:W601" si="233">SUM(M602)</f>
        <v>13511.999999999998</v>
      </c>
      <c r="N601" s="62">
        <f t="shared" si="233"/>
        <v>3388.4000000000005</v>
      </c>
      <c r="O601" s="62">
        <f t="shared" si="233"/>
        <v>26603.1</v>
      </c>
      <c r="P601" s="62">
        <f t="shared" si="233"/>
        <v>26603.1</v>
      </c>
      <c r="Q601" s="62">
        <f t="shared" si="233"/>
        <v>0</v>
      </c>
      <c r="R601" s="62">
        <f t="shared" si="233"/>
        <v>26226.799999999999</v>
      </c>
      <c r="S601" s="62">
        <f t="shared" si="233"/>
        <v>26226.799999999999</v>
      </c>
      <c r="T601" s="62">
        <f t="shared" si="233"/>
        <v>0</v>
      </c>
      <c r="U601" s="62">
        <f t="shared" si="233"/>
        <v>28852.799999999999</v>
      </c>
      <c r="V601" s="62">
        <f t="shared" si="233"/>
        <v>28852.799999999999</v>
      </c>
      <c r="W601" s="62">
        <f t="shared" si="233"/>
        <v>0</v>
      </c>
    </row>
    <row r="602" spans="1:23" ht="33">
      <c r="A602" s="56" t="s">
        <v>21</v>
      </c>
      <c r="B602" s="50" t="s">
        <v>90</v>
      </c>
      <c r="C602" s="53"/>
      <c r="D602" s="59"/>
      <c r="E602" s="27"/>
      <c r="F602" s="27"/>
      <c r="G602" s="27"/>
      <c r="H602" s="27">
        <v>200</v>
      </c>
      <c r="I602" s="53"/>
      <c r="J602" s="61"/>
      <c r="K602" s="59"/>
      <c r="L602" s="58">
        <f t="shared" ref="L602:W602" si="234">SUM(L603:L609)</f>
        <v>6348.9</v>
      </c>
      <c r="M602" s="58">
        <f t="shared" si="234"/>
        <v>13511.999999999998</v>
      </c>
      <c r="N602" s="58">
        <f t="shared" si="234"/>
        <v>3388.4000000000005</v>
      </c>
      <c r="O602" s="58">
        <f t="shared" si="234"/>
        <v>26603.1</v>
      </c>
      <c r="P602" s="58">
        <f t="shared" si="234"/>
        <v>26603.1</v>
      </c>
      <c r="Q602" s="58">
        <f t="shared" si="234"/>
        <v>0</v>
      </c>
      <c r="R602" s="58">
        <f t="shared" si="234"/>
        <v>26226.799999999999</v>
      </c>
      <c r="S602" s="58">
        <f t="shared" si="234"/>
        <v>26226.799999999999</v>
      </c>
      <c r="T602" s="58">
        <f t="shared" si="234"/>
        <v>0</v>
      </c>
      <c r="U602" s="58">
        <f t="shared" si="234"/>
        <v>28852.799999999999</v>
      </c>
      <c r="V602" s="58">
        <f t="shared" si="234"/>
        <v>28852.799999999999</v>
      </c>
      <c r="W602" s="58">
        <f t="shared" si="234"/>
        <v>0</v>
      </c>
    </row>
    <row r="603" spans="1:23" ht="231">
      <c r="A603" s="56" t="s">
        <v>42</v>
      </c>
      <c r="B603" s="50" t="s">
        <v>1176</v>
      </c>
      <c r="C603" s="53"/>
      <c r="D603" s="29" t="s">
        <v>1172</v>
      </c>
      <c r="E603" s="29" t="s">
        <v>93</v>
      </c>
      <c r="F603" s="27">
        <v>13</v>
      </c>
      <c r="G603" s="27">
        <v>1610126000</v>
      </c>
      <c r="H603" s="27">
        <v>200</v>
      </c>
      <c r="I603" s="83" t="s">
        <v>1177</v>
      </c>
      <c r="J603" s="60" t="s">
        <v>1178</v>
      </c>
      <c r="K603" s="59"/>
      <c r="L603" s="58">
        <v>216.4</v>
      </c>
      <c r="M603" s="58">
        <v>2001.6</v>
      </c>
      <c r="N603" s="58">
        <v>187.9</v>
      </c>
      <c r="O603" s="58">
        <f t="shared" ref="O603:O609" si="235">SUM(P603:Q603)</f>
        <v>2978.2</v>
      </c>
      <c r="P603" s="58">
        <v>2978.2</v>
      </c>
      <c r="Q603" s="58">
        <v>0</v>
      </c>
      <c r="R603" s="58">
        <f t="shared" ref="R603:R609" si="236">SUM(S603:T603)</f>
        <v>2946.4</v>
      </c>
      <c r="S603" s="58">
        <v>2946.4</v>
      </c>
      <c r="T603" s="58">
        <v>0</v>
      </c>
      <c r="U603" s="58">
        <f t="shared" ref="U603:U609" si="237">SUM(V603:W603)</f>
        <v>3248.9</v>
      </c>
      <c r="V603" s="58">
        <v>3248.9</v>
      </c>
      <c r="W603" s="58">
        <v>0</v>
      </c>
    </row>
    <row r="604" spans="1:23" ht="231">
      <c r="A604" s="56" t="s">
        <v>74</v>
      </c>
      <c r="B604" s="50" t="s">
        <v>1179</v>
      </c>
      <c r="C604" s="53"/>
      <c r="D604" s="29" t="s">
        <v>1172</v>
      </c>
      <c r="E604" s="29" t="s">
        <v>93</v>
      </c>
      <c r="F604" s="27">
        <v>13</v>
      </c>
      <c r="G604" s="27" t="s">
        <v>1357</v>
      </c>
      <c r="H604" s="27">
        <v>200</v>
      </c>
      <c r="I604" s="83" t="s">
        <v>1177</v>
      </c>
      <c r="J604" s="60" t="s">
        <v>1180</v>
      </c>
      <c r="K604" s="59"/>
      <c r="L604" s="58">
        <v>3400.9</v>
      </c>
      <c r="M604" s="58">
        <v>7858.7</v>
      </c>
      <c r="N604" s="58">
        <v>1783</v>
      </c>
      <c r="O604" s="58">
        <f t="shared" si="235"/>
        <v>8577.5</v>
      </c>
      <c r="P604" s="58">
        <v>8577.5</v>
      </c>
      <c r="Q604" s="58">
        <v>0</v>
      </c>
      <c r="R604" s="58">
        <f t="shared" si="236"/>
        <v>8485.9</v>
      </c>
      <c r="S604" s="58">
        <v>8485.9</v>
      </c>
      <c r="T604" s="58">
        <v>0</v>
      </c>
      <c r="U604" s="58">
        <f t="shared" si="237"/>
        <v>9356.6</v>
      </c>
      <c r="V604" s="58">
        <v>9356.6</v>
      </c>
      <c r="W604" s="58">
        <v>0</v>
      </c>
    </row>
    <row r="605" spans="1:23" ht="231">
      <c r="A605" s="56" t="s">
        <v>623</v>
      </c>
      <c r="B605" s="50" t="s">
        <v>1181</v>
      </c>
      <c r="C605" s="53"/>
      <c r="D605" s="29" t="s">
        <v>1172</v>
      </c>
      <c r="E605" s="29" t="s">
        <v>93</v>
      </c>
      <c r="F605" s="27">
        <v>13</v>
      </c>
      <c r="G605" s="27">
        <v>1610326000</v>
      </c>
      <c r="H605" s="27">
        <v>200</v>
      </c>
      <c r="I605" s="83" t="s">
        <v>1177</v>
      </c>
      <c r="J605" s="60" t="s">
        <v>1178</v>
      </c>
      <c r="K605" s="59"/>
      <c r="L605" s="58">
        <v>862.3</v>
      </c>
      <c r="M605" s="58">
        <v>1904.8</v>
      </c>
      <c r="N605" s="58">
        <v>614.20000000000005</v>
      </c>
      <c r="O605" s="58">
        <f t="shared" si="235"/>
        <v>3082.8</v>
      </c>
      <c r="P605" s="58">
        <v>3082.8</v>
      </c>
      <c r="Q605" s="58">
        <v>0</v>
      </c>
      <c r="R605" s="58">
        <f t="shared" si="236"/>
        <v>3049.8</v>
      </c>
      <c r="S605" s="58">
        <v>3049.8</v>
      </c>
      <c r="T605" s="58">
        <v>0</v>
      </c>
      <c r="U605" s="58">
        <f t="shared" si="237"/>
        <v>3362.8</v>
      </c>
      <c r="V605" s="58">
        <v>3362.8</v>
      </c>
      <c r="W605" s="58">
        <v>0</v>
      </c>
    </row>
    <row r="606" spans="1:23" ht="214.5">
      <c r="A606" s="56" t="s">
        <v>624</v>
      </c>
      <c r="B606" s="50" t="s">
        <v>1182</v>
      </c>
      <c r="C606" s="53"/>
      <c r="D606" s="29" t="s">
        <v>1172</v>
      </c>
      <c r="E606" s="29" t="s">
        <v>93</v>
      </c>
      <c r="F606" s="27">
        <v>13</v>
      </c>
      <c r="G606" s="175" t="s">
        <v>1183</v>
      </c>
      <c r="H606" s="27" t="s">
        <v>1184</v>
      </c>
      <c r="I606" s="83" t="s">
        <v>1185</v>
      </c>
      <c r="J606" s="60" t="s">
        <v>1186</v>
      </c>
      <c r="K606" s="59"/>
      <c r="L606" s="58">
        <v>1092.4000000000001</v>
      </c>
      <c r="M606" s="58">
        <v>1059.4000000000001</v>
      </c>
      <c r="N606" s="58">
        <v>320</v>
      </c>
      <c r="O606" s="58">
        <f t="shared" si="235"/>
        <v>11227.1</v>
      </c>
      <c r="P606" s="58">
        <v>11227.1</v>
      </c>
      <c r="Q606" s="58">
        <v>0</v>
      </c>
      <c r="R606" s="58">
        <f t="shared" si="236"/>
        <v>11107.2</v>
      </c>
      <c r="S606" s="58">
        <v>11107.2</v>
      </c>
      <c r="T606" s="58">
        <v>0</v>
      </c>
      <c r="U606" s="58">
        <f t="shared" si="237"/>
        <v>12247</v>
      </c>
      <c r="V606" s="58">
        <v>12247</v>
      </c>
      <c r="W606" s="58">
        <v>0</v>
      </c>
    </row>
    <row r="607" spans="1:23" ht="66">
      <c r="A607" s="56" t="s">
        <v>626</v>
      </c>
      <c r="B607" s="50" t="s">
        <v>1187</v>
      </c>
      <c r="C607" s="53"/>
      <c r="D607" s="29" t="s">
        <v>395</v>
      </c>
      <c r="E607" s="29" t="s">
        <v>94</v>
      </c>
      <c r="F607" s="27">
        <v>10</v>
      </c>
      <c r="G607" s="27" t="s">
        <v>357</v>
      </c>
      <c r="H607" s="27">
        <v>200</v>
      </c>
      <c r="I607" s="83" t="s">
        <v>1188</v>
      </c>
      <c r="J607" s="61" t="s">
        <v>1189</v>
      </c>
      <c r="K607" s="59"/>
      <c r="L607" s="58">
        <v>92.2</v>
      </c>
      <c r="M607" s="58">
        <v>0</v>
      </c>
      <c r="N607" s="58">
        <v>0</v>
      </c>
      <c r="O607" s="58">
        <f t="shared" si="235"/>
        <v>0</v>
      </c>
      <c r="P607" s="58">
        <v>0</v>
      </c>
      <c r="Q607" s="58">
        <v>0</v>
      </c>
      <c r="R607" s="58">
        <f t="shared" si="236"/>
        <v>0</v>
      </c>
      <c r="S607" s="58">
        <v>0</v>
      </c>
      <c r="T607" s="58">
        <v>0</v>
      </c>
      <c r="U607" s="58">
        <f t="shared" si="237"/>
        <v>0</v>
      </c>
      <c r="V607" s="58">
        <v>0</v>
      </c>
      <c r="W607" s="58">
        <v>0</v>
      </c>
    </row>
    <row r="608" spans="1:23" ht="99">
      <c r="A608" s="56" t="s">
        <v>785</v>
      </c>
      <c r="B608" s="50" t="s">
        <v>1190</v>
      </c>
      <c r="C608" s="53"/>
      <c r="D608" s="29" t="s">
        <v>404</v>
      </c>
      <c r="E608" s="29" t="s">
        <v>99</v>
      </c>
      <c r="F608" s="29" t="s">
        <v>93</v>
      </c>
      <c r="G608" s="27" t="s">
        <v>622</v>
      </c>
      <c r="H608" s="27">
        <v>200</v>
      </c>
      <c r="I608" s="83" t="s">
        <v>1191</v>
      </c>
      <c r="J608" s="60" t="s">
        <v>1192</v>
      </c>
      <c r="K608" s="59"/>
      <c r="L608" s="58">
        <v>472.7</v>
      </c>
      <c r="M608" s="58">
        <v>637.5</v>
      </c>
      <c r="N608" s="58">
        <v>483.3</v>
      </c>
      <c r="O608" s="58">
        <f t="shared" si="235"/>
        <v>637.5</v>
      </c>
      <c r="P608" s="58">
        <v>637.5</v>
      </c>
      <c r="Q608" s="58">
        <v>0</v>
      </c>
      <c r="R608" s="58">
        <f t="shared" si="236"/>
        <v>637.5</v>
      </c>
      <c r="S608" s="58">
        <v>637.5</v>
      </c>
      <c r="T608" s="58">
        <v>0</v>
      </c>
      <c r="U608" s="58">
        <f t="shared" si="237"/>
        <v>637.5</v>
      </c>
      <c r="V608" s="58">
        <v>637.5</v>
      </c>
      <c r="W608" s="58">
        <v>0</v>
      </c>
    </row>
    <row r="609" spans="1:23" ht="231">
      <c r="A609" s="56" t="s">
        <v>1193</v>
      </c>
      <c r="B609" s="50" t="s">
        <v>1358</v>
      </c>
      <c r="C609" s="53"/>
      <c r="D609" s="29" t="s">
        <v>404</v>
      </c>
      <c r="E609" s="29" t="s">
        <v>99</v>
      </c>
      <c r="F609" s="29" t="s">
        <v>93</v>
      </c>
      <c r="G609" s="29" t="s">
        <v>1194</v>
      </c>
      <c r="H609" s="27">
        <v>200</v>
      </c>
      <c r="I609" s="83" t="s">
        <v>1177</v>
      </c>
      <c r="J609" s="60" t="s">
        <v>1180</v>
      </c>
      <c r="K609" s="59"/>
      <c r="L609" s="58">
        <v>212</v>
      </c>
      <c r="M609" s="58">
        <v>50</v>
      </c>
      <c r="N609" s="58">
        <v>0</v>
      </c>
      <c r="O609" s="58">
        <f t="shared" si="235"/>
        <v>100</v>
      </c>
      <c r="P609" s="58">
        <v>100</v>
      </c>
      <c r="Q609" s="58">
        <v>0</v>
      </c>
      <c r="R609" s="58">
        <f t="shared" si="236"/>
        <v>0</v>
      </c>
      <c r="S609" s="58">
        <v>0</v>
      </c>
      <c r="T609" s="58">
        <v>0</v>
      </c>
      <c r="U609" s="58">
        <f t="shared" si="237"/>
        <v>0</v>
      </c>
      <c r="V609" s="58">
        <v>0</v>
      </c>
      <c r="W609" s="58">
        <v>0</v>
      </c>
    </row>
    <row r="610" spans="1:23">
      <c r="A610" s="429" t="s">
        <v>1046</v>
      </c>
      <c r="B610" s="429"/>
      <c r="C610" s="429"/>
      <c r="D610" s="429"/>
      <c r="E610" s="429"/>
      <c r="F610" s="429"/>
      <c r="G610" s="429"/>
      <c r="H610" s="429"/>
      <c r="I610" s="429"/>
      <c r="J610" s="429"/>
      <c r="K610" s="429"/>
      <c r="L610" s="62">
        <f>SUM(L611,)</f>
        <v>82748.800000000003</v>
      </c>
      <c r="M610" s="62">
        <f t="shared" ref="M610:W610" si="238">SUM(M611,)</f>
        <v>66776.7</v>
      </c>
      <c r="N610" s="62">
        <f t="shared" si="238"/>
        <v>0</v>
      </c>
      <c r="O610" s="62">
        <f t="shared" si="238"/>
        <v>125.2</v>
      </c>
      <c r="P610" s="62">
        <f t="shared" si="238"/>
        <v>125.2</v>
      </c>
      <c r="Q610" s="62">
        <f t="shared" si="238"/>
        <v>0</v>
      </c>
      <c r="R610" s="62">
        <f t="shared" si="238"/>
        <v>1049.8</v>
      </c>
      <c r="S610" s="62">
        <f t="shared" si="238"/>
        <v>1049.8</v>
      </c>
      <c r="T610" s="62">
        <f t="shared" si="238"/>
        <v>0</v>
      </c>
      <c r="U610" s="62">
        <f t="shared" si="238"/>
        <v>3674.3</v>
      </c>
      <c r="V610" s="62">
        <f t="shared" si="238"/>
        <v>3674.3</v>
      </c>
      <c r="W610" s="62">
        <f t="shared" si="238"/>
        <v>0</v>
      </c>
    </row>
    <row r="611" spans="1:23">
      <c r="A611" s="191" t="s">
        <v>14</v>
      </c>
      <c r="B611" s="50" t="s">
        <v>1047</v>
      </c>
      <c r="C611" s="51"/>
      <c r="D611" s="52"/>
      <c r="E611" s="27"/>
      <c r="F611" s="27"/>
      <c r="G611" s="27"/>
      <c r="H611" s="27">
        <v>400</v>
      </c>
      <c r="I611" s="53"/>
      <c r="J611" s="54"/>
      <c r="K611" s="52"/>
      <c r="L611" s="58">
        <f>SUM(L612:L613)</f>
        <v>82748.800000000003</v>
      </c>
      <c r="M611" s="58">
        <f>SUM(M612:M613)</f>
        <v>66776.7</v>
      </c>
      <c r="N611" s="58">
        <f>SUM(N612:N613)</f>
        <v>0</v>
      </c>
      <c r="O611" s="58">
        <f>SUM(O612+O613)</f>
        <v>125.2</v>
      </c>
      <c r="P611" s="58">
        <f>SUM(P612:P613)</f>
        <v>125.2</v>
      </c>
      <c r="Q611" s="58">
        <f>SUM(Q612:Q613)</f>
        <v>0</v>
      </c>
      <c r="R611" s="58">
        <f>SUM(R612+R613)</f>
        <v>1049.8</v>
      </c>
      <c r="S611" s="58">
        <f>SUM(S612:S613)</f>
        <v>1049.8</v>
      </c>
      <c r="T611" s="58">
        <f>SUM(T612:T613)</f>
        <v>0</v>
      </c>
      <c r="U611" s="58">
        <f>SUM(U612+U613)</f>
        <v>3674.3</v>
      </c>
      <c r="V611" s="58">
        <f>SUM(V612:V613)</f>
        <v>3674.3</v>
      </c>
      <c r="W611" s="58">
        <f>SUM(W612:W613)</f>
        <v>0</v>
      </c>
    </row>
    <row r="612" spans="1:23" ht="409.5">
      <c r="A612" s="191" t="s">
        <v>1048</v>
      </c>
      <c r="B612" s="50" t="s">
        <v>1195</v>
      </c>
      <c r="C612" s="51"/>
      <c r="D612" s="29" t="s">
        <v>404</v>
      </c>
      <c r="E612" s="29" t="s">
        <v>99</v>
      </c>
      <c r="F612" s="29" t="s">
        <v>93</v>
      </c>
      <c r="G612" s="27" t="s">
        <v>1196</v>
      </c>
      <c r="H612" s="27">
        <v>410</v>
      </c>
      <c r="I612" s="83" t="s">
        <v>1197</v>
      </c>
      <c r="J612" s="60" t="s">
        <v>1198</v>
      </c>
      <c r="K612" s="52"/>
      <c r="L612" s="58">
        <v>0</v>
      </c>
      <c r="M612" s="58">
        <v>0</v>
      </c>
      <c r="N612" s="58">
        <v>0</v>
      </c>
      <c r="O612" s="58">
        <f>P612</f>
        <v>100</v>
      </c>
      <c r="P612" s="58">
        <v>100</v>
      </c>
      <c r="Q612" s="58">
        <v>0</v>
      </c>
      <c r="R612" s="58">
        <f>S612</f>
        <v>1049.8</v>
      </c>
      <c r="S612" s="58">
        <v>1049.8</v>
      </c>
      <c r="T612" s="58">
        <v>0</v>
      </c>
      <c r="U612" s="58">
        <f>V612</f>
        <v>3674.3</v>
      </c>
      <c r="V612" s="58">
        <v>3674.3</v>
      </c>
      <c r="W612" s="58">
        <v>0</v>
      </c>
    </row>
    <row r="613" spans="1:23" ht="409.5">
      <c r="A613" s="191" t="s">
        <v>1053</v>
      </c>
      <c r="B613" s="50" t="s">
        <v>1199</v>
      </c>
      <c r="C613" s="51"/>
      <c r="D613" s="29" t="s">
        <v>404</v>
      </c>
      <c r="E613" s="29" t="s">
        <v>99</v>
      </c>
      <c r="F613" s="29" t="s">
        <v>93</v>
      </c>
      <c r="G613" s="27" t="s">
        <v>1359</v>
      </c>
      <c r="H613" s="27">
        <v>410</v>
      </c>
      <c r="I613" s="83" t="s">
        <v>1197</v>
      </c>
      <c r="J613" s="60" t="s">
        <v>1200</v>
      </c>
      <c r="K613" s="52"/>
      <c r="L613" s="58">
        <v>82748.800000000003</v>
      </c>
      <c r="M613" s="58">
        <v>66776.7</v>
      </c>
      <c r="N613" s="58">
        <v>0</v>
      </c>
      <c r="O613" s="58">
        <f>P613</f>
        <v>25.2</v>
      </c>
      <c r="P613" s="58">
        <v>25.2</v>
      </c>
      <c r="Q613" s="58">
        <v>0</v>
      </c>
      <c r="R613" s="58">
        <f>S613</f>
        <v>0</v>
      </c>
      <c r="S613" s="58">
        <v>0</v>
      </c>
      <c r="T613" s="58">
        <v>0</v>
      </c>
      <c r="U613" s="58">
        <f>V613</f>
        <v>0</v>
      </c>
      <c r="V613" s="58">
        <v>0</v>
      </c>
      <c r="W613" s="58">
        <v>0</v>
      </c>
    </row>
    <row r="614" spans="1:23">
      <c r="A614" s="65" t="s">
        <v>19</v>
      </c>
      <c r="B614" s="412" t="s">
        <v>228</v>
      </c>
      <c r="C614" s="412"/>
      <c r="D614" s="412"/>
      <c r="E614" s="412"/>
      <c r="F614" s="412"/>
      <c r="G614" s="412"/>
      <c r="H614" s="412"/>
      <c r="I614" s="412"/>
      <c r="J614" s="412"/>
      <c r="K614" s="412"/>
      <c r="L614" s="84">
        <f t="shared" ref="L614:W614" si="239">SUM(L615:L615)</f>
        <v>11404</v>
      </c>
      <c r="M614" s="84">
        <f t="shared" si="239"/>
        <v>9228</v>
      </c>
      <c r="N614" s="84">
        <f t="shared" si="239"/>
        <v>7485.2</v>
      </c>
      <c r="O614" s="84">
        <f t="shared" si="239"/>
        <v>8442</v>
      </c>
      <c r="P614" s="84">
        <f t="shared" si="239"/>
        <v>8442</v>
      </c>
      <c r="Q614" s="84">
        <f t="shared" si="239"/>
        <v>0</v>
      </c>
      <c r="R614" s="84">
        <f t="shared" si="239"/>
        <v>8390.1</v>
      </c>
      <c r="S614" s="84">
        <f t="shared" si="239"/>
        <v>8390.1</v>
      </c>
      <c r="T614" s="84">
        <f t="shared" si="239"/>
        <v>0</v>
      </c>
      <c r="U614" s="84">
        <f t="shared" si="239"/>
        <v>8884.1</v>
      </c>
      <c r="V614" s="84">
        <f t="shared" si="239"/>
        <v>8884.1</v>
      </c>
      <c r="W614" s="84">
        <f t="shared" si="239"/>
        <v>0</v>
      </c>
    </row>
    <row r="615" spans="1:23" ht="115.5">
      <c r="A615" s="56" t="s">
        <v>17</v>
      </c>
      <c r="B615" s="50" t="s">
        <v>1201</v>
      </c>
      <c r="C615" s="51"/>
      <c r="D615" s="89" t="s">
        <v>1202</v>
      </c>
      <c r="E615" s="27" t="s">
        <v>1360</v>
      </c>
      <c r="F615" s="27" t="s">
        <v>1361</v>
      </c>
      <c r="G615" s="27" t="s">
        <v>1362</v>
      </c>
      <c r="H615" s="27">
        <v>810</v>
      </c>
      <c r="I615" s="83" t="s">
        <v>1203</v>
      </c>
      <c r="J615" s="54">
        <v>37902</v>
      </c>
      <c r="K615" s="87"/>
      <c r="L615" s="58">
        <v>11404</v>
      </c>
      <c r="M615" s="58">
        <v>9228</v>
      </c>
      <c r="N615" s="58">
        <v>7485.2</v>
      </c>
      <c r="O615" s="58">
        <f>SUM(P615:Q615)</f>
        <v>8442</v>
      </c>
      <c r="P615" s="58">
        <v>8442</v>
      </c>
      <c r="Q615" s="58">
        <v>0</v>
      </c>
      <c r="R615" s="58">
        <f>SUM(S615:T615)</f>
        <v>8390.1</v>
      </c>
      <c r="S615" s="58">
        <v>8390.1</v>
      </c>
      <c r="T615" s="58">
        <v>0</v>
      </c>
      <c r="U615" s="58">
        <f>SUM(V615:W615)</f>
        <v>8884.1</v>
      </c>
      <c r="V615" s="58">
        <v>8884.1</v>
      </c>
      <c r="W615" s="58">
        <v>0</v>
      </c>
    </row>
    <row r="616" spans="1:23">
      <c r="A616" s="65" t="s">
        <v>23</v>
      </c>
      <c r="B616" s="412" t="s">
        <v>80</v>
      </c>
      <c r="C616" s="412"/>
      <c r="D616" s="412"/>
      <c r="E616" s="412"/>
      <c r="F616" s="412"/>
      <c r="G616" s="412"/>
      <c r="H616" s="412"/>
      <c r="I616" s="412"/>
      <c r="J616" s="412"/>
      <c r="K616" s="412"/>
      <c r="L616" s="84">
        <f>L617</f>
        <v>8.6999999999999993</v>
      </c>
      <c r="M616" s="84">
        <f t="shared" ref="M616:W616" si="240">M617</f>
        <v>2.4</v>
      </c>
      <c r="N616" s="84">
        <f t="shared" si="240"/>
        <v>2.4</v>
      </c>
      <c r="O616" s="84">
        <f t="shared" si="240"/>
        <v>0</v>
      </c>
      <c r="P616" s="84">
        <f t="shared" si="240"/>
        <v>0</v>
      </c>
      <c r="Q616" s="84">
        <f t="shared" si="240"/>
        <v>0</v>
      </c>
      <c r="R616" s="84">
        <f t="shared" si="240"/>
        <v>0</v>
      </c>
      <c r="S616" s="84">
        <f t="shared" si="240"/>
        <v>0</v>
      </c>
      <c r="T616" s="84">
        <f t="shared" si="240"/>
        <v>0</v>
      </c>
      <c r="U616" s="84">
        <f t="shared" si="240"/>
        <v>0</v>
      </c>
      <c r="V616" s="84">
        <f t="shared" si="240"/>
        <v>0</v>
      </c>
      <c r="W616" s="84">
        <f t="shared" si="240"/>
        <v>0</v>
      </c>
    </row>
    <row r="617" spans="1:23" ht="214.5">
      <c r="A617" s="163"/>
      <c r="B617" s="73" t="s">
        <v>1363</v>
      </c>
      <c r="C617" s="40"/>
      <c r="D617" s="89" t="s">
        <v>1172</v>
      </c>
      <c r="E617" s="41" t="s">
        <v>93</v>
      </c>
      <c r="F617" s="76">
        <v>13</v>
      </c>
      <c r="G617" s="29" t="s">
        <v>1364</v>
      </c>
      <c r="H617" s="76">
        <v>830</v>
      </c>
      <c r="I617" s="40" t="s">
        <v>1365</v>
      </c>
      <c r="J617" s="60" t="s">
        <v>1178</v>
      </c>
      <c r="K617" s="40"/>
      <c r="L617" s="62">
        <v>8.6999999999999993</v>
      </c>
      <c r="M617" s="62">
        <v>2.4</v>
      </c>
      <c r="N617" s="62">
        <v>2.4</v>
      </c>
      <c r="O617" s="58">
        <f>SUM(P617:Q617)</f>
        <v>0</v>
      </c>
      <c r="P617" s="58"/>
      <c r="Q617" s="58"/>
      <c r="R617" s="58">
        <f>SUM(S617:T617)</f>
        <v>0</v>
      </c>
      <c r="S617" s="58"/>
      <c r="T617" s="58"/>
      <c r="U617" s="58">
        <f>SUM(V617:W617)</f>
        <v>0</v>
      </c>
      <c r="V617" s="58"/>
      <c r="W617" s="58"/>
    </row>
    <row r="618" spans="1:23" ht="49.5">
      <c r="A618" s="30" t="s">
        <v>320</v>
      </c>
      <c r="B618" s="192" t="s">
        <v>732</v>
      </c>
      <c r="C618" s="30"/>
      <c r="D618" s="33"/>
      <c r="E618" s="33"/>
      <c r="F618" s="33"/>
      <c r="G618" s="33"/>
      <c r="H618" s="33"/>
      <c r="I618" s="30"/>
      <c r="J618" s="34"/>
      <c r="K618" s="35" t="s">
        <v>62</v>
      </c>
      <c r="L618" s="36">
        <f>SUM(L619,)</f>
        <v>207280.04366</v>
      </c>
      <c r="M618" s="36">
        <f t="shared" ref="M618:W618" si="241">SUM(M619,)</f>
        <v>206875.35883999997</v>
      </c>
      <c r="N618" s="36">
        <f t="shared" si="241"/>
        <v>122553.69066000002</v>
      </c>
      <c r="O618" s="36">
        <f t="shared" si="241"/>
        <v>190052.5</v>
      </c>
      <c r="P618" s="36">
        <f t="shared" si="241"/>
        <v>190052.5</v>
      </c>
      <c r="Q618" s="36">
        <f t="shared" si="241"/>
        <v>0</v>
      </c>
      <c r="R618" s="36">
        <f t="shared" si="241"/>
        <v>177101.8</v>
      </c>
      <c r="S618" s="36">
        <f t="shared" si="241"/>
        <v>177101.8</v>
      </c>
      <c r="T618" s="36">
        <f t="shared" si="241"/>
        <v>0</v>
      </c>
      <c r="U618" s="36">
        <f t="shared" si="241"/>
        <v>194796.19999999998</v>
      </c>
      <c r="V618" s="36">
        <f t="shared" si="241"/>
        <v>194796.19999999998</v>
      </c>
      <c r="W618" s="36">
        <f t="shared" si="241"/>
        <v>0</v>
      </c>
    </row>
    <row r="619" spans="1:23">
      <c r="A619" s="47" t="s">
        <v>9</v>
      </c>
      <c r="B619" s="485" t="s">
        <v>67</v>
      </c>
      <c r="C619" s="485"/>
      <c r="D619" s="485"/>
      <c r="E619" s="485"/>
      <c r="F619" s="485"/>
      <c r="G619" s="485"/>
      <c r="H619" s="485"/>
      <c r="I619" s="485"/>
      <c r="J619" s="485"/>
      <c r="K619" s="485"/>
      <c r="L619" s="48">
        <f>SUM(L620,L627,L629,)</f>
        <v>207280.04366</v>
      </c>
      <c r="M619" s="48">
        <f t="shared" ref="M619:W619" si="242">SUM(M620,M627,M629,)</f>
        <v>206875.35883999997</v>
      </c>
      <c r="N619" s="48">
        <f t="shared" si="242"/>
        <v>122553.69066000002</v>
      </c>
      <c r="O619" s="48">
        <f t="shared" si="242"/>
        <v>190052.5</v>
      </c>
      <c r="P619" s="48">
        <f t="shared" si="242"/>
        <v>190052.5</v>
      </c>
      <c r="Q619" s="48">
        <f t="shared" si="242"/>
        <v>0</v>
      </c>
      <c r="R619" s="48">
        <f t="shared" si="242"/>
        <v>177101.8</v>
      </c>
      <c r="S619" s="48">
        <f t="shared" si="242"/>
        <v>177101.8</v>
      </c>
      <c r="T619" s="48">
        <f t="shared" si="242"/>
        <v>0</v>
      </c>
      <c r="U619" s="48">
        <f t="shared" si="242"/>
        <v>194796.19999999998</v>
      </c>
      <c r="V619" s="48">
        <f t="shared" si="242"/>
        <v>194796.19999999998</v>
      </c>
      <c r="W619" s="48">
        <f t="shared" si="242"/>
        <v>0</v>
      </c>
    </row>
    <row r="620" spans="1:23">
      <c r="A620" s="193" t="s">
        <v>57</v>
      </c>
      <c r="B620" s="170"/>
      <c r="C620" s="194"/>
      <c r="D620" s="195"/>
      <c r="E620" s="196"/>
      <c r="F620" s="196"/>
      <c r="G620" s="196"/>
      <c r="H620" s="196"/>
      <c r="I620" s="181"/>
      <c r="J620" s="197"/>
      <c r="K620" s="195"/>
      <c r="L620" s="55">
        <f>SUM(L621:L628)-L627</f>
        <v>7207.7195000000002</v>
      </c>
      <c r="M620" s="55">
        <f>SUM(M621:M628)-M627</f>
        <v>7684.8088399999997</v>
      </c>
      <c r="N620" s="55">
        <f t="shared" ref="N620" si="243">SUM(N621:N628)-N627</f>
        <v>4711.3162200000006</v>
      </c>
      <c r="O620" s="55">
        <f>SUM(O621:O627)</f>
        <v>9290.6999999999989</v>
      </c>
      <c r="P620" s="55">
        <f t="shared" ref="P620:W620" si="244">SUM(P621:P625)</f>
        <v>9290.6999999999989</v>
      </c>
      <c r="Q620" s="55">
        <f t="shared" si="244"/>
        <v>0</v>
      </c>
      <c r="R620" s="55">
        <f t="shared" si="244"/>
        <v>9191.4999999999982</v>
      </c>
      <c r="S620" s="55">
        <f t="shared" si="244"/>
        <v>9191.4999999999982</v>
      </c>
      <c r="T620" s="55">
        <f t="shared" si="244"/>
        <v>0</v>
      </c>
      <c r="U620" s="55">
        <f t="shared" si="244"/>
        <v>10134.799999999999</v>
      </c>
      <c r="V620" s="55">
        <f t="shared" si="244"/>
        <v>10134.799999999999</v>
      </c>
      <c r="W620" s="55">
        <f t="shared" si="244"/>
        <v>0</v>
      </c>
    </row>
    <row r="621" spans="1:23">
      <c r="A621" s="486" t="s">
        <v>10</v>
      </c>
      <c r="B621" s="198" t="s">
        <v>68</v>
      </c>
      <c r="C621" s="198"/>
      <c r="D621" s="171" t="s">
        <v>438</v>
      </c>
      <c r="E621" s="171">
        <v>11</v>
      </c>
      <c r="F621" s="171" t="s">
        <v>99</v>
      </c>
      <c r="G621" s="171" t="s">
        <v>733</v>
      </c>
      <c r="H621" s="171">
        <v>100</v>
      </c>
      <c r="I621" s="415" t="s">
        <v>734</v>
      </c>
      <c r="J621" s="487" t="s">
        <v>735</v>
      </c>
      <c r="K621" s="488" t="s">
        <v>736</v>
      </c>
      <c r="L621" s="58">
        <f>4941.056+1483.0133</f>
        <v>6424.0692999999992</v>
      </c>
      <c r="M621" s="58">
        <v>5549.2</v>
      </c>
      <c r="N621" s="58">
        <v>3582.69</v>
      </c>
      <c r="O621" s="58">
        <f t="shared" ref="O621:O627" si="245">SUM(P621:Q621)</f>
        <v>6814.5</v>
      </c>
      <c r="P621" s="58">
        <f>6766.1+48.4</f>
        <v>6814.5</v>
      </c>
      <c r="Q621" s="58"/>
      <c r="R621" s="58">
        <f t="shared" ref="R621:R627" si="246">SUM(S621:T621)</f>
        <v>6738.2</v>
      </c>
      <c r="S621" s="58">
        <f>6705.7+32.5</f>
        <v>6738.2</v>
      </c>
      <c r="T621" s="58"/>
      <c r="U621" s="58">
        <f t="shared" ref="U621:U627" si="247">SUM(V621:W621)</f>
        <v>7436.9</v>
      </c>
      <c r="V621" s="58">
        <f>7369.9+67</f>
        <v>7436.9</v>
      </c>
      <c r="W621" s="58"/>
    </row>
    <row r="622" spans="1:23">
      <c r="A622" s="486"/>
      <c r="B622" s="198" t="s">
        <v>68</v>
      </c>
      <c r="C622" s="198"/>
      <c r="D622" s="171" t="s">
        <v>395</v>
      </c>
      <c r="E622" s="171">
        <v>11</v>
      </c>
      <c r="F622" s="171" t="s">
        <v>99</v>
      </c>
      <c r="G622" s="171" t="s">
        <v>733</v>
      </c>
      <c r="H622" s="171">
        <v>100</v>
      </c>
      <c r="I622" s="415"/>
      <c r="J622" s="487"/>
      <c r="K622" s="488"/>
      <c r="L622" s="58">
        <f>9.5+11.98587</f>
        <v>21.485869999999998</v>
      </c>
      <c r="M622" s="58">
        <v>1660.7</v>
      </c>
      <c r="N622" s="58">
        <v>944.39</v>
      </c>
      <c r="O622" s="58">
        <f t="shared" si="245"/>
        <v>2043.4</v>
      </c>
      <c r="P622" s="58">
        <v>2043.4</v>
      </c>
      <c r="Q622" s="58"/>
      <c r="R622" s="58">
        <f t="shared" si="246"/>
        <v>2025.1</v>
      </c>
      <c r="S622" s="58">
        <v>2025.1</v>
      </c>
      <c r="T622" s="58"/>
      <c r="U622" s="58">
        <f t="shared" si="247"/>
        <v>2225.6999999999998</v>
      </c>
      <c r="V622" s="58">
        <v>2225.6999999999998</v>
      </c>
      <c r="W622" s="58"/>
    </row>
    <row r="623" spans="1:23" ht="66">
      <c r="A623" s="486"/>
      <c r="B623" s="50" t="s">
        <v>1330</v>
      </c>
      <c r="C623" s="198"/>
      <c r="D623" s="171" t="s">
        <v>399</v>
      </c>
      <c r="E623" s="171">
        <v>11</v>
      </c>
      <c r="F623" s="171" t="s">
        <v>99</v>
      </c>
      <c r="G623" s="171" t="s">
        <v>1331</v>
      </c>
      <c r="H623" s="171">
        <v>100</v>
      </c>
      <c r="I623" s="415"/>
      <c r="J623" s="487"/>
      <c r="K623" s="488"/>
      <c r="L623" s="58">
        <v>0</v>
      </c>
      <c r="M623" s="58">
        <f>14.83+4.47884</f>
        <v>19.30884</v>
      </c>
      <c r="N623" s="58">
        <v>19.3</v>
      </c>
      <c r="O623" s="58">
        <f t="shared" si="245"/>
        <v>0</v>
      </c>
      <c r="P623" s="58"/>
      <c r="Q623" s="58"/>
      <c r="R623" s="58">
        <f t="shared" si="246"/>
        <v>0</v>
      </c>
      <c r="S623" s="58"/>
      <c r="T623" s="58"/>
      <c r="U623" s="58">
        <f t="shared" si="247"/>
        <v>0</v>
      </c>
      <c r="V623" s="58"/>
      <c r="W623" s="58"/>
    </row>
    <row r="624" spans="1:23">
      <c r="A624" s="486" t="s">
        <v>11</v>
      </c>
      <c r="B624" s="489" t="s">
        <v>69</v>
      </c>
      <c r="C624" s="413"/>
      <c r="D624" s="171" t="s">
        <v>395</v>
      </c>
      <c r="E624" s="171" t="s">
        <v>82</v>
      </c>
      <c r="F624" s="171" t="s">
        <v>99</v>
      </c>
      <c r="G624" s="171" t="s">
        <v>733</v>
      </c>
      <c r="H624" s="171">
        <v>200</v>
      </c>
      <c r="I624" s="415" t="s">
        <v>737</v>
      </c>
      <c r="J624" s="490" t="s">
        <v>738</v>
      </c>
      <c r="K624" s="488" t="s">
        <v>739</v>
      </c>
      <c r="L624" s="58">
        <f>674.74359+70.77641</f>
        <v>745.52</v>
      </c>
      <c r="M624" s="58">
        <f>310.3+85.8</f>
        <v>396.1</v>
      </c>
      <c r="N624" s="58">
        <f>121.97104+34.02618</f>
        <v>155.99722</v>
      </c>
      <c r="O624" s="58">
        <f t="shared" si="245"/>
        <v>376.3</v>
      </c>
      <c r="P624" s="58">
        <v>376.3</v>
      </c>
      <c r="Q624" s="58"/>
      <c r="R624" s="58">
        <f t="shared" si="246"/>
        <v>372.3</v>
      </c>
      <c r="S624" s="58">
        <v>372.3</v>
      </c>
      <c r="T624" s="58"/>
      <c r="U624" s="58">
        <f t="shared" si="247"/>
        <v>410.5</v>
      </c>
      <c r="V624" s="58">
        <v>410.5</v>
      </c>
      <c r="W624" s="58"/>
    </row>
    <row r="625" spans="1:23">
      <c r="A625" s="486"/>
      <c r="B625" s="489"/>
      <c r="C625" s="413"/>
      <c r="D625" s="171" t="s">
        <v>740</v>
      </c>
      <c r="E625" s="171" t="s">
        <v>82</v>
      </c>
      <c r="F625" s="171" t="s">
        <v>153</v>
      </c>
      <c r="G625" s="171" t="s">
        <v>741</v>
      </c>
      <c r="H625" s="171" t="s">
        <v>152</v>
      </c>
      <c r="I625" s="415"/>
      <c r="J625" s="490"/>
      <c r="K625" s="488"/>
      <c r="L625" s="58">
        <v>0</v>
      </c>
      <c r="M625" s="58">
        <v>59.5</v>
      </c>
      <c r="N625" s="58">
        <v>8.9390000000000001</v>
      </c>
      <c r="O625" s="58">
        <f t="shared" si="245"/>
        <v>56.5</v>
      </c>
      <c r="P625" s="149">
        <v>56.5</v>
      </c>
      <c r="Q625" s="149"/>
      <c r="R625" s="58">
        <f t="shared" si="246"/>
        <v>55.9</v>
      </c>
      <c r="S625" s="149">
        <v>55.9</v>
      </c>
      <c r="T625" s="149"/>
      <c r="U625" s="58">
        <f t="shared" si="247"/>
        <v>61.7</v>
      </c>
      <c r="V625" s="149">
        <v>61.7</v>
      </c>
      <c r="W625" s="58"/>
    </row>
    <row r="626" spans="1:23">
      <c r="A626" s="486"/>
      <c r="B626" s="489"/>
      <c r="C626" s="413"/>
      <c r="D626" s="171" t="s">
        <v>395</v>
      </c>
      <c r="E626" s="171" t="s">
        <v>94</v>
      </c>
      <c r="F626" s="171" t="s">
        <v>81</v>
      </c>
      <c r="G626" s="171" t="s">
        <v>357</v>
      </c>
      <c r="H626" s="171" t="s">
        <v>152</v>
      </c>
      <c r="I626" s="415"/>
      <c r="J626" s="490"/>
      <c r="K626" s="488"/>
      <c r="L626" s="58">
        <v>15.84</v>
      </c>
      <c r="M626" s="58">
        <v>0</v>
      </c>
      <c r="N626" s="58">
        <v>0</v>
      </c>
      <c r="O626" s="58">
        <f t="shared" si="245"/>
        <v>0</v>
      </c>
      <c r="P626" s="58"/>
      <c r="Q626" s="58"/>
      <c r="R626" s="58">
        <f t="shared" si="246"/>
        <v>0</v>
      </c>
      <c r="S626" s="58"/>
      <c r="T626" s="58"/>
      <c r="U626" s="58">
        <f t="shared" si="247"/>
        <v>0</v>
      </c>
      <c r="V626" s="58"/>
      <c r="W626" s="58"/>
    </row>
    <row r="627" spans="1:23">
      <c r="A627" s="486"/>
      <c r="B627" s="489"/>
      <c r="C627" s="413"/>
      <c r="D627" s="171" t="s">
        <v>1368</v>
      </c>
      <c r="E627" s="171" t="s">
        <v>82</v>
      </c>
      <c r="F627" s="171" t="s">
        <v>99</v>
      </c>
      <c r="G627" s="171" t="s">
        <v>1033</v>
      </c>
      <c r="H627" s="171" t="s">
        <v>152</v>
      </c>
      <c r="I627" s="415"/>
      <c r="J627" s="490"/>
      <c r="K627" s="488"/>
      <c r="L627" s="58">
        <v>0</v>
      </c>
      <c r="M627" s="58">
        <v>5</v>
      </c>
      <c r="N627" s="58">
        <v>5</v>
      </c>
      <c r="O627" s="58">
        <f t="shared" si="245"/>
        <v>0</v>
      </c>
      <c r="P627" s="58"/>
      <c r="Q627" s="58"/>
      <c r="R627" s="58">
        <f t="shared" si="246"/>
        <v>0</v>
      </c>
      <c r="S627" s="58"/>
      <c r="T627" s="58"/>
      <c r="U627" s="58">
        <f t="shared" si="247"/>
        <v>0</v>
      </c>
      <c r="V627" s="58"/>
      <c r="W627" s="58"/>
    </row>
    <row r="628" spans="1:23" ht="82.5">
      <c r="A628" s="174" t="s">
        <v>20</v>
      </c>
      <c r="B628" s="198" t="s">
        <v>31</v>
      </c>
      <c r="C628" s="174"/>
      <c r="D628" s="171" t="s">
        <v>395</v>
      </c>
      <c r="E628" s="171" t="s">
        <v>82</v>
      </c>
      <c r="F628" s="171" t="s">
        <v>99</v>
      </c>
      <c r="G628" s="171" t="s">
        <v>733</v>
      </c>
      <c r="H628" s="171" t="s">
        <v>742</v>
      </c>
      <c r="I628" s="170" t="s">
        <v>737</v>
      </c>
      <c r="J628" s="199" t="s">
        <v>738</v>
      </c>
      <c r="K628" s="171" t="s">
        <v>739</v>
      </c>
      <c r="L628" s="58">
        <v>0.80432999999999999</v>
      </c>
      <c r="M628" s="58">
        <v>0</v>
      </c>
      <c r="N628" s="58">
        <v>0</v>
      </c>
      <c r="O628" s="149"/>
      <c r="P628" s="58"/>
      <c r="Q628" s="58"/>
      <c r="R628" s="149"/>
      <c r="S628" s="58"/>
      <c r="T628" s="58"/>
      <c r="U628" s="149"/>
      <c r="V628" s="58"/>
      <c r="W628" s="58"/>
    </row>
    <row r="629" spans="1:23">
      <c r="A629" s="491" t="s">
        <v>75</v>
      </c>
      <c r="B629" s="491"/>
      <c r="C629" s="491"/>
      <c r="D629" s="491"/>
      <c r="E629" s="491"/>
      <c r="F629" s="491"/>
      <c r="G629" s="491"/>
      <c r="H629" s="491"/>
      <c r="I629" s="491"/>
      <c r="J629" s="491"/>
      <c r="K629" s="491"/>
      <c r="L629" s="200">
        <f t="shared" ref="L629:W629" si="248">SUM(L630,L644)</f>
        <v>200072.32415999999</v>
      </c>
      <c r="M629" s="200">
        <f t="shared" si="248"/>
        <v>199185.54999999996</v>
      </c>
      <c r="N629" s="200">
        <f t="shared" si="248"/>
        <v>117837.37444000001</v>
      </c>
      <c r="O629" s="200">
        <f t="shared" si="248"/>
        <v>180761.8</v>
      </c>
      <c r="P629" s="200">
        <f t="shared" si="248"/>
        <v>180761.8</v>
      </c>
      <c r="Q629" s="200">
        <f t="shared" si="248"/>
        <v>0</v>
      </c>
      <c r="R629" s="200">
        <f t="shared" si="248"/>
        <v>167910.3</v>
      </c>
      <c r="S629" s="200">
        <f t="shared" si="248"/>
        <v>167910.3</v>
      </c>
      <c r="T629" s="200">
        <f t="shared" si="248"/>
        <v>0</v>
      </c>
      <c r="U629" s="200">
        <f t="shared" si="248"/>
        <v>184661.4</v>
      </c>
      <c r="V629" s="200">
        <f t="shared" si="248"/>
        <v>184661.4</v>
      </c>
      <c r="W629" s="200">
        <f t="shared" si="248"/>
        <v>0</v>
      </c>
    </row>
    <row r="630" spans="1:23">
      <c r="A630" s="491" t="s">
        <v>36</v>
      </c>
      <c r="B630" s="491"/>
      <c r="C630" s="491"/>
      <c r="D630" s="491"/>
      <c r="E630" s="491"/>
      <c r="F630" s="491"/>
      <c r="G630" s="491"/>
      <c r="H630" s="491"/>
      <c r="I630" s="491"/>
      <c r="J630" s="491"/>
      <c r="K630" s="491"/>
      <c r="L630" s="55">
        <f t="shared" ref="L630:W630" si="249">SUM(L631,L635)</f>
        <v>57182.043580000005</v>
      </c>
      <c r="M630" s="55">
        <f t="shared" si="249"/>
        <v>3882.3393299999998</v>
      </c>
      <c r="N630" s="55">
        <f t="shared" si="249"/>
        <v>3882.3393299999998</v>
      </c>
      <c r="O630" s="55">
        <f>SUM(O631,O635)</f>
        <v>0</v>
      </c>
      <c r="P630" s="55">
        <f t="shared" si="249"/>
        <v>0</v>
      </c>
      <c r="Q630" s="55">
        <f t="shared" si="249"/>
        <v>0</v>
      </c>
      <c r="R630" s="55">
        <f t="shared" si="249"/>
        <v>0</v>
      </c>
      <c r="S630" s="55">
        <f t="shared" si="249"/>
        <v>0</v>
      </c>
      <c r="T630" s="55">
        <f t="shared" si="249"/>
        <v>0</v>
      </c>
      <c r="U630" s="55">
        <f t="shared" si="249"/>
        <v>0</v>
      </c>
      <c r="V630" s="55">
        <f t="shared" si="249"/>
        <v>0</v>
      </c>
      <c r="W630" s="55">
        <f t="shared" si="249"/>
        <v>0</v>
      </c>
    </row>
    <row r="631" spans="1:23" ht="82.5">
      <c r="A631" s="181" t="s">
        <v>33</v>
      </c>
      <c r="B631" s="170" t="s">
        <v>91</v>
      </c>
      <c r="C631" s="194"/>
      <c r="D631" s="195"/>
      <c r="E631" s="196"/>
      <c r="F631" s="196"/>
      <c r="G631" s="196"/>
      <c r="H631" s="196">
        <v>600</v>
      </c>
      <c r="I631" s="181"/>
      <c r="J631" s="197"/>
      <c r="K631" s="195"/>
      <c r="L631" s="58">
        <f t="shared" ref="L631:W631" si="250">SUM(L632:L634)</f>
        <v>53377.973450000005</v>
      </c>
      <c r="M631" s="58">
        <f t="shared" si="250"/>
        <v>3882.3393299999998</v>
      </c>
      <c r="N631" s="58">
        <f t="shared" si="250"/>
        <v>3882.3393299999998</v>
      </c>
      <c r="O631" s="58">
        <f>SUM(O632:O634)</f>
        <v>0</v>
      </c>
      <c r="P631" s="58">
        <f t="shared" si="250"/>
        <v>0</v>
      </c>
      <c r="Q631" s="58">
        <f t="shared" si="250"/>
        <v>0</v>
      </c>
      <c r="R631" s="58">
        <f t="shared" si="250"/>
        <v>0</v>
      </c>
      <c r="S631" s="58">
        <f t="shared" si="250"/>
        <v>0</v>
      </c>
      <c r="T631" s="58">
        <f t="shared" si="250"/>
        <v>0</v>
      </c>
      <c r="U631" s="58">
        <f t="shared" si="250"/>
        <v>0</v>
      </c>
      <c r="V631" s="58">
        <f t="shared" si="250"/>
        <v>0</v>
      </c>
      <c r="W631" s="58">
        <f t="shared" si="250"/>
        <v>0</v>
      </c>
    </row>
    <row r="632" spans="1:23">
      <c r="A632" s="492" t="s">
        <v>43</v>
      </c>
      <c r="B632" s="493" t="s">
        <v>743</v>
      </c>
      <c r="C632" s="494" t="s">
        <v>744</v>
      </c>
      <c r="D632" s="171" t="s">
        <v>740</v>
      </c>
      <c r="E632" s="171">
        <v>11</v>
      </c>
      <c r="F632" s="171" t="s">
        <v>153</v>
      </c>
      <c r="G632" s="196">
        <v>1210325270</v>
      </c>
      <c r="H632" s="196">
        <v>611</v>
      </c>
      <c r="I632" s="415" t="s">
        <v>745</v>
      </c>
      <c r="J632" s="495" t="s">
        <v>746</v>
      </c>
      <c r="K632" s="496" t="s">
        <v>747</v>
      </c>
      <c r="L632" s="58">
        <v>2232.4982300000001</v>
      </c>
      <c r="M632" s="58">
        <v>300.81400000000002</v>
      </c>
      <c r="N632" s="58">
        <v>300.81400000000002</v>
      </c>
      <c r="O632" s="149"/>
      <c r="P632" s="149"/>
      <c r="Q632" s="149"/>
      <c r="R632" s="149"/>
      <c r="S632" s="149"/>
      <c r="T632" s="149"/>
      <c r="U632" s="149"/>
      <c r="V632" s="149"/>
      <c r="W632" s="58"/>
    </row>
    <row r="633" spans="1:23">
      <c r="A633" s="492"/>
      <c r="B633" s="493"/>
      <c r="C633" s="494"/>
      <c r="D633" s="171" t="s">
        <v>749</v>
      </c>
      <c r="E633" s="171" t="s">
        <v>82</v>
      </c>
      <c r="F633" s="171" t="s">
        <v>96</v>
      </c>
      <c r="G633" s="196" t="s">
        <v>760</v>
      </c>
      <c r="H633" s="196">
        <v>611</v>
      </c>
      <c r="I633" s="415"/>
      <c r="J633" s="495"/>
      <c r="K633" s="496"/>
      <c r="L633" s="58">
        <v>1163.7</v>
      </c>
      <c r="M633" s="58"/>
      <c r="N633" s="58"/>
      <c r="O633" s="149"/>
      <c r="P633" s="149"/>
      <c r="Q633" s="149"/>
      <c r="R633" s="149"/>
      <c r="S633" s="149"/>
      <c r="T633" s="149"/>
      <c r="U633" s="149"/>
      <c r="V633" s="149"/>
      <c r="W633" s="58"/>
    </row>
    <row r="634" spans="1:23" ht="181.5">
      <c r="A634" s="492"/>
      <c r="B634" s="493"/>
      <c r="C634" s="201" t="s">
        <v>748</v>
      </c>
      <c r="D634" s="171" t="s">
        <v>749</v>
      </c>
      <c r="E634" s="171" t="s">
        <v>82</v>
      </c>
      <c r="F634" s="171" t="s">
        <v>96</v>
      </c>
      <c r="G634" s="196">
        <v>1210200590</v>
      </c>
      <c r="H634" s="196">
        <v>611</v>
      </c>
      <c r="I634" s="415"/>
      <c r="J634" s="495"/>
      <c r="K634" s="496"/>
      <c r="L634" s="58">
        <v>49981.775220000003</v>
      </c>
      <c r="M634" s="58">
        <v>3581.5253299999999</v>
      </c>
      <c r="N634" s="58">
        <v>3581.5253299999999</v>
      </c>
      <c r="O634" s="58"/>
      <c r="P634" s="58"/>
      <c r="Q634" s="58"/>
      <c r="R634" s="58"/>
      <c r="S634" s="58"/>
      <c r="T634" s="58"/>
      <c r="U634" s="58"/>
      <c r="V634" s="58"/>
      <c r="W634" s="58"/>
    </row>
    <row r="635" spans="1:23">
      <c r="A635" s="181" t="s">
        <v>34</v>
      </c>
      <c r="B635" s="170" t="s">
        <v>35</v>
      </c>
      <c r="C635" s="194"/>
      <c r="D635" s="195"/>
      <c r="E635" s="171"/>
      <c r="F635" s="171"/>
      <c r="G635" s="196"/>
      <c r="H635" s="196">
        <v>600</v>
      </c>
      <c r="I635" s="181"/>
      <c r="J635" s="197"/>
      <c r="K635" s="195"/>
      <c r="L635" s="58">
        <f>SUM(L636:L643)</f>
        <v>3804.0701300000001</v>
      </c>
      <c r="M635" s="58">
        <f>SUM(M636:M643)</f>
        <v>0</v>
      </c>
      <c r="N635" s="58">
        <f>SUM(N636:N643)</f>
        <v>0</v>
      </c>
      <c r="O635" s="58">
        <f>SUM(O636:O643)</f>
        <v>0</v>
      </c>
      <c r="P635" s="58">
        <f>SUM(P636:P643)</f>
        <v>0</v>
      </c>
      <c r="Q635" s="58">
        <f t="shared" ref="Q635:W635" si="251">SUM(Q636:Q637)</f>
        <v>0</v>
      </c>
      <c r="R635" s="58">
        <f>SUM(R636:R643)</f>
        <v>0</v>
      </c>
      <c r="S635" s="58">
        <f>SUM(S636:S643)</f>
        <v>0</v>
      </c>
      <c r="T635" s="58">
        <f t="shared" si="251"/>
        <v>0</v>
      </c>
      <c r="U635" s="58">
        <f>SUM(U636:U643)</f>
        <v>0</v>
      </c>
      <c r="V635" s="58">
        <f>SUM(V636:V643)</f>
        <v>0</v>
      </c>
      <c r="W635" s="58">
        <f t="shared" si="251"/>
        <v>0</v>
      </c>
    </row>
    <row r="636" spans="1:23">
      <c r="A636" s="492" t="s">
        <v>44</v>
      </c>
      <c r="B636" s="415" t="s">
        <v>750</v>
      </c>
      <c r="C636" s="194"/>
      <c r="D636" s="171" t="s">
        <v>628</v>
      </c>
      <c r="E636" s="171" t="s">
        <v>94</v>
      </c>
      <c r="F636" s="171" t="s">
        <v>93</v>
      </c>
      <c r="G636" s="171" t="s">
        <v>629</v>
      </c>
      <c r="H636" s="196">
        <v>612</v>
      </c>
      <c r="I636" s="415" t="s">
        <v>751</v>
      </c>
      <c r="J636" s="495" t="s">
        <v>746</v>
      </c>
      <c r="K636" s="496" t="s">
        <v>747</v>
      </c>
      <c r="L636" s="58">
        <v>93.362840000000006</v>
      </c>
      <c r="M636" s="58"/>
      <c r="N636" s="58"/>
      <c r="O636" s="149"/>
      <c r="P636" s="58"/>
      <c r="Q636" s="58"/>
      <c r="R636" s="149"/>
      <c r="S636" s="58"/>
      <c r="T636" s="58"/>
      <c r="U636" s="149"/>
      <c r="V636" s="58"/>
      <c r="W636" s="58"/>
    </row>
    <row r="637" spans="1:23">
      <c r="A637" s="492"/>
      <c r="B637" s="415"/>
      <c r="C637" s="194"/>
      <c r="D637" s="171" t="s">
        <v>752</v>
      </c>
      <c r="E637" s="171" t="s">
        <v>156</v>
      </c>
      <c r="F637" s="171" t="s">
        <v>156</v>
      </c>
      <c r="G637" s="171" t="s">
        <v>753</v>
      </c>
      <c r="H637" s="196">
        <v>612</v>
      </c>
      <c r="I637" s="415"/>
      <c r="J637" s="495"/>
      <c r="K637" s="496"/>
      <c r="L637" s="58">
        <v>98.773499999999999</v>
      </c>
      <c r="M637" s="58"/>
      <c r="N637" s="58"/>
      <c r="O637" s="149"/>
      <c r="P637" s="58"/>
      <c r="Q637" s="58"/>
      <c r="R637" s="149"/>
      <c r="S637" s="58"/>
      <c r="T637" s="58"/>
      <c r="U637" s="149"/>
      <c r="V637" s="58"/>
      <c r="W637" s="58"/>
    </row>
    <row r="638" spans="1:23">
      <c r="A638" s="202"/>
      <c r="B638" s="415"/>
      <c r="C638" s="194"/>
      <c r="D638" s="171" t="s">
        <v>752</v>
      </c>
      <c r="E638" s="171" t="s">
        <v>156</v>
      </c>
      <c r="F638" s="171" t="s">
        <v>156</v>
      </c>
      <c r="G638" s="171" t="s">
        <v>754</v>
      </c>
      <c r="H638" s="196">
        <v>612</v>
      </c>
      <c r="I638" s="415"/>
      <c r="J638" s="203"/>
      <c r="K638" s="195"/>
      <c r="L638" s="58">
        <v>81.73854</v>
      </c>
      <c r="M638" s="58"/>
      <c r="N638" s="58"/>
      <c r="O638" s="149"/>
      <c r="P638" s="58"/>
      <c r="Q638" s="58"/>
      <c r="R638" s="149"/>
      <c r="S638" s="58"/>
      <c r="T638" s="58"/>
      <c r="U638" s="149"/>
      <c r="V638" s="58"/>
      <c r="W638" s="58"/>
    </row>
    <row r="639" spans="1:23">
      <c r="A639" s="202"/>
      <c r="B639" s="415"/>
      <c r="C639" s="194"/>
      <c r="D639" s="171" t="s">
        <v>740</v>
      </c>
      <c r="E639" s="171" t="s">
        <v>82</v>
      </c>
      <c r="F639" s="171" t="s">
        <v>153</v>
      </c>
      <c r="G639" s="171" t="s">
        <v>741</v>
      </c>
      <c r="H639" s="196">
        <v>612</v>
      </c>
      <c r="I639" s="415"/>
      <c r="J639" s="203"/>
      <c r="K639" s="195"/>
      <c r="L639" s="58">
        <v>193.148</v>
      </c>
      <c r="M639" s="58"/>
      <c r="N639" s="58"/>
      <c r="O639" s="149"/>
      <c r="P639" s="149"/>
      <c r="Q639" s="149"/>
      <c r="R639" s="149"/>
      <c r="S639" s="149"/>
      <c r="T639" s="149"/>
      <c r="U639" s="149"/>
      <c r="V639" s="149"/>
      <c r="W639" s="58"/>
    </row>
    <row r="640" spans="1:23">
      <c r="A640" s="202"/>
      <c r="B640" s="415"/>
      <c r="C640" s="194"/>
      <c r="D640" s="171" t="s">
        <v>749</v>
      </c>
      <c r="E640" s="171" t="s">
        <v>82</v>
      </c>
      <c r="F640" s="171" t="s">
        <v>96</v>
      </c>
      <c r="G640" s="171" t="s">
        <v>765</v>
      </c>
      <c r="H640" s="196">
        <v>612</v>
      </c>
      <c r="I640" s="415"/>
      <c r="J640" s="203"/>
      <c r="K640" s="195"/>
      <c r="L640" s="58">
        <v>500</v>
      </c>
      <c r="M640" s="58"/>
      <c r="N640" s="58"/>
      <c r="O640" s="149"/>
      <c r="P640" s="149"/>
      <c r="Q640" s="149"/>
      <c r="R640" s="149"/>
      <c r="S640" s="149"/>
      <c r="T640" s="149"/>
      <c r="U640" s="149"/>
      <c r="V640" s="149"/>
      <c r="W640" s="58"/>
    </row>
    <row r="641" spans="1:23">
      <c r="A641" s="202"/>
      <c r="B641" s="415"/>
      <c r="C641" s="194"/>
      <c r="D641" s="171" t="s">
        <v>749</v>
      </c>
      <c r="E641" s="171" t="s">
        <v>82</v>
      </c>
      <c r="F641" s="171" t="s">
        <v>96</v>
      </c>
      <c r="G641" s="171" t="s">
        <v>755</v>
      </c>
      <c r="H641" s="196">
        <v>612</v>
      </c>
      <c r="I641" s="415"/>
      <c r="J641" s="203"/>
      <c r="K641" s="195"/>
      <c r="L641" s="58">
        <v>2497.0472500000001</v>
      </c>
      <c r="M641" s="58"/>
      <c r="N641" s="58"/>
      <c r="O641" s="149"/>
      <c r="P641" s="58"/>
      <c r="Q641" s="58"/>
      <c r="R641" s="149"/>
      <c r="S641" s="58"/>
      <c r="T641" s="58"/>
      <c r="U641" s="149"/>
      <c r="V641" s="58"/>
      <c r="W641" s="58"/>
    </row>
    <row r="642" spans="1:23">
      <c r="A642" s="202"/>
      <c r="B642" s="415"/>
      <c r="C642" s="194"/>
      <c r="D642" s="171" t="s">
        <v>550</v>
      </c>
      <c r="E642" s="171" t="s">
        <v>82</v>
      </c>
      <c r="F642" s="171" t="s">
        <v>96</v>
      </c>
      <c r="G642" s="171" t="s">
        <v>204</v>
      </c>
      <c r="H642" s="196">
        <v>612</v>
      </c>
      <c r="I642" s="415"/>
      <c r="J642" s="203"/>
      <c r="K642" s="195"/>
      <c r="L642" s="58">
        <v>240</v>
      </c>
      <c r="M642" s="58"/>
      <c r="N642" s="58"/>
      <c r="O642" s="149"/>
      <c r="P642" s="58"/>
      <c r="Q642" s="58"/>
      <c r="R642" s="149"/>
      <c r="S642" s="58"/>
      <c r="T642" s="58"/>
      <c r="U642" s="149"/>
      <c r="V642" s="58"/>
      <c r="W642" s="58"/>
    </row>
    <row r="643" spans="1:23">
      <c r="A643" s="202"/>
      <c r="B643" s="415"/>
      <c r="C643" s="194"/>
      <c r="D643" s="171" t="s">
        <v>749</v>
      </c>
      <c r="E643" s="171" t="s">
        <v>82</v>
      </c>
      <c r="F643" s="171" t="s">
        <v>96</v>
      </c>
      <c r="G643" s="171" t="s">
        <v>1226</v>
      </c>
      <c r="H643" s="196">
        <v>612</v>
      </c>
      <c r="I643" s="415"/>
      <c r="J643" s="203"/>
      <c r="K643" s="195"/>
      <c r="L643" s="58">
        <v>100</v>
      </c>
      <c r="M643" s="58"/>
      <c r="N643" s="58"/>
      <c r="O643" s="149"/>
      <c r="P643" s="58"/>
      <c r="Q643" s="58"/>
      <c r="R643" s="149"/>
      <c r="S643" s="58"/>
      <c r="T643" s="58"/>
      <c r="U643" s="149"/>
      <c r="V643" s="58"/>
      <c r="W643" s="58"/>
    </row>
    <row r="644" spans="1:23">
      <c r="A644" s="491" t="s">
        <v>37</v>
      </c>
      <c r="B644" s="491"/>
      <c r="C644" s="491"/>
      <c r="D644" s="491"/>
      <c r="E644" s="491"/>
      <c r="F644" s="491"/>
      <c r="G644" s="491"/>
      <c r="H644" s="491"/>
      <c r="I644" s="491"/>
      <c r="J644" s="491"/>
      <c r="K644" s="491"/>
      <c r="L644" s="55">
        <f>SUM(L645,L651)</f>
        <v>142890.28057999999</v>
      </c>
      <c r="M644" s="55">
        <f t="shared" ref="M644:W644" si="252">SUM(M645,M651)</f>
        <v>195303.21066999997</v>
      </c>
      <c r="N644" s="55">
        <f t="shared" si="252"/>
        <v>113955.03511000001</v>
      </c>
      <c r="O644" s="55">
        <f t="shared" si="252"/>
        <v>180761.8</v>
      </c>
      <c r="P644" s="55">
        <f t="shared" si="252"/>
        <v>180761.8</v>
      </c>
      <c r="Q644" s="55">
        <f t="shared" si="252"/>
        <v>0</v>
      </c>
      <c r="R644" s="55">
        <f t="shared" si="252"/>
        <v>167910.3</v>
      </c>
      <c r="S644" s="55">
        <f t="shared" si="252"/>
        <v>167910.3</v>
      </c>
      <c r="T644" s="55">
        <f t="shared" si="252"/>
        <v>0</v>
      </c>
      <c r="U644" s="55">
        <f t="shared" si="252"/>
        <v>184661.4</v>
      </c>
      <c r="V644" s="55">
        <f t="shared" si="252"/>
        <v>184661.4</v>
      </c>
      <c r="W644" s="55">
        <f t="shared" si="252"/>
        <v>0</v>
      </c>
    </row>
    <row r="645" spans="1:23" ht="66">
      <c r="A645" s="181" t="s">
        <v>38</v>
      </c>
      <c r="B645" s="170" t="s">
        <v>79</v>
      </c>
      <c r="C645" s="194"/>
      <c r="D645" s="195"/>
      <c r="E645" s="196"/>
      <c r="F645" s="196"/>
      <c r="G645" s="196"/>
      <c r="H645" s="196">
        <v>600</v>
      </c>
      <c r="I645" s="181"/>
      <c r="J645" s="197"/>
      <c r="K645" s="195"/>
      <c r="L645" s="58">
        <f>SUM(L646:L650)</f>
        <v>130285.6684</v>
      </c>
      <c r="M645" s="58">
        <f>SUM(M646:M650)</f>
        <v>183726.13126999998</v>
      </c>
      <c r="N645" s="58">
        <f>SUM(N646:N650)</f>
        <v>110294.50019000001</v>
      </c>
      <c r="O645" s="58">
        <f>SUM(O646:O650)</f>
        <v>177393.9</v>
      </c>
      <c r="P645" s="58">
        <f t="shared" ref="P645:W645" si="253">SUM(P646:P650)</f>
        <v>177393.9</v>
      </c>
      <c r="Q645" s="58">
        <f t="shared" si="253"/>
        <v>0</v>
      </c>
      <c r="R645" s="58">
        <f>SUM(R646:R650)</f>
        <v>164582.9</v>
      </c>
      <c r="S645" s="58">
        <f t="shared" si="253"/>
        <v>164582.9</v>
      </c>
      <c r="T645" s="58">
        <f t="shared" si="253"/>
        <v>0</v>
      </c>
      <c r="U645" s="58">
        <f>SUM(U646:U650)</f>
        <v>181125.9</v>
      </c>
      <c r="V645" s="58">
        <f t="shared" si="253"/>
        <v>181125.9</v>
      </c>
      <c r="W645" s="58">
        <f t="shared" si="253"/>
        <v>0</v>
      </c>
    </row>
    <row r="646" spans="1:23">
      <c r="A646" s="492" t="s">
        <v>45</v>
      </c>
      <c r="B646" s="415" t="s">
        <v>743</v>
      </c>
      <c r="C646" s="494" t="s">
        <v>744</v>
      </c>
      <c r="D646" s="171" t="s">
        <v>740</v>
      </c>
      <c r="E646" s="171">
        <v>11</v>
      </c>
      <c r="F646" s="171" t="s">
        <v>153</v>
      </c>
      <c r="G646" s="196">
        <v>1210325270</v>
      </c>
      <c r="H646" s="196">
        <v>621</v>
      </c>
      <c r="I646" s="415" t="s">
        <v>756</v>
      </c>
      <c r="J646" s="495" t="s">
        <v>757</v>
      </c>
      <c r="K646" s="496" t="s">
        <v>758</v>
      </c>
      <c r="L646" s="58">
        <f>4657.36427</f>
        <v>4657.36427</v>
      </c>
      <c r="M646" s="58">
        <v>12704.1536</v>
      </c>
      <c r="N646" s="58">
        <v>9525.3418600000005</v>
      </c>
      <c r="O646" s="149">
        <f t="shared" ref="O646:O650" si="254">SUM(P646:Q646)</f>
        <v>5870.1</v>
      </c>
      <c r="P646" s="149">
        <v>5870.1</v>
      </c>
      <c r="Q646" s="149"/>
      <c r="R646" s="149">
        <f t="shared" ref="R646:R650" si="255">SUM(S646:T646)</f>
        <v>5793.6</v>
      </c>
      <c r="S646" s="149">
        <v>5793.6</v>
      </c>
      <c r="T646" s="149"/>
      <c r="U646" s="149">
        <f t="shared" ref="U646:U650" si="256">SUM(V646:W646)</f>
        <v>6521.5</v>
      </c>
      <c r="V646" s="149">
        <v>6521.5</v>
      </c>
      <c r="W646" s="58"/>
    </row>
    <row r="647" spans="1:23">
      <c r="A647" s="492"/>
      <c r="B647" s="415"/>
      <c r="C647" s="494"/>
      <c r="D647" s="171" t="s">
        <v>740</v>
      </c>
      <c r="E647" s="171">
        <v>11</v>
      </c>
      <c r="F647" s="171" t="s">
        <v>96</v>
      </c>
      <c r="G647" s="196">
        <v>1210325270</v>
      </c>
      <c r="H647" s="196">
        <v>621</v>
      </c>
      <c r="I647" s="415"/>
      <c r="J647" s="495"/>
      <c r="K647" s="496"/>
      <c r="L647" s="58"/>
      <c r="M647" s="58"/>
      <c r="N647" s="58"/>
      <c r="O647" s="149">
        <f t="shared" si="254"/>
        <v>6228.8</v>
      </c>
      <c r="P647" s="149">
        <v>6228.8</v>
      </c>
      <c r="Q647" s="149"/>
      <c r="R647" s="149">
        <f t="shared" si="255"/>
        <v>6162.3</v>
      </c>
      <c r="S647" s="149">
        <v>6162.3</v>
      </c>
      <c r="T647" s="149"/>
      <c r="U647" s="149">
        <f t="shared" si="256"/>
        <v>6794.6</v>
      </c>
      <c r="V647" s="149">
        <v>6794.6</v>
      </c>
      <c r="W647" s="58"/>
    </row>
    <row r="648" spans="1:23">
      <c r="A648" s="492"/>
      <c r="B648" s="415"/>
      <c r="C648" s="494" t="s">
        <v>759</v>
      </c>
      <c r="D648" s="171" t="s">
        <v>749</v>
      </c>
      <c r="E648" s="171" t="s">
        <v>82</v>
      </c>
      <c r="F648" s="171" t="s">
        <v>96</v>
      </c>
      <c r="G648" s="196">
        <v>1210200590</v>
      </c>
      <c r="H648" s="196">
        <v>621</v>
      </c>
      <c r="I648" s="415"/>
      <c r="J648" s="495"/>
      <c r="K648" s="496"/>
      <c r="L648" s="58">
        <v>102002.42744</v>
      </c>
      <c r="M648" s="58">
        <v>171021.97766999999</v>
      </c>
      <c r="N648" s="58">
        <v>100769.15833000001</v>
      </c>
      <c r="O648" s="149">
        <f t="shared" si="254"/>
        <v>165295</v>
      </c>
      <c r="P648" s="58">
        <v>165295</v>
      </c>
      <c r="Q648" s="58"/>
      <c r="R648" s="149">
        <f t="shared" si="255"/>
        <v>152627</v>
      </c>
      <c r="S648" s="58">
        <v>152627</v>
      </c>
      <c r="T648" s="58"/>
      <c r="U648" s="149">
        <f t="shared" si="256"/>
        <v>167809.8</v>
      </c>
      <c r="V648" s="58">
        <v>167809.8</v>
      </c>
      <c r="W648" s="58"/>
    </row>
    <row r="649" spans="1:23" ht="33">
      <c r="A649" s="492"/>
      <c r="B649" s="415"/>
      <c r="C649" s="494"/>
      <c r="D649" s="171" t="s">
        <v>1369</v>
      </c>
      <c r="E649" s="171">
        <v>11</v>
      </c>
      <c r="F649" s="171" t="s">
        <v>153</v>
      </c>
      <c r="G649" s="196">
        <v>1210325270</v>
      </c>
      <c r="H649" s="196">
        <v>621</v>
      </c>
      <c r="I649" s="415"/>
      <c r="J649" s="495"/>
      <c r="K649" s="496"/>
      <c r="L649" s="58">
        <v>1515.55169</v>
      </c>
      <c r="M649" s="58"/>
      <c r="N649" s="58"/>
      <c r="O649" s="149">
        <f t="shared" si="254"/>
        <v>0</v>
      </c>
      <c r="P649" s="58"/>
      <c r="Q649" s="58"/>
      <c r="R649" s="149">
        <f t="shared" si="255"/>
        <v>0</v>
      </c>
      <c r="S649" s="58"/>
      <c r="T649" s="58"/>
      <c r="U649" s="149">
        <f t="shared" si="256"/>
        <v>0</v>
      </c>
      <c r="V649" s="58"/>
      <c r="W649" s="58"/>
    </row>
    <row r="650" spans="1:23">
      <c r="A650" s="492"/>
      <c r="B650" s="415"/>
      <c r="C650" s="494"/>
      <c r="D650" s="171" t="s">
        <v>749</v>
      </c>
      <c r="E650" s="196">
        <v>11</v>
      </c>
      <c r="F650" s="171" t="s">
        <v>96</v>
      </c>
      <c r="G650" s="196" t="s">
        <v>760</v>
      </c>
      <c r="H650" s="196">
        <v>621</v>
      </c>
      <c r="I650" s="415"/>
      <c r="J650" s="495"/>
      <c r="K650" s="496"/>
      <c r="L650" s="58">
        <v>22110.325000000001</v>
      </c>
      <c r="M650" s="58"/>
      <c r="N650" s="58"/>
      <c r="O650" s="149">
        <f t="shared" si="254"/>
        <v>0</v>
      </c>
      <c r="P650" s="58">
        <v>0</v>
      </c>
      <c r="Q650" s="58"/>
      <c r="R650" s="149">
        <f t="shared" si="255"/>
        <v>0</v>
      </c>
      <c r="S650" s="58">
        <v>0</v>
      </c>
      <c r="T650" s="58"/>
      <c r="U650" s="149">
        <f t="shared" si="256"/>
        <v>0</v>
      </c>
      <c r="V650" s="58">
        <v>0</v>
      </c>
      <c r="W650" s="58"/>
    </row>
    <row r="651" spans="1:23">
      <c r="A651" s="181" t="s">
        <v>40</v>
      </c>
      <c r="B651" s="170" t="s">
        <v>39</v>
      </c>
      <c r="C651" s="194"/>
      <c r="D651" s="195"/>
      <c r="E651" s="196"/>
      <c r="F651" s="196"/>
      <c r="G651" s="196"/>
      <c r="H651" s="196">
        <v>600</v>
      </c>
      <c r="I651" s="181"/>
      <c r="J651" s="197"/>
      <c r="K651" s="195"/>
      <c r="L651" s="58">
        <f>SUM(L652:L672)</f>
        <v>12604.612179999998</v>
      </c>
      <c r="M651" s="58">
        <f>SUM(M652:M672)</f>
        <v>11577.079400000001</v>
      </c>
      <c r="N651" s="58">
        <f>SUM(N652:N672)</f>
        <v>3660.5349200000001</v>
      </c>
      <c r="O651" s="58">
        <f>SUM(O652:O672)</f>
        <v>3367.9</v>
      </c>
      <c r="P651" s="58">
        <f>SUM(P652:P672)</f>
        <v>3367.9</v>
      </c>
      <c r="Q651" s="58">
        <f>SUM(Q652:Q664)</f>
        <v>0</v>
      </c>
      <c r="R651" s="58">
        <f>SUM(R652:R672)</f>
        <v>3327.4</v>
      </c>
      <c r="S651" s="58">
        <f>SUM(S652:S672)</f>
        <v>3327.4</v>
      </c>
      <c r="T651" s="58">
        <f>SUM(T652:T664)</f>
        <v>0</v>
      </c>
      <c r="U651" s="58">
        <f>SUM(U652:U672)</f>
        <v>3535.5</v>
      </c>
      <c r="V651" s="58">
        <f>SUM(V652:V672)</f>
        <v>3535.5</v>
      </c>
      <c r="W651" s="58">
        <f>SUM(W652:W664)</f>
        <v>0</v>
      </c>
    </row>
    <row r="652" spans="1:23">
      <c r="A652" s="492" t="s">
        <v>46</v>
      </c>
      <c r="B652" s="415" t="s">
        <v>750</v>
      </c>
      <c r="C652" s="194"/>
      <c r="D652" s="171" t="s">
        <v>761</v>
      </c>
      <c r="E652" s="171" t="s">
        <v>93</v>
      </c>
      <c r="F652" s="171">
        <v>13</v>
      </c>
      <c r="G652" s="196">
        <v>1010100110</v>
      </c>
      <c r="H652" s="196">
        <v>622</v>
      </c>
      <c r="I652" s="415" t="s">
        <v>762</v>
      </c>
      <c r="J652" s="497" t="s">
        <v>763</v>
      </c>
      <c r="K652" s="496" t="s">
        <v>739</v>
      </c>
      <c r="L652" s="58">
        <v>327.5</v>
      </c>
      <c r="M652" s="58">
        <v>311.10000000000002</v>
      </c>
      <c r="N652" s="58">
        <v>142.55000000000001</v>
      </c>
      <c r="O652" s="58">
        <f>SUM(P652:Q652)</f>
        <v>295.5</v>
      </c>
      <c r="P652" s="58">
        <v>295.5</v>
      </c>
      <c r="Q652" s="58"/>
      <c r="R652" s="58">
        <f>SUM(S652:T652)</f>
        <v>292.2</v>
      </c>
      <c r="S652" s="58">
        <v>292.2</v>
      </c>
      <c r="T652" s="58"/>
      <c r="U652" s="58">
        <f>SUM(V652:W652)</f>
        <v>322.3</v>
      </c>
      <c r="V652" s="58">
        <v>322.3</v>
      </c>
      <c r="W652" s="58"/>
    </row>
    <row r="653" spans="1:23">
      <c r="A653" s="492"/>
      <c r="B653" s="415"/>
      <c r="C653" s="194"/>
      <c r="D653" s="171" t="s">
        <v>628</v>
      </c>
      <c r="E653" s="171" t="s">
        <v>94</v>
      </c>
      <c r="F653" s="171" t="s">
        <v>93</v>
      </c>
      <c r="G653" s="171" t="s">
        <v>629</v>
      </c>
      <c r="H653" s="196">
        <v>622</v>
      </c>
      <c r="I653" s="415"/>
      <c r="J653" s="497"/>
      <c r="K653" s="496"/>
      <c r="L653" s="58">
        <v>112.68635999999999</v>
      </c>
      <c r="M653" s="58">
        <v>229.04864000000001</v>
      </c>
      <c r="N653" s="58">
        <v>229.04864000000001</v>
      </c>
      <c r="O653" s="58">
        <f t="shared" ref="O653:O672" si="257">SUM(P653:Q653)</f>
        <v>369</v>
      </c>
      <c r="P653" s="58">
        <v>369</v>
      </c>
      <c r="Q653" s="58"/>
      <c r="R653" s="58">
        <f t="shared" ref="R653:R672" si="258">SUM(S653:T653)</f>
        <v>346.8</v>
      </c>
      <c r="S653" s="58">
        <v>346.8</v>
      </c>
      <c r="T653" s="58"/>
      <c r="U653" s="58">
        <f t="shared" ref="U653:U672" si="259">SUM(V653:W653)</f>
        <v>382.4</v>
      </c>
      <c r="V653" s="58">
        <v>382.4</v>
      </c>
      <c r="W653" s="58"/>
    </row>
    <row r="654" spans="1:23">
      <c r="A654" s="492"/>
      <c r="B654" s="415"/>
      <c r="C654" s="194"/>
      <c r="D654" s="171" t="s">
        <v>752</v>
      </c>
      <c r="E654" s="171" t="s">
        <v>156</v>
      </c>
      <c r="F654" s="171" t="s">
        <v>156</v>
      </c>
      <c r="G654" s="171" t="s">
        <v>764</v>
      </c>
      <c r="H654" s="196">
        <v>622</v>
      </c>
      <c r="I654" s="415"/>
      <c r="J654" s="497"/>
      <c r="K654" s="496"/>
      <c r="L654" s="58">
        <v>53.738759999999999</v>
      </c>
      <c r="M654" s="58"/>
      <c r="N654" s="58"/>
      <c r="O654" s="58">
        <f t="shared" si="257"/>
        <v>0</v>
      </c>
      <c r="P654" s="58"/>
      <c r="Q654" s="58"/>
      <c r="R654" s="58">
        <f t="shared" si="258"/>
        <v>0</v>
      </c>
      <c r="S654" s="58"/>
      <c r="T654" s="58"/>
      <c r="U654" s="58">
        <f t="shared" si="259"/>
        <v>0</v>
      </c>
      <c r="V654" s="58"/>
      <c r="W654" s="58"/>
    </row>
    <row r="655" spans="1:23">
      <c r="A655" s="492"/>
      <c r="B655" s="415"/>
      <c r="C655" s="194"/>
      <c r="D655" s="171" t="s">
        <v>628</v>
      </c>
      <c r="E655" s="171" t="s">
        <v>156</v>
      </c>
      <c r="F655" s="171" t="s">
        <v>156</v>
      </c>
      <c r="G655" s="171" t="s">
        <v>1370</v>
      </c>
      <c r="H655" s="196">
        <v>622</v>
      </c>
      <c r="I655" s="415"/>
      <c r="J655" s="497"/>
      <c r="K655" s="496"/>
      <c r="L655" s="58"/>
      <c r="M655" s="58">
        <v>21.546420000000001</v>
      </c>
      <c r="N655" s="58">
        <v>21.546420000000001</v>
      </c>
      <c r="O655" s="58">
        <f t="shared" si="257"/>
        <v>21.8</v>
      </c>
      <c r="P655" s="58">
        <v>21.8</v>
      </c>
      <c r="Q655" s="58"/>
      <c r="R655" s="58">
        <f t="shared" si="258"/>
        <v>21.5</v>
      </c>
      <c r="S655" s="58">
        <v>21.5</v>
      </c>
      <c r="T655" s="58"/>
      <c r="U655" s="58">
        <f t="shared" si="259"/>
        <v>23.7</v>
      </c>
      <c r="V655" s="58">
        <v>23.7</v>
      </c>
      <c r="W655" s="58"/>
    </row>
    <row r="656" spans="1:23">
      <c r="A656" s="492"/>
      <c r="B656" s="415"/>
      <c r="C656" s="194"/>
      <c r="D656" s="171" t="s">
        <v>752</v>
      </c>
      <c r="E656" s="171" t="s">
        <v>156</v>
      </c>
      <c r="F656" s="171" t="s">
        <v>156</v>
      </c>
      <c r="G656" s="171" t="s">
        <v>754</v>
      </c>
      <c r="H656" s="196">
        <v>622</v>
      </c>
      <c r="I656" s="415"/>
      <c r="J656" s="497"/>
      <c r="K656" s="496"/>
      <c r="L656" s="58"/>
      <c r="M656" s="58">
        <v>84.53</v>
      </c>
      <c r="N656" s="58">
        <v>84.53</v>
      </c>
      <c r="O656" s="58">
        <f t="shared" si="257"/>
        <v>0</v>
      </c>
      <c r="P656" s="58"/>
      <c r="Q656" s="58"/>
      <c r="R656" s="58">
        <f t="shared" si="258"/>
        <v>0</v>
      </c>
      <c r="S656" s="58"/>
      <c r="T656" s="58"/>
      <c r="U656" s="58">
        <f t="shared" si="259"/>
        <v>0</v>
      </c>
      <c r="V656" s="58"/>
      <c r="W656" s="58"/>
    </row>
    <row r="657" spans="1:23">
      <c r="A657" s="492"/>
      <c r="B657" s="415"/>
      <c r="C657" s="194"/>
      <c r="D657" s="171" t="s">
        <v>752</v>
      </c>
      <c r="E657" s="171" t="s">
        <v>156</v>
      </c>
      <c r="F657" s="171" t="s">
        <v>98</v>
      </c>
      <c r="G657" s="171" t="s">
        <v>754</v>
      </c>
      <c r="H657" s="196">
        <v>622</v>
      </c>
      <c r="I657" s="415"/>
      <c r="J657" s="497"/>
      <c r="K657" s="496"/>
      <c r="L657" s="58"/>
      <c r="M657" s="58">
        <v>0</v>
      </c>
      <c r="N657" s="58">
        <v>0</v>
      </c>
      <c r="O657" s="58">
        <f t="shared" si="257"/>
        <v>80.3</v>
      </c>
      <c r="P657" s="58">
        <v>80.3</v>
      </c>
      <c r="Q657" s="58"/>
      <c r="R657" s="58">
        <f t="shared" si="258"/>
        <v>79.400000000000006</v>
      </c>
      <c r="S657" s="58">
        <v>79.400000000000006</v>
      </c>
      <c r="T657" s="58"/>
      <c r="U657" s="58">
        <f t="shared" si="259"/>
        <v>87.6</v>
      </c>
      <c r="V657" s="58">
        <v>87.6</v>
      </c>
      <c r="W657" s="58"/>
    </row>
    <row r="658" spans="1:23">
      <c r="A658" s="492"/>
      <c r="B658" s="415"/>
      <c r="C658" s="194"/>
      <c r="D658" s="171" t="s">
        <v>752</v>
      </c>
      <c r="E658" s="171" t="s">
        <v>156</v>
      </c>
      <c r="F658" s="171" t="s">
        <v>156</v>
      </c>
      <c r="G658" s="171" t="s">
        <v>753</v>
      </c>
      <c r="H658" s="196">
        <v>622</v>
      </c>
      <c r="I658" s="415"/>
      <c r="J658" s="497"/>
      <c r="K658" s="496"/>
      <c r="L658" s="58"/>
      <c r="M658" s="58">
        <v>96</v>
      </c>
      <c r="N658" s="58">
        <v>96</v>
      </c>
      <c r="O658" s="58">
        <f t="shared" si="257"/>
        <v>0</v>
      </c>
      <c r="P658" s="58"/>
      <c r="Q658" s="58"/>
      <c r="R658" s="58">
        <f t="shared" si="258"/>
        <v>0</v>
      </c>
      <c r="S658" s="58"/>
      <c r="T658" s="58"/>
      <c r="U658" s="58">
        <f t="shared" si="259"/>
        <v>0</v>
      </c>
      <c r="V658" s="58"/>
      <c r="W658" s="58"/>
    </row>
    <row r="659" spans="1:23">
      <c r="A659" s="492"/>
      <c r="B659" s="415"/>
      <c r="C659" s="194"/>
      <c r="D659" s="171" t="s">
        <v>752</v>
      </c>
      <c r="E659" s="171" t="s">
        <v>156</v>
      </c>
      <c r="F659" s="171" t="s">
        <v>98</v>
      </c>
      <c r="G659" s="171" t="s">
        <v>753</v>
      </c>
      <c r="H659" s="196">
        <v>622</v>
      </c>
      <c r="I659" s="415"/>
      <c r="J659" s="497"/>
      <c r="K659" s="496"/>
      <c r="L659" s="58"/>
      <c r="M659" s="58">
        <v>0</v>
      </c>
      <c r="N659" s="58">
        <v>0</v>
      </c>
      <c r="O659" s="58">
        <f t="shared" si="257"/>
        <v>91.2</v>
      </c>
      <c r="P659" s="58">
        <v>91.2</v>
      </c>
      <c r="Q659" s="58"/>
      <c r="R659" s="58">
        <f t="shared" si="258"/>
        <v>90.2</v>
      </c>
      <c r="S659" s="58">
        <v>90.2</v>
      </c>
      <c r="T659" s="58"/>
      <c r="U659" s="58">
        <f t="shared" si="259"/>
        <v>99.5</v>
      </c>
      <c r="V659" s="58">
        <v>99.5</v>
      </c>
      <c r="W659" s="58"/>
    </row>
    <row r="660" spans="1:23">
      <c r="A660" s="492"/>
      <c r="B660" s="415"/>
      <c r="C660" s="194"/>
      <c r="D660" s="171" t="s">
        <v>752</v>
      </c>
      <c r="E660" s="171" t="s">
        <v>156</v>
      </c>
      <c r="F660" s="171" t="s">
        <v>156</v>
      </c>
      <c r="G660" s="171" t="s">
        <v>697</v>
      </c>
      <c r="H660" s="196">
        <v>622</v>
      </c>
      <c r="I660" s="415"/>
      <c r="J660" s="497"/>
      <c r="K660" s="496"/>
      <c r="L660" s="58">
        <v>200.2</v>
      </c>
      <c r="M660" s="58">
        <v>190.2</v>
      </c>
      <c r="N660" s="58">
        <v>0</v>
      </c>
      <c r="O660" s="58">
        <f t="shared" si="257"/>
        <v>180.7</v>
      </c>
      <c r="P660" s="58">
        <v>180.7</v>
      </c>
      <c r="Q660" s="58"/>
      <c r="R660" s="58">
        <f t="shared" si="258"/>
        <v>178.8</v>
      </c>
      <c r="S660" s="58">
        <v>178.8</v>
      </c>
      <c r="T660" s="58"/>
      <c r="U660" s="58">
        <f t="shared" si="259"/>
        <v>197.1</v>
      </c>
      <c r="V660" s="58">
        <v>197.1</v>
      </c>
      <c r="W660" s="58"/>
    </row>
    <row r="661" spans="1:23">
      <c r="A661" s="492"/>
      <c r="B661" s="415"/>
      <c r="C661" s="194"/>
      <c r="D661" s="171" t="s">
        <v>749</v>
      </c>
      <c r="E661" s="171" t="s">
        <v>82</v>
      </c>
      <c r="F661" s="171" t="s">
        <v>153</v>
      </c>
      <c r="G661" s="171" t="s">
        <v>1371</v>
      </c>
      <c r="H661" s="196">
        <v>622</v>
      </c>
      <c r="I661" s="415"/>
      <c r="J661" s="497"/>
      <c r="K661" s="496"/>
      <c r="L661" s="58">
        <v>527</v>
      </c>
      <c r="M661" s="58"/>
      <c r="N661" s="58"/>
      <c r="O661" s="58">
        <f t="shared" si="257"/>
        <v>0</v>
      </c>
      <c r="P661" s="58"/>
      <c r="Q661" s="58"/>
      <c r="R661" s="58">
        <f t="shared" si="258"/>
        <v>0</v>
      </c>
      <c r="S661" s="58"/>
      <c r="T661" s="58"/>
      <c r="U661" s="58">
        <f t="shared" si="259"/>
        <v>0</v>
      </c>
      <c r="V661" s="58"/>
      <c r="W661" s="58"/>
    </row>
    <row r="662" spans="1:23">
      <c r="A662" s="492"/>
      <c r="B662" s="415"/>
      <c r="C662" s="194"/>
      <c r="D662" s="171" t="s">
        <v>740</v>
      </c>
      <c r="E662" s="171" t="s">
        <v>82</v>
      </c>
      <c r="F662" s="171" t="s">
        <v>153</v>
      </c>
      <c r="G662" s="171" t="s">
        <v>1372</v>
      </c>
      <c r="H662" s="196">
        <v>622</v>
      </c>
      <c r="I662" s="415"/>
      <c r="J662" s="497"/>
      <c r="K662" s="496"/>
      <c r="L662" s="58">
        <v>2776.4549999999999</v>
      </c>
      <c r="M662" s="58"/>
      <c r="N662" s="58"/>
      <c r="O662" s="58">
        <f t="shared" si="257"/>
        <v>0</v>
      </c>
      <c r="P662" s="58"/>
      <c r="Q662" s="58"/>
      <c r="R662" s="58">
        <f t="shared" si="258"/>
        <v>0</v>
      </c>
      <c r="S662" s="58"/>
      <c r="T662" s="58"/>
      <c r="U662" s="58">
        <f t="shared" si="259"/>
        <v>0</v>
      </c>
      <c r="V662" s="58"/>
      <c r="W662" s="58"/>
    </row>
    <row r="663" spans="1:23">
      <c r="A663" s="492"/>
      <c r="B663" s="415"/>
      <c r="C663" s="194"/>
      <c r="D663" s="171" t="s">
        <v>704</v>
      </c>
      <c r="E663" s="171" t="s">
        <v>82</v>
      </c>
      <c r="F663" s="171" t="s">
        <v>153</v>
      </c>
      <c r="G663" s="171" t="s">
        <v>1373</v>
      </c>
      <c r="H663" s="196">
        <v>622</v>
      </c>
      <c r="I663" s="415"/>
      <c r="J663" s="497"/>
      <c r="K663" s="496"/>
      <c r="L663" s="58"/>
      <c r="M663" s="58">
        <v>83.6</v>
      </c>
      <c r="N663" s="58">
        <v>83.6</v>
      </c>
      <c r="O663" s="58">
        <f t="shared" si="257"/>
        <v>79.400000000000006</v>
      </c>
      <c r="P663" s="58">
        <v>79.400000000000006</v>
      </c>
      <c r="Q663" s="58"/>
      <c r="R663" s="58">
        <f t="shared" si="258"/>
        <v>78.599999999999994</v>
      </c>
      <c r="S663" s="58">
        <v>78.599999999999994</v>
      </c>
      <c r="T663" s="58"/>
      <c r="U663" s="58">
        <f t="shared" si="259"/>
        <v>86.6</v>
      </c>
      <c r="V663" s="58">
        <v>86.6</v>
      </c>
      <c r="W663" s="58"/>
    </row>
    <row r="664" spans="1:23">
      <c r="A664" s="492"/>
      <c r="B664" s="415"/>
      <c r="C664" s="194"/>
      <c r="D664" s="171" t="s">
        <v>740</v>
      </c>
      <c r="E664" s="171" t="s">
        <v>82</v>
      </c>
      <c r="F664" s="171" t="s">
        <v>153</v>
      </c>
      <c r="G664" s="171" t="s">
        <v>741</v>
      </c>
      <c r="H664" s="196">
        <v>622</v>
      </c>
      <c r="I664" s="415"/>
      <c r="J664" s="497"/>
      <c r="K664" s="496"/>
      <c r="L664" s="58">
        <v>5537.9351999999999</v>
      </c>
      <c r="M664" s="58">
        <v>1325.84683</v>
      </c>
      <c r="N664" s="58">
        <v>508.7824</v>
      </c>
      <c r="O664" s="58">
        <f t="shared" si="257"/>
        <v>1300</v>
      </c>
      <c r="P664" s="149">
        <v>1300</v>
      </c>
      <c r="Q664" s="149"/>
      <c r="R664" s="58">
        <f t="shared" si="258"/>
        <v>1300</v>
      </c>
      <c r="S664" s="149">
        <v>1300</v>
      </c>
      <c r="T664" s="149"/>
      <c r="U664" s="58">
        <f t="shared" si="259"/>
        <v>1300</v>
      </c>
      <c r="V664" s="149">
        <v>1300</v>
      </c>
      <c r="W664" s="58"/>
    </row>
    <row r="665" spans="1:23">
      <c r="A665" s="492"/>
      <c r="B665" s="415"/>
      <c r="C665" s="194"/>
      <c r="D665" s="171" t="s">
        <v>749</v>
      </c>
      <c r="E665" s="171" t="s">
        <v>82</v>
      </c>
      <c r="F665" s="171" t="s">
        <v>96</v>
      </c>
      <c r="G665" s="171" t="s">
        <v>755</v>
      </c>
      <c r="H665" s="196">
        <v>622</v>
      </c>
      <c r="I665" s="415"/>
      <c r="J665" s="497"/>
      <c r="K665" s="496"/>
      <c r="L665" s="58">
        <v>1528.5433</v>
      </c>
      <c r="M665" s="58">
        <f>780.78557+3123.14226</f>
        <v>3903.9278300000001</v>
      </c>
      <c r="N665" s="58">
        <f>270.39278+1096.711</f>
        <v>1367.1037799999999</v>
      </c>
      <c r="O665" s="58">
        <f t="shared" si="257"/>
        <v>950</v>
      </c>
      <c r="P665" s="58">
        <v>950</v>
      </c>
      <c r="Q665" s="58"/>
      <c r="R665" s="58">
        <f t="shared" si="258"/>
        <v>939.9</v>
      </c>
      <c r="S665" s="58">
        <v>939.9</v>
      </c>
      <c r="T665" s="58"/>
      <c r="U665" s="58">
        <f t="shared" si="259"/>
        <v>1036.3</v>
      </c>
      <c r="V665" s="58">
        <v>1036.3</v>
      </c>
      <c r="W665" s="58"/>
    </row>
    <row r="666" spans="1:23">
      <c r="A666" s="492"/>
      <c r="B666" s="415"/>
      <c r="C666" s="194"/>
      <c r="D666" s="171" t="s">
        <v>749</v>
      </c>
      <c r="E666" s="171" t="s">
        <v>82</v>
      </c>
      <c r="F666" s="171" t="s">
        <v>96</v>
      </c>
      <c r="G666" s="171" t="s">
        <v>765</v>
      </c>
      <c r="H666" s="196">
        <v>622</v>
      </c>
      <c r="I666" s="415"/>
      <c r="J666" s="497"/>
      <c r="K666" s="496"/>
      <c r="L666" s="58">
        <v>1265.5535600000001</v>
      </c>
      <c r="M666" s="58">
        <v>700</v>
      </c>
      <c r="N666" s="58">
        <v>700</v>
      </c>
      <c r="O666" s="58">
        <f t="shared" si="257"/>
        <v>0</v>
      </c>
      <c r="P666" s="58"/>
      <c r="Q666" s="58"/>
      <c r="R666" s="58">
        <f t="shared" si="258"/>
        <v>0</v>
      </c>
      <c r="S666" s="58"/>
      <c r="T666" s="58"/>
      <c r="U666" s="58">
        <f t="shared" si="259"/>
        <v>0</v>
      </c>
      <c r="V666" s="58"/>
      <c r="W666" s="58"/>
    </row>
    <row r="667" spans="1:23">
      <c r="A667" s="492"/>
      <c r="B667" s="415"/>
      <c r="C667" s="194"/>
      <c r="D667" s="171" t="s">
        <v>749</v>
      </c>
      <c r="E667" s="171" t="s">
        <v>82</v>
      </c>
      <c r="F667" s="171" t="s">
        <v>96</v>
      </c>
      <c r="G667" s="171" t="s">
        <v>1374</v>
      </c>
      <c r="H667" s="196">
        <v>622</v>
      </c>
      <c r="I667" s="415"/>
      <c r="J667" s="497"/>
      <c r="K667" s="496"/>
      <c r="L667" s="58">
        <v>0</v>
      </c>
      <c r="M667" s="58">
        <f>2603.606+1282.3</f>
        <v>3885.9059999999999</v>
      </c>
      <c r="N667" s="58"/>
      <c r="O667" s="58">
        <f t="shared" si="257"/>
        <v>0</v>
      </c>
      <c r="P667" s="58"/>
      <c r="Q667" s="58"/>
      <c r="R667" s="58">
        <f t="shared" si="258"/>
        <v>0</v>
      </c>
      <c r="S667" s="58"/>
      <c r="T667" s="58"/>
      <c r="U667" s="58">
        <f t="shared" si="259"/>
        <v>0</v>
      </c>
      <c r="V667" s="58"/>
      <c r="W667" s="58"/>
    </row>
    <row r="668" spans="1:23">
      <c r="A668" s="492"/>
      <c r="B668" s="415"/>
      <c r="C668" s="194"/>
      <c r="D668" s="171" t="s">
        <v>399</v>
      </c>
      <c r="E668" s="171" t="s">
        <v>82</v>
      </c>
      <c r="F668" s="171" t="s">
        <v>96</v>
      </c>
      <c r="G668" s="171" t="s">
        <v>1331</v>
      </c>
      <c r="H668" s="196">
        <v>622</v>
      </c>
      <c r="I668" s="415"/>
      <c r="J668" s="497"/>
      <c r="K668" s="496"/>
      <c r="L668" s="58"/>
      <c r="M668" s="58">
        <v>21.37368</v>
      </c>
      <c r="N668" s="58">
        <v>21.37368</v>
      </c>
      <c r="O668" s="58">
        <f t="shared" si="257"/>
        <v>0</v>
      </c>
      <c r="P668" s="58"/>
      <c r="Q668" s="58"/>
      <c r="R668" s="58">
        <f t="shared" si="258"/>
        <v>0</v>
      </c>
      <c r="S668" s="58"/>
      <c r="T668" s="58"/>
      <c r="U668" s="58">
        <f t="shared" si="259"/>
        <v>0</v>
      </c>
      <c r="V668" s="58"/>
      <c r="W668" s="58"/>
    </row>
    <row r="669" spans="1:23">
      <c r="A669" s="492"/>
      <c r="B669" s="415"/>
      <c r="C669" s="194"/>
      <c r="D669" s="171" t="s">
        <v>550</v>
      </c>
      <c r="E669" s="171" t="s">
        <v>82</v>
      </c>
      <c r="F669" s="171" t="s">
        <v>96</v>
      </c>
      <c r="G669" s="171" t="s">
        <v>204</v>
      </c>
      <c r="H669" s="196">
        <v>622</v>
      </c>
      <c r="I669" s="415"/>
      <c r="J669" s="497"/>
      <c r="K669" s="496"/>
      <c r="L669" s="58">
        <v>160</v>
      </c>
      <c r="M669" s="58">
        <v>70</v>
      </c>
      <c r="N669" s="58"/>
      <c r="O669" s="58">
        <f t="shared" si="257"/>
        <v>0</v>
      </c>
      <c r="P669" s="58"/>
      <c r="Q669" s="58"/>
      <c r="R669" s="58">
        <f t="shared" si="258"/>
        <v>0</v>
      </c>
      <c r="S669" s="58"/>
      <c r="T669" s="58"/>
      <c r="U669" s="58">
        <f t="shared" si="259"/>
        <v>0</v>
      </c>
      <c r="V669" s="58"/>
      <c r="W669" s="58"/>
    </row>
    <row r="670" spans="1:23">
      <c r="A670" s="492"/>
      <c r="B670" s="415"/>
      <c r="C670" s="194"/>
      <c r="D670" s="171" t="s">
        <v>1278</v>
      </c>
      <c r="E670" s="171" t="s">
        <v>82</v>
      </c>
      <c r="F670" s="171" t="s">
        <v>96</v>
      </c>
      <c r="G670" s="171" t="s">
        <v>204</v>
      </c>
      <c r="H670" s="196">
        <v>622</v>
      </c>
      <c r="I670" s="415"/>
      <c r="J670" s="497"/>
      <c r="K670" s="496"/>
      <c r="L670" s="58"/>
      <c r="M670" s="58">
        <v>468</v>
      </c>
      <c r="N670" s="58">
        <v>220</v>
      </c>
      <c r="O670" s="58">
        <f t="shared" si="257"/>
        <v>0</v>
      </c>
      <c r="P670" s="58"/>
      <c r="Q670" s="58"/>
      <c r="R670" s="58">
        <f t="shared" si="258"/>
        <v>0</v>
      </c>
      <c r="S670" s="58"/>
      <c r="T670" s="58"/>
      <c r="U670" s="58">
        <f t="shared" si="259"/>
        <v>0</v>
      </c>
      <c r="V670" s="58"/>
      <c r="W670" s="58"/>
    </row>
    <row r="671" spans="1:23" ht="33">
      <c r="A671" s="492"/>
      <c r="B671" s="415"/>
      <c r="C671" s="194"/>
      <c r="D671" s="171" t="s">
        <v>1375</v>
      </c>
      <c r="E671" s="171" t="s">
        <v>82</v>
      </c>
      <c r="F671" s="171" t="s">
        <v>96</v>
      </c>
      <c r="G671" s="171" t="s">
        <v>204</v>
      </c>
      <c r="H671" s="196">
        <v>622</v>
      </c>
      <c r="I671" s="415"/>
      <c r="J671" s="497"/>
      <c r="K671" s="496"/>
      <c r="L671" s="58"/>
      <c r="M671" s="58">
        <v>186</v>
      </c>
      <c r="N671" s="58">
        <v>186</v>
      </c>
      <c r="O671" s="58">
        <f t="shared" si="257"/>
        <v>0</v>
      </c>
      <c r="P671" s="58"/>
      <c r="Q671" s="58"/>
      <c r="R671" s="58">
        <f t="shared" si="258"/>
        <v>0</v>
      </c>
      <c r="S671" s="58"/>
      <c r="T671" s="58"/>
      <c r="U671" s="58">
        <f t="shared" si="259"/>
        <v>0</v>
      </c>
      <c r="V671" s="58"/>
      <c r="W671" s="58"/>
    </row>
    <row r="672" spans="1:23" ht="33">
      <c r="A672" s="492"/>
      <c r="B672" s="415"/>
      <c r="C672" s="194"/>
      <c r="D672" s="171" t="s">
        <v>1376</v>
      </c>
      <c r="E672" s="171" t="s">
        <v>82</v>
      </c>
      <c r="F672" s="171" t="s">
        <v>96</v>
      </c>
      <c r="G672" s="171" t="s">
        <v>204</v>
      </c>
      <c r="H672" s="196">
        <v>622</v>
      </c>
      <c r="I672" s="415"/>
      <c r="J672" s="497"/>
      <c r="K672" s="496"/>
      <c r="L672" s="58">
        <v>115</v>
      </c>
      <c r="M672" s="58"/>
      <c r="N672" s="58"/>
      <c r="O672" s="58">
        <f t="shared" si="257"/>
        <v>0</v>
      </c>
      <c r="P672" s="58"/>
      <c r="Q672" s="58"/>
      <c r="R672" s="58">
        <f t="shared" si="258"/>
        <v>0</v>
      </c>
      <c r="S672" s="58"/>
      <c r="T672" s="58"/>
      <c r="U672" s="58">
        <f t="shared" si="259"/>
        <v>0</v>
      </c>
      <c r="V672" s="58"/>
      <c r="W672" s="58"/>
    </row>
    <row r="673" spans="1:23" ht="49.5">
      <c r="A673" s="30" t="s">
        <v>171</v>
      </c>
      <c r="B673" s="31" t="s">
        <v>385</v>
      </c>
      <c r="C673" s="30"/>
      <c r="D673" s="33"/>
      <c r="E673" s="33"/>
      <c r="F673" s="33"/>
      <c r="G673" s="33"/>
      <c r="H673" s="33"/>
      <c r="I673" s="30"/>
      <c r="J673" s="34"/>
      <c r="K673" s="35" t="s">
        <v>62</v>
      </c>
      <c r="L673" s="36">
        <f>L674+L759+L770</f>
        <v>801634.01000000013</v>
      </c>
      <c r="M673" s="36">
        <f>M674+M759+M770</f>
        <v>1075527.5</v>
      </c>
      <c r="N673" s="36">
        <f>N674+N759+N770</f>
        <v>653931.40000000014</v>
      </c>
      <c r="O673" s="36">
        <f t="shared" ref="O673:W673" si="260">O674+O759+O770</f>
        <v>927898.29999999993</v>
      </c>
      <c r="P673" s="36">
        <f t="shared" si="260"/>
        <v>927898.29999999993</v>
      </c>
      <c r="Q673" s="36">
        <f t="shared" si="260"/>
        <v>0</v>
      </c>
      <c r="R673" s="36">
        <f t="shared" si="260"/>
        <v>915193.10000000009</v>
      </c>
      <c r="S673" s="36">
        <f t="shared" si="260"/>
        <v>915193.10000000009</v>
      </c>
      <c r="T673" s="36">
        <f t="shared" si="260"/>
        <v>0</v>
      </c>
      <c r="U673" s="36">
        <f t="shared" si="260"/>
        <v>1001249.4000000001</v>
      </c>
      <c r="V673" s="36">
        <f t="shared" si="260"/>
        <v>1001249.4000000001</v>
      </c>
      <c r="W673" s="36">
        <f t="shared" si="260"/>
        <v>0</v>
      </c>
    </row>
    <row r="674" spans="1:23">
      <c r="A674" s="47" t="s">
        <v>9</v>
      </c>
      <c r="B674" s="412" t="s">
        <v>67</v>
      </c>
      <c r="C674" s="412"/>
      <c r="D674" s="412"/>
      <c r="E674" s="412"/>
      <c r="F674" s="412"/>
      <c r="G674" s="412"/>
      <c r="H674" s="412"/>
      <c r="I674" s="412"/>
      <c r="J674" s="412"/>
      <c r="K674" s="412"/>
      <c r="L674" s="48">
        <f>SUM(L675,L680,L688,L696,L757,)</f>
        <v>798726.18</v>
      </c>
      <c r="M674" s="48">
        <f t="shared" ref="M674:W674" si="261">SUM(M675,M680,M688,M696,M757,)</f>
        <v>1072381.26</v>
      </c>
      <c r="N674" s="48">
        <f t="shared" si="261"/>
        <v>652867.05000000005</v>
      </c>
      <c r="O674" s="48">
        <f t="shared" si="261"/>
        <v>919029.29999999993</v>
      </c>
      <c r="P674" s="48">
        <f t="shared" si="261"/>
        <v>919029.29999999993</v>
      </c>
      <c r="Q674" s="48">
        <f t="shared" si="261"/>
        <v>0</v>
      </c>
      <c r="R674" s="48">
        <f t="shared" si="261"/>
        <v>906418.8</v>
      </c>
      <c r="S674" s="48">
        <f t="shared" si="261"/>
        <v>906418.8</v>
      </c>
      <c r="T674" s="48">
        <f t="shared" si="261"/>
        <v>0</v>
      </c>
      <c r="U674" s="48">
        <f t="shared" si="261"/>
        <v>991574.70000000007</v>
      </c>
      <c r="V674" s="48">
        <f t="shared" si="261"/>
        <v>991574.70000000007</v>
      </c>
      <c r="W674" s="48">
        <f t="shared" si="261"/>
        <v>0</v>
      </c>
    </row>
    <row r="675" spans="1:23">
      <c r="A675" s="49" t="s">
        <v>57</v>
      </c>
      <c r="B675" s="50"/>
      <c r="C675" s="51"/>
      <c r="D675" s="52"/>
      <c r="E675" s="27"/>
      <c r="F675" s="27"/>
      <c r="G675" s="27"/>
      <c r="H675" s="27"/>
      <c r="I675" s="204"/>
      <c r="J675" s="54"/>
      <c r="K675" s="205"/>
      <c r="L675" s="55">
        <f t="shared" ref="L675:W675" si="262">SUM(L676:L679)</f>
        <v>14943.3</v>
      </c>
      <c r="M675" s="55">
        <f t="shared" si="262"/>
        <v>12469.33</v>
      </c>
      <c r="N675" s="55">
        <f t="shared" si="262"/>
        <v>8369.9600000000009</v>
      </c>
      <c r="O675" s="55">
        <f t="shared" si="262"/>
        <v>16561.599999999999</v>
      </c>
      <c r="P675" s="55">
        <f t="shared" si="262"/>
        <v>16561.599999999999</v>
      </c>
      <c r="Q675" s="55">
        <f t="shared" si="262"/>
        <v>0</v>
      </c>
      <c r="R675" s="55">
        <f t="shared" si="262"/>
        <v>16384.7</v>
      </c>
      <c r="S675" s="55">
        <f t="shared" si="262"/>
        <v>16384.7</v>
      </c>
      <c r="T675" s="55">
        <f t="shared" si="262"/>
        <v>0</v>
      </c>
      <c r="U675" s="55">
        <f t="shared" si="262"/>
        <v>18066</v>
      </c>
      <c r="V675" s="55">
        <f t="shared" si="262"/>
        <v>18066</v>
      </c>
      <c r="W675" s="55">
        <f t="shared" si="262"/>
        <v>0</v>
      </c>
    </row>
    <row r="676" spans="1:23" ht="181.5">
      <c r="A676" s="56" t="s">
        <v>10</v>
      </c>
      <c r="B676" s="50" t="s">
        <v>68</v>
      </c>
      <c r="C676" s="57"/>
      <c r="D676" s="29" t="s">
        <v>438</v>
      </c>
      <c r="E676" s="29" t="s">
        <v>156</v>
      </c>
      <c r="F676" s="29" t="s">
        <v>98</v>
      </c>
      <c r="G676" s="29" t="s">
        <v>766</v>
      </c>
      <c r="H676" s="27">
        <v>100</v>
      </c>
      <c r="I676" s="120" t="s">
        <v>767</v>
      </c>
      <c r="J676" s="60" t="s">
        <v>768</v>
      </c>
      <c r="K676" s="206"/>
      <c r="L676" s="58">
        <v>14212.96</v>
      </c>
      <c r="M676" s="58">
        <v>11967.03</v>
      </c>
      <c r="N676" s="58">
        <v>8035.63</v>
      </c>
      <c r="O676" s="58">
        <v>15643.1</v>
      </c>
      <c r="P676" s="58">
        <v>15643.1</v>
      </c>
      <c r="Q676" s="58"/>
      <c r="R676" s="58">
        <v>15476</v>
      </c>
      <c r="S676" s="58">
        <v>15476</v>
      </c>
      <c r="T676" s="58"/>
      <c r="U676" s="58">
        <v>17064.099999999999</v>
      </c>
      <c r="V676" s="58">
        <v>17064.099999999999</v>
      </c>
      <c r="W676" s="58"/>
    </row>
    <row r="677" spans="1:23" ht="33">
      <c r="A677" s="56" t="s">
        <v>11</v>
      </c>
      <c r="B677" s="50" t="s">
        <v>1326</v>
      </c>
      <c r="C677" s="57"/>
      <c r="D677" s="29" t="s">
        <v>438</v>
      </c>
      <c r="E677" s="29" t="s">
        <v>156</v>
      </c>
      <c r="F677" s="29" t="s">
        <v>98</v>
      </c>
      <c r="G677" s="29" t="s">
        <v>1226</v>
      </c>
      <c r="H677" s="27">
        <v>100</v>
      </c>
      <c r="I677" s="120"/>
      <c r="J677" s="60"/>
      <c r="K677" s="205"/>
      <c r="L677" s="58">
        <v>92.04</v>
      </c>
      <c r="M677" s="58"/>
      <c r="N677" s="58"/>
      <c r="O677" s="58"/>
      <c r="P677" s="58"/>
      <c r="Q677" s="58"/>
      <c r="R677" s="58"/>
      <c r="S677" s="58"/>
      <c r="T677" s="58"/>
      <c r="U677" s="58"/>
      <c r="V677" s="58"/>
      <c r="W677" s="58"/>
    </row>
    <row r="678" spans="1:23" ht="33">
      <c r="A678" s="56" t="s">
        <v>20</v>
      </c>
      <c r="B678" s="50" t="s">
        <v>69</v>
      </c>
      <c r="C678" s="53"/>
      <c r="D678" s="29" t="s">
        <v>395</v>
      </c>
      <c r="E678" s="29" t="s">
        <v>156</v>
      </c>
      <c r="F678" s="29" t="s">
        <v>98</v>
      </c>
      <c r="G678" s="29" t="s">
        <v>766</v>
      </c>
      <c r="H678" s="27">
        <v>200</v>
      </c>
      <c r="I678" s="204"/>
      <c r="J678" s="61"/>
      <c r="K678" s="207"/>
      <c r="L678" s="58">
        <v>618.29999999999995</v>
      </c>
      <c r="M678" s="58">
        <v>502.3</v>
      </c>
      <c r="N678" s="58">
        <v>334.33</v>
      </c>
      <c r="O678" s="58">
        <v>918.5</v>
      </c>
      <c r="P678" s="58">
        <v>918.5</v>
      </c>
      <c r="Q678" s="58"/>
      <c r="R678" s="58">
        <v>908.7</v>
      </c>
      <c r="S678" s="58">
        <v>908.7</v>
      </c>
      <c r="T678" s="58"/>
      <c r="U678" s="58">
        <v>1001.9</v>
      </c>
      <c r="V678" s="58">
        <v>1001.9</v>
      </c>
      <c r="W678" s="58"/>
    </row>
    <row r="679" spans="1:23">
      <c r="A679" s="56" t="s">
        <v>185</v>
      </c>
      <c r="B679" s="50" t="s">
        <v>31</v>
      </c>
      <c r="C679" s="53"/>
      <c r="D679" s="29" t="s">
        <v>395</v>
      </c>
      <c r="E679" s="29" t="s">
        <v>156</v>
      </c>
      <c r="F679" s="29" t="s">
        <v>98</v>
      </c>
      <c r="G679" s="29" t="s">
        <v>766</v>
      </c>
      <c r="H679" s="27">
        <v>800</v>
      </c>
      <c r="I679" s="204"/>
      <c r="J679" s="61"/>
      <c r="K679" s="207"/>
      <c r="L679" s="58">
        <v>20</v>
      </c>
      <c r="M679" s="58"/>
      <c r="N679" s="58"/>
      <c r="O679" s="58"/>
      <c r="P679" s="58"/>
      <c r="Q679" s="58"/>
      <c r="R679" s="58"/>
      <c r="S679" s="58"/>
      <c r="T679" s="58"/>
      <c r="U679" s="58"/>
      <c r="V679" s="58"/>
      <c r="W679" s="58"/>
    </row>
    <row r="680" spans="1:23">
      <c r="A680" s="429" t="s">
        <v>89</v>
      </c>
      <c r="B680" s="429"/>
      <c r="C680" s="429"/>
      <c r="D680" s="429"/>
      <c r="E680" s="429"/>
      <c r="F680" s="429"/>
      <c r="G680" s="429"/>
      <c r="H680" s="429"/>
      <c r="I680" s="429"/>
      <c r="J680" s="429"/>
      <c r="K680" s="429"/>
      <c r="L680" s="55">
        <f t="shared" ref="L680:W680" si="263">SUM(L681,L684,L687)</f>
        <v>33674.300000000003</v>
      </c>
      <c r="M680" s="55">
        <f t="shared" si="263"/>
        <v>34247.65</v>
      </c>
      <c r="N680" s="55">
        <f t="shared" si="263"/>
        <v>21728.550000000003</v>
      </c>
      <c r="O680" s="55">
        <f t="shared" si="263"/>
        <v>43498.7</v>
      </c>
      <c r="P680" s="55">
        <f t="shared" si="263"/>
        <v>43498.7</v>
      </c>
      <c r="Q680" s="55">
        <f t="shared" si="263"/>
        <v>0</v>
      </c>
      <c r="R680" s="55">
        <f t="shared" si="263"/>
        <v>43034.3</v>
      </c>
      <c r="S680" s="55">
        <f t="shared" si="263"/>
        <v>43034.3</v>
      </c>
      <c r="T680" s="55">
        <f t="shared" si="263"/>
        <v>0</v>
      </c>
      <c r="U680" s="55">
        <f t="shared" si="263"/>
        <v>47450.2</v>
      </c>
      <c r="V680" s="55">
        <f t="shared" si="263"/>
        <v>47450.2</v>
      </c>
      <c r="W680" s="55">
        <f t="shared" si="263"/>
        <v>0</v>
      </c>
    </row>
    <row r="681" spans="1:23">
      <c r="A681" s="56" t="s">
        <v>12</v>
      </c>
      <c r="B681" s="50" t="s">
        <v>58</v>
      </c>
      <c r="C681" s="57"/>
      <c r="D681" s="52"/>
      <c r="E681" s="29"/>
      <c r="F681" s="29"/>
      <c r="G681" s="29"/>
      <c r="H681" s="27">
        <v>100</v>
      </c>
      <c r="I681" s="204"/>
      <c r="J681" s="60"/>
      <c r="K681" s="205"/>
      <c r="L681" s="58">
        <f t="shared" ref="L681:W681" si="264">SUM(L682:L683)</f>
        <v>32208.799999999999</v>
      </c>
      <c r="M681" s="58">
        <f t="shared" si="264"/>
        <v>32303.11</v>
      </c>
      <c r="N681" s="58">
        <f t="shared" si="264"/>
        <v>20727.010000000002</v>
      </c>
      <c r="O681" s="58">
        <f t="shared" si="264"/>
        <v>41789</v>
      </c>
      <c r="P681" s="58">
        <f t="shared" si="264"/>
        <v>41789</v>
      </c>
      <c r="Q681" s="58">
        <f t="shared" si="264"/>
        <v>0</v>
      </c>
      <c r="R681" s="58">
        <f t="shared" si="264"/>
        <v>41342.800000000003</v>
      </c>
      <c r="S681" s="58">
        <f t="shared" si="264"/>
        <v>41342.800000000003</v>
      </c>
      <c r="T681" s="58">
        <f t="shared" si="264"/>
        <v>0</v>
      </c>
      <c r="U681" s="58">
        <f t="shared" si="264"/>
        <v>45585.2</v>
      </c>
      <c r="V681" s="58">
        <f t="shared" si="264"/>
        <v>45585.2</v>
      </c>
      <c r="W681" s="58">
        <f t="shared" si="264"/>
        <v>0</v>
      </c>
    </row>
    <row r="682" spans="1:23" ht="82.5">
      <c r="A682" s="56" t="s">
        <v>48</v>
      </c>
      <c r="B682" s="50" t="s">
        <v>769</v>
      </c>
      <c r="C682" s="57"/>
      <c r="D682" s="29" t="s">
        <v>728</v>
      </c>
      <c r="E682" s="29" t="s">
        <v>156</v>
      </c>
      <c r="F682" s="29" t="s">
        <v>98</v>
      </c>
      <c r="G682" s="29" t="s">
        <v>770</v>
      </c>
      <c r="H682" s="27">
        <v>100</v>
      </c>
      <c r="I682" s="120" t="s">
        <v>771</v>
      </c>
      <c r="J682" s="60" t="s">
        <v>772</v>
      </c>
      <c r="K682" s="205"/>
      <c r="L682" s="58">
        <v>8857.4500000000007</v>
      </c>
      <c r="M682" s="58">
        <v>11353.7</v>
      </c>
      <c r="N682" s="58">
        <v>7285.75</v>
      </c>
      <c r="O682" s="58">
        <v>17077.099999999999</v>
      </c>
      <c r="P682" s="58">
        <v>17077.099999999999</v>
      </c>
      <c r="Q682" s="58"/>
      <c r="R682" s="58">
        <v>16630.900000000001</v>
      </c>
      <c r="S682" s="58">
        <v>16630.900000000001</v>
      </c>
      <c r="T682" s="58"/>
      <c r="U682" s="58">
        <v>20873.3</v>
      </c>
      <c r="V682" s="58">
        <v>20873.3</v>
      </c>
      <c r="W682" s="58"/>
    </row>
    <row r="683" spans="1:23">
      <c r="A683" s="56" t="s">
        <v>65</v>
      </c>
      <c r="B683" s="50" t="s">
        <v>773</v>
      </c>
      <c r="C683" s="57"/>
      <c r="D683" s="29" t="s">
        <v>728</v>
      </c>
      <c r="E683" s="29" t="s">
        <v>156</v>
      </c>
      <c r="F683" s="29" t="s">
        <v>98</v>
      </c>
      <c r="G683" s="29" t="s">
        <v>770</v>
      </c>
      <c r="H683" s="27">
        <v>100</v>
      </c>
      <c r="I683" s="204"/>
      <c r="J683" s="60"/>
      <c r="K683" s="205"/>
      <c r="L683" s="58">
        <v>23351.35</v>
      </c>
      <c r="M683" s="58">
        <v>20949.41</v>
      </c>
      <c r="N683" s="58">
        <v>13441.26</v>
      </c>
      <c r="O683" s="58">
        <v>24711.9</v>
      </c>
      <c r="P683" s="58">
        <v>24711.9</v>
      </c>
      <c r="Q683" s="58"/>
      <c r="R683" s="58">
        <v>24711.9</v>
      </c>
      <c r="S683" s="58">
        <v>24711.9</v>
      </c>
      <c r="T683" s="58"/>
      <c r="U683" s="58">
        <v>24711.9</v>
      </c>
      <c r="V683" s="58">
        <v>24711.9</v>
      </c>
      <c r="W683" s="58"/>
    </row>
    <row r="684" spans="1:23" ht="33">
      <c r="A684" s="56" t="s">
        <v>13</v>
      </c>
      <c r="B684" s="50" t="s">
        <v>32</v>
      </c>
      <c r="C684" s="53"/>
      <c r="D684" s="59"/>
      <c r="E684" s="29"/>
      <c r="F684" s="29"/>
      <c r="G684" s="29"/>
      <c r="H684" s="27">
        <v>200</v>
      </c>
      <c r="I684" s="204"/>
      <c r="J684" s="61"/>
      <c r="K684" s="207"/>
      <c r="L684" s="58">
        <f t="shared" ref="L684:W684" si="265">SUM(L685:L687)</f>
        <v>1465.5</v>
      </c>
      <c r="M684" s="58">
        <f t="shared" si="265"/>
        <v>1944.04</v>
      </c>
      <c r="N684" s="58">
        <f t="shared" si="265"/>
        <v>1001.0400000000001</v>
      </c>
      <c r="O684" s="58">
        <f t="shared" si="265"/>
        <v>1709.7</v>
      </c>
      <c r="P684" s="58">
        <f t="shared" si="265"/>
        <v>1709.7</v>
      </c>
      <c r="Q684" s="58">
        <f t="shared" si="265"/>
        <v>0</v>
      </c>
      <c r="R684" s="58">
        <f t="shared" si="265"/>
        <v>1691.5</v>
      </c>
      <c r="S684" s="58">
        <f t="shared" si="265"/>
        <v>1691.5</v>
      </c>
      <c r="T684" s="58">
        <f t="shared" si="265"/>
        <v>0</v>
      </c>
      <c r="U684" s="58">
        <f t="shared" si="265"/>
        <v>1865</v>
      </c>
      <c r="V684" s="58">
        <f t="shared" si="265"/>
        <v>1865</v>
      </c>
      <c r="W684" s="58">
        <f t="shared" si="265"/>
        <v>0</v>
      </c>
    </row>
    <row r="685" spans="1:23" ht="99">
      <c r="A685" s="56" t="s">
        <v>49</v>
      </c>
      <c r="B685" s="50" t="s">
        <v>774</v>
      </c>
      <c r="C685" s="53"/>
      <c r="D685" s="29" t="s">
        <v>775</v>
      </c>
      <c r="E685" s="29" t="s">
        <v>156</v>
      </c>
      <c r="F685" s="29" t="s">
        <v>98</v>
      </c>
      <c r="G685" s="29" t="s">
        <v>770</v>
      </c>
      <c r="H685" s="27">
        <v>200</v>
      </c>
      <c r="I685" s="120" t="s">
        <v>776</v>
      </c>
      <c r="J685" s="61"/>
      <c r="K685" s="207"/>
      <c r="L685" s="58">
        <v>427.1</v>
      </c>
      <c r="M685" s="58">
        <v>520.13</v>
      </c>
      <c r="N685" s="58">
        <v>281.97000000000003</v>
      </c>
      <c r="O685" s="58">
        <v>868.7</v>
      </c>
      <c r="P685" s="58">
        <v>868.7</v>
      </c>
      <c r="Q685" s="58"/>
      <c r="R685" s="58">
        <v>850.5</v>
      </c>
      <c r="S685" s="58">
        <v>850.5</v>
      </c>
      <c r="T685" s="58"/>
      <c r="U685" s="58">
        <v>1024</v>
      </c>
      <c r="V685" s="58">
        <v>1024</v>
      </c>
      <c r="W685" s="58"/>
    </row>
    <row r="686" spans="1:23">
      <c r="A686" s="56" t="s">
        <v>70</v>
      </c>
      <c r="B686" s="50" t="s">
        <v>773</v>
      </c>
      <c r="C686" s="57"/>
      <c r="D686" s="29" t="s">
        <v>775</v>
      </c>
      <c r="E686" s="29" t="s">
        <v>156</v>
      </c>
      <c r="F686" s="29" t="s">
        <v>98</v>
      </c>
      <c r="G686" s="29" t="s">
        <v>770</v>
      </c>
      <c r="H686" s="27">
        <v>200</v>
      </c>
      <c r="I686" s="204"/>
      <c r="J686" s="60"/>
      <c r="K686" s="205"/>
      <c r="L686" s="58">
        <v>1038.4000000000001</v>
      </c>
      <c r="M686" s="58">
        <v>1423.41</v>
      </c>
      <c r="N686" s="58">
        <v>718.57</v>
      </c>
      <c r="O686" s="58">
        <v>841</v>
      </c>
      <c r="P686" s="58">
        <v>841</v>
      </c>
      <c r="Q686" s="58"/>
      <c r="R686" s="58">
        <v>841</v>
      </c>
      <c r="S686" s="58">
        <v>841</v>
      </c>
      <c r="T686" s="58"/>
      <c r="U686" s="58">
        <v>841</v>
      </c>
      <c r="V686" s="58">
        <v>841</v>
      </c>
      <c r="W686" s="58"/>
    </row>
    <row r="687" spans="1:23">
      <c r="A687" s="56" t="s">
        <v>283</v>
      </c>
      <c r="B687" s="50" t="s">
        <v>31</v>
      </c>
      <c r="C687" s="57"/>
      <c r="D687" s="29" t="s">
        <v>775</v>
      </c>
      <c r="E687" s="29" t="s">
        <v>156</v>
      </c>
      <c r="F687" s="29" t="s">
        <v>98</v>
      </c>
      <c r="G687" s="29" t="s">
        <v>770</v>
      </c>
      <c r="H687" s="27">
        <v>800</v>
      </c>
      <c r="I687" s="204"/>
      <c r="J687" s="60"/>
      <c r="K687" s="205"/>
      <c r="L687" s="58"/>
      <c r="M687" s="58">
        <v>0.5</v>
      </c>
      <c r="N687" s="58">
        <v>0.5</v>
      </c>
      <c r="O687" s="58"/>
      <c r="P687" s="58"/>
      <c r="Q687" s="58"/>
      <c r="R687" s="58"/>
      <c r="S687" s="58"/>
      <c r="T687" s="58"/>
      <c r="U687" s="58"/>
      <c r="V687" s="58"/>
      <c r="W687" s="58"/>
    </row>
    <row r="688" spans="1:23">
      <c r="A688" s="429" t="s">
        <v>73</v>
      </c>
      <c r="B688" s="429"/>
      <c r="C688" s="429"/>
      <c r="D688" s="429"/>
      <c r="E688" s="429"/>
      <c r="F688" s="429"/>
      <c r="G688" s="429"/>
      <c r="H688" s="429"/>
      <c r="I688" s="429"/>
      <c r="J688" s="429"/>
      <c r="K688" s="429"/>
      <c r="L688" s="62">
        <f>SUM(L689)</f>
        <v>182.8</v>
      </c>
      <c r="M688" s="62">
        <f>SUM(M689)</f>
        <v>270.64</v>
      </c>
      <c r="N688" s="62">
        <f>SUM(N689)</f>
        <v>34.200000000000003</v>
      </c>
      <c r="O688" s="62">
        <f>SUM(O689)</f>
        <v>312.3</v>
      </c>
      <c r="P688" s="62">
        <f t="shared" ref="P688:W688" si="266">SUM(P689)</f>
        <v>312.3</v>
      </c>
      <c r="Q688" s="62">
        <f t="shared" si="266"/>
        <v>0</v>
      </c>
      <c r="R688" s="62">
        <f t="shared" si="266"/>
        <v>309.10000000000002</v>
      </c>
      <c r="S688" s="62">
        <f t="shared" si="266"/>
        <v>309.10000000000002</v>
      </c>
      <c r="T688" s="62">
        <f t="shared" si="266"/>
        <v>0</v>
      </c>
      <c r="U688" s="62">
        <f t="shared" si="266"/>
        <v>340.1</v>
      </c>
      <c r="V688" s="62">
        <f t="shared" si="266"/>
        <v>340.1</v>
      </c>
      <c r="W688" s="62">
        <f t="shared" si="266"/>
        <v>0</v>
      </c>
    </row>
    <row r="689" spans="1:23" ht="33">
      <c r="A689" s="56" t="s">
        <v>21</v>
      </c>
      <c r="B689" s="50" t="s">
        <v>90</v>
      </c>
      <c r="C689" s="53"/>
      <c r="D689" s="29"/>
      <c r="E689" s="29"/>
      <c r="F689" s="29"/>
      <c r="G689" s="29"/>
      <c r="H689" s="27">
        <v>200</v>
      </c>
      <c r="I689" s="204"/>
      <c r="J689" s="61"/>
      <c r="K689" s="207"/>
      <c r="L689" s="58">
        <f t="shared" ref="L689:W689" si="267">SUM(L690:L695)</f>
        <v>182.8</v>
      </c>
      <c r="M689" s="58">
        <f t="shared" si="267"/>
        <v>270.64</v>
      </c>
      <c r="N689" s="58">
        <f t="shared" si="267"/>
        <v>34.200000000000003</v>
      </c>
      <c r="O689" s="58">
        <f t="shared" si="267"/>
        <v>312.3</v>
      </c>
      <c r="P689" s="58">
        <f t="shared" si="267"/>
        <v>312.3</v>
      </c>
      <c r="Q689" s="58">
        <f t="shared" si="267"/>
        <v>0</v>
      </c>
      <c r="R689" s="58">
        <f t="shared" si="267"/>
        <v>309.10000000000002</v>
      </c>
      <c r="S689" s="58">
        <f t="shared" si="267"/>
        <v>309.10000000000002</v>
      </c>
      <c r="T689" s="58">
        <f t="shared" si="267"/>
        <v>0</v>
      </c>
      <c r="U689" s="58">
        <f t="shared" si="267"/>
        <v>340.1</v>
      </c>
      <c r="V689" s="58">
        <f t="shared" si="267"/>
        <v>340.1</v>
      </c>
      <c r="W689" s="58">
        <f t="shared" si="267"/>
        <v>0</v>
      </c>
    </row>
    <row r="690" spans="1:23" ht="409.5">
      <c r="A690" s="56" t="s">
        <v>506</v>
      </c>
      <c r="B690" s="50" t="s">
        <v>777</v>
      </c>
      <c r="C690" s="83" t="s">
        <v>368</v>
      </c>
      <c r="D690" s="29" t="s">
        <v>752</v>
      </c>
      <c r="E690" s="29" t="s">
        <v>156</v>
      </c>
      <c r="F690" s="29" t="s">
        <v>156</v>
      </c>
      <c r="G690" s="29" t="s">
        <v>754</v>
      </c>
      <c r="H690" s="27">
        <v>200</v>
      </c>
      <c r="I690" s="120" t="s">
        <v>778</v>
      </c>
      <c r="J690" s="61"/>
      <c r="K690" s="207"/>
      <c r="L690" s="208"/>
      <c r="M690" s="208">
        <v>37.24</v>
      </c>
      <c r="N690" s="208"/>
      <c r="O690" s="208"/>
      <c r="P690" s="208"/>
      <c r="Q690" s="208"/>
      <c r="R690" s="208"/>
      <c r="S690" s="208"/>
      <c r="T690" s="208"/>
      <c r="U690" s="208"/>
      <c r="V690" s="208"/>
      <c r="W690" s="208"/>
    </row>
    <row r="691" spans="1:23">
      <c r="A691" s="56" t="s">
        <v>606</v>
      </c>
      <c r="B691" s="82" t="s">
        <v>779</v>
      </c>
      <c r="C691" s="56"/>
      <c r="D691" s="29" t="s">
        <v>728</v>
      </c>
      <c r="E691" s="29" t="s">
        <v>156</v>
      </c>
      <c r="F691" s="29" t="s">
        <v>98</v>
      </c>
      <c r="G691" s="29" t="s">
        <v>780</v>
      </c>
      <c r="H691" s="29">
        <v>200</v>
      </c>
      <c r="I691" s="128"/>
      <c r="J691" s="135"/>
      <c r="K691" s="26"/>
      <c r="L691" s="208"/>
      <c r="M691" s="208">
        <v>24.4</v>
      </c>
      <c r="N691" s="208"/>
      <c r="O691" s="58"/>
      <c r="P691" s="208"/>
      <c r="Q691" s="208"/>
      <c r="R691" s="58"/>
      <c r="S691" s="208"/>
      <c r="T691" s="208"/>
      <c r="U691" s="58"/>
      <c r="V691" s="208"/>
      <c r="W691" s="208"/>
    </row>
    <row r="692" spans="1:23">
      <c r="A692" s="209" t="s">
        <v>623</v>
      </c>
      <c r="B692" s="50" t="s">
        <v>779</v>
      </c>
      <c r="C692" s="53"/>
      <c r="D692" s="29" t="s">
        <v>728</v>
      </c>
      <c r="E692" s="29" t="s">
        <v>156</v>
      </c>
      <c r="F692" s="29" t="s">
        <v>98</v>
      </c>
      <c r="G692" s="29" t="s">
        <v>781</v>
      </c>
      <c r="H692" s="27">
        <v>200</v>
      </c>
      <c r="I692" s="204"/>
      <c r="J692" s="61"/>
      <c r="K692" s="207"/>
      <c r="L692" s="58">
        <v>5.95</v>
      </c>
      <c r="M692" s="58">
        <v>182.2</v>
      </c>
      <c r="N692" s="58">
        <v>29.2</v>
      </c>
      <c r="O692" s="97">
        <v>305.3</v>
      </c>
      <c r="P692" s="97">
        <v>305.3</v>
      </c>
      <c r="Q692" s="97"/>
      <c r="R692" s="97">
        <v>302.10000000000002</v>
      </c>
      <c r="S692" s="97">
        <v>302.10000000000002</v>
      </c>
      <c r="T692" s="97"/>
      <c r="U692" s="97">
        <v>333.1</v>
      </c>
      <c r="V692" s="97">
        <v>333.1</v>
      </c>
      <c r="W692" s="97"/>
    </row>
    <row r="693" spans="1:23" ht="49.5">
      <c r="A693" s="130" t="s">
        <v>624</v>
      </c>
      <c r="B693" s="82" t="s">
        <v>782</v>
      </c>
      <c r="C693" s="56"/>
      <c r="D693" s="29" t="s">
        <v>728</v>
      </c>
      <c r="E693" s="29" t="s">
        <v>156</v>
      </c>
      <c r="F693" s="29" t="s">
        <v>98</v>
      </c>
      <c r="G693" s="29" t="s">
        <v>783</v>
      </c>
      <c r="H693" s="29">
        <v>200</v>
      </c>
      <c r="I693" s="142"/>
      <c r="J693" s="135"/>
      <c r="K693" s="26"/>
      <c r="L693" s="58">
        <v>99.55</v>
      </c>
      <c r="M693" s="180">
        <v>21.8</v>
      </c>
      <c r="N693" s="58"/>
      <c r="O693" s="97"/>
      <c r="P693" s="97"/>
      <c r="Q693" s="97"/>
      <c r="R693" s="97"/>
      <c r="S693" s="97"/>
      <c r="T693" s="97"/>
      <c r="U693" s="97"/>
      <c r="V693" s="97"/>
      <c r="W693" s="97"/>
    </row>
    <row r="694" spans="1:23" ht="198">
      <c r="A694" s="209" t="s">
        <v>626</v>
      </c>
      <c r="B694" s="50" t="s">
        <v>1447</v>
      </c>
      <c r="C694" s="53"/>
      <c r="D694" s="29" t="s">
        <v>1368</v>
      </c>
      <c r="E694" s="29" t="s">
        <v>156</v>
      </c>
      <c r="F694" s="29" t="s">
        <v>98</v>
      </c>
      <c r="G694" s="29" t="s">
        <v>1033</v>
      </c>
      <c r="H694" s="27">
        <v>200</v>
      </c>
      <c r="I694" s="120" t="s">
        <v>371</v>
      </c>
      <c r="J694" s="61"/>
      <c r="K694" s="207"/>
      <c r="L694" s="58"/>
      <c r="M694" s="58">
        <v>5</v>
      </c>
      <c r="N694" s="210">
        <v>5</v>
      </c>
      <c r="O694" s="97">
        <v>7</v>
      </c>
      <c r="P694" s="97">
        <v>7</v>
      </c>
      <c r="Q694" s="97"/>
      <c r="R694" s="97">
        <v>7</v>
      </c>
      <c r="S694" s="97">
        <v>7</v>
      </c>
      <c r="T694" s="97"/>
      <c r="U694" s="97">
        <v>7</v>
      </c>
      <c r="V694" s="97">
        <v>7</v>
      </c>
      <c r="W694" s="97"/>
    </row>
    <row r="695" spans="1:23" ht="33">
      <c r="A695" s="130" t="s">
        <v>785</v>
      </c>
      <c r="B695" s="50" t="s">
        <v>360</v>
      </c>
      <c r="C695" s="53"/>
      <c r="D695" s="29" t="s">
        <v>1368</v>
      </c>
      <c r="E695" s="29" t="s">
        <v>156</v>
      </c>
      <c r="F695" s="29" t="s">
        <v>98</v>
      </c>
      <c r="G695" s="29" t="s">
        <v>357</v>
      </c>
      <c r="H695" s="27">
        <v>200</v>
      </c>
      <c r="I695" s="120"/>
      <c r="J695" s="61"/>
      <c r="K695" s="207"/>
      <c r="L695" s="58">
        <v>77.3</v>
      </c>
      <c r="M695" s="58"/>
      <c r="N695" s="210"/>
      <c r="O695" s="97"/>
      <c r="P695" s="97"/>
      <c r="Q695" s="97"/>
      <c r="R695" s="97"/>
      <c r="S695" s="97"/>
      <c r="T695" s="97"/>
      <c r="U695" s="97"/>
      <c r="V695" s="97"/>
      <c r="W695" s="97"/>
    </row>
    <row r="696" spans="1:23">
      <c r="A696" s="429" t="s">
        <v>75</v>
      </c>
      <c r="B696" s="429"/>
      <c r="C696" s="429"/>
      <c r="D696" s="429"/>
      <c r="E696" s="429"/>
      <c r="F696" s="429"/>
      <c r="G696" s="429"/>
      <c r="H696" s="429"/>
      <c r="I696" s="429"/>
      <c r="J696" s="429"/>
      <c r="K696" s="429"/>
      <c r="L696" s="62">
        <f>SUM(L697)</f>
        <v>749925.78</v>
      </c>
      <c r="M696" s="62">
        <f t="shared" ref="M696:W696" si="268">SUM(M697)</f>
        <v>1024844.14</v>
      </c>
      <c r="N696" s="62">
        <f t="shared" si="268"/>
        <v>622734.34000000008</v>
      </c>
      <c r="O696" s="62">
        <f t="shared" si="268"/>
        <v>858107.2</v>
      </c>
      <c r="P696" s="62">
        <f t="shared" si="268"/>
        <v>858107.2</v>
      </c>
      <c r="Q696" s="62">
        <f t="shared" si="268"/>
        <v>0</v>
      </c>
      <c r="R696" s="62">
        <f t="shared" si="268"/>
        <v>846141.20000000007</v>
      </c>
      <c r="S696" s="62">
        <f t="shared" si="268"/>
        <v>846141.20000000007</v>
      </c>
      <c r="T696" s="62">
        <f t="shared" si="268"/>
        <v>0</v>
      </c>
      <c r="U696" s="62">
        <f t="shared" si="268"/>
        <v>925168.9</v>
      </c>
      <c r="V696" s="62">
        <f t="shared" si="268"/>
        <v>925168.9</v>
      </c>
      <c r="W696" s="62">
        <f t="shared" si="268"/>
        <v>0</v>
      </c>
    </row>
    <row r="697" spans="1:23">
      <c r="A697" s="429" t="s">
        <v>37</v>
      </c>
      <c r="B697" s="429"/>
      <c r="C697" s="429"/>
      <c r="D697" s="429"/>
      <c r="E697" s="429"/>
      <c r="F697" s="429"/>
      <c r="G697" s="429"/>
      <c r="H697" s="429"/>
      <c r="I697" s="429"/>
      <c r="J697" s="429"/>
      <c r="K697" s="429"/>
      <c r="L697" s="55">
        <f t="shared" ref="L697:W697" si="269">SUM(L698,L711)</f>
        <v>749925.78</v>
      </c>
      <c r="M697" s="55">
        <f t="shared" si="269"/>
        <v>1024844.14</v>
      </c>
      <c r="N697" s="55">
        <f t="shared" si="269"/>
        <v>622734.34000000008</v>
      </c>
      <c r="O697" s="55">
        <f t="shared" si="269"/>
        <v>858107.2</v>
      </c>
      <c r="P697" s="55">
        <f t="shared" si="269"/>
        <v>858107.2</v>
      </c>
      <c r="Q697" s="55">
        <f t="shared" si="269"/>
        <v>0</v>
      </c>
      <c r="R697" s="55">
        <f t="shared" si="269"/>
        <v>846141.20000000007</v>
      </c>
      <c r="S697" s="55">
        <f t="shared" si="269"/>
        <v>846141.20000000007</v>
      </c>
      <c r="T697" s="55">
        <f t="shared" si="269"/>
        <v>0</v>
      </c>
      <c r="U697" s="55">
        <f t="shared" si="269"/>
        <v>925168.9</v>
      </c>
      <c r="V697" s="55">
        <f t="shared" si="269"/>
        <v>925168.9</v>
      </c>
      <c r="W697" s="55">
        <f t="shared" si="269"/>
        <v>0</v>
      </c>
    </row>
    <row r="698" spans="1:23" ht="66">
      <c r="A698" s="81" t="s">
        <v>38</v>
      </c>
      <c r="B698" s="50" t="s">
        <v>79</v>
      </c>
      <c r="C698" s="51"/>
      <c r="D698" s="52"/>
      <c r="E698" s="27"/>
      <c r="F698" s="27"/>
      <c r="G698" s="27"/>
      <c r="H698" s="27">
        <v>600</v>
      </c>
      <c r="I698" s="204"/>
      <c r="J698" s="54"/>
      <c r="K698" s="205"/>
      <c r="L698" s="58">
        <f t="shared" ref="L698:W698" si="270">SUM(L699:L710)</f>
        <v>634125.87</v>
      </c>
      <c r="M698" s="58">
        <f t="shared" si="270"/>
        <v>656025.29</v>
      </c>
      <c r="N698" s="58">
        <f t="shared" si="270"/>
        <v>406683.32000000007</v>
      </c>
      <c r="O698" s="58">
        <f t="shared" si="270"/>
        <v>704118.79999999993</v>
      </c>
      <c r="P698" s="58">
        <f t="shared" si="270"/>
        <v>704118.79999999993</v>
      </c>
      <c r="Q698" s="58">
        <f t="shared" si="270"/>
        <v>0</v>
      </c>
      <c r="R698" s="58">
        <f t="shared" si="270"/>
        <v>697092.70000000007</v>
      </c>
      <c r="S698" s="58">
        <f t="shared" si="270"/>
        <v>697092.70000000007</v>
      </c>
      <c r="T698" s="58">
        <f t="shared" si="270"/>
        <v>0</v>
      </c>
      <c r="U698" s="58">
        <f t="shared" si="270"/>
        <v>769976.7</v>
      </c>
      <c r="V698" s="58">
        <f t="shared" si="270"/>
        <v>769976.7</v>
      </c>
      <c r="W698" s="58">
        <f t="shared" si="270"/>
        <v>0</v>
      </c>
    </row>
    <row r="699" spans="1:23" ht="33">
      <c r="A699" s="81" t="s">
        <v>804</v>
      </c>
      <c r="B699" s="82" t="s">
        <v>786</v>
      </c>
      <c r="C699" s="51" t="s">
        <v>787</v>
      </c>
      <c r="D699" s="29" t="s">
        <v>605</v>
      </c>
      <c r="E699" s="29" t="s">
        <v>156</v>
      </c>
      <c r="F699" s="29" t="s">
        <v>93</v>
      </c>
      <c r="G699" s="29" t="s">
        <v>788</v>
      </c>
      <c r="H699" s="29" t="s">
        <v>158</v>
      </c>
      <c r="I699" s="436" t="s">
        <v>805</v>
      </c>
      <c r="J699" s="54"/>
      <c r="K699" s="205"/>
      <c r="L699" s="208">
        <v>264993.46000000002</v>
      </c>
      <c r="M699" s="208">
        <v>261828.1</v>
      </c>
      <c r="N699" s="208">
        <v>175592.85</v>
      </c>
      <c r="O699" s="208">
        <v>282911.5</v>
      </c>
      <c r="P699" s="208">
        <v>282911.5</v>
      </c>
      <c r="Q699" s="208"/>
      <c r="R699" s="180">
        <v>284325.90000000002</v>
      </c>
      <c r="S699" s="211">
        <v>284325.90000000002</v>
      </c>
      <c r="T699" s="208"/>
      <c r="U699" s="208">
        <v>319015.5</v>
      </c>
      <c r="V699" s="208">
        <v>319015.5</v>
      </c>
      <c r="W699" s="208"/>
    </row>
    <row r="700" spans="1:23" ht="49.5">
      <c r="A700" s="81" t="s">
        <v>806</v>
      </c>
      <c r="B700" s="50" t="s">
        <v>1448</v>
      </c>
      <c r="C700" s="51"/>
      <c r="D700" s="29" t="s">
        <v>605</v>
      </c>
      <c r="E700" s="29" t="s">
        <v>156</v>
      </c>
      <c r="F700" s="29" t="s">
        <v>93</v>
      </c>
      <c r="G700" s="29" t="s">
        <v>1449</v>
      </c>
      <c r="H700" s="27">
        <v>621</v>
      </c>
      <c r="I700" s="436"/>
      <c r="J700" s="54"/>
      <c r="K700" s="205"/>
      <c r="L700" s="208"/>
      <c r="M700" s="58">
        <v>5619.8</v>
      </c>
      <c r="N700" s="208"/>
      <c r="O700" s="208"/>
      <c r="P700" s="208"/>
      <c r="Q700" s="208"/>
      <c r="R700" s="180"/>
      <c r="S700" s="211"/>
      <c r="T700" s="208"/>
      <c r="U700" s="208"/>
      <c r="V700" s="208"/>
      <c r="W700" s="208"/>
    </row>
    <row r="701" spans="1:23" ht="115.5">
      <c r="A701" s="81" t="s">
        <v>811</v>
      </c>
      <c r="B701" s="50" t="s">
        <v>808</v>
      </c>
      <c r="C701" s="50" t="s">
        <v>236</v>
      </c>
      <c r="D701" s="29" t="s">
        <v>809</v>
      </c>
      <c r="E701" s="29" t="s">
        <v>156</v>
      </c>
      <c r="F701" s="29" t="s">
        <v>153</v>
      </c>
      <c r="G701" s="29" t="s">
        <v>810</v>
      </c>
      <c r="H701" s="29" t="s">
        <v>158</v>
      </c>
      <c r="I701" s="436"/>
      <c r="J701" s="452"/>
      <c r="K701" s="453"/>
      <c r="L701" s="208">
        <v>233635.71</v>
      </c>
      <c r="M701" s="208">
        <v>243067.44</v>
      </c>
      <c r="N701" s="208">
        <v>150177.56</v>
      </c>
      <c r="O701" s="208">
        <v>254600.6</v>
      </c>
      <c r="P701" s="208">
        <v>254600.6</v>
      </c>
      <c r="Q701" s="208"/>
      <c r="R701" s="180">
        <v>247409.5</v>
      </c>
      <c r="S701" s="208">
        <v>247409.5</v>
      </c>
      <c r="T701" s="208"/>
      <c r="U701" s="208">
        <v>272995.20000000001</v>
      </c>
      <c r="V701" s="208">
        <v>272995.20000000001</v>
      </c>
      <c r="W701" s="208"/>
    </row>
    <row r="702" spans="1:23" ht="115.5">
      <c r="A702" s="81" t="s">
        <v>813</v>
      </c>
      <c r="B702" s="50" t="s">
        <v>1448</v>
      </c>
      <c r="C702" s="50" t="s">
        <v>236</v>
      </c>
      <c r="D702" s="29" t="s">
        <v>809</v>
      </c>
      <c r="E702" s="29" t="s">
        <v>156</v>
      </c>
      <c r="F702" s="29" t="s">
        <v>153</v>
      </c>
      <c r="G702" s="29" t="s">
        <v>1450</v>
      </c>
      <c r="H702" s="29" t="s">
        <v>158</v>
      </c>
      <c r="I702" s="436"/>
      <c r="J702" s="452"/>
      <c r="K702" s="453"/>
      <c r="L702" s="208"/>
      <c r="M702" s="208">
        <v>4931.3999999999996</v>
      </c>
      <c r="N702" s="212"/>
      <c r="O702" s="208"/>
      <c r="P702" s="208"/>
      <c r="Q702" s="208"/>
      <c r="R702" s="180"/>
      <c r="S702" s="208"/>
      <c r="T702" s="208"/>
      <c r="U702" s="208"/>
      <c r="V702" s="208"/>
      <c r="W702" s="208"/>
    </row>
    <row r="703" spans="1:23" ht="115.5">
      <c r="A703" s="81" t="s">
        <v>814</v>
      </c>
      <c r="B703" s="39"/>
      <c r="C703" s="50" t="s">
        <v>236</v>
      </c>
      <c r="D703" s="29" t="s">
        <v>812</v>
      </c>
      <c r="E703" s="29" t="s">
        <v>156</v>
      </c>
      <c r="F703" s="29" t="s">
        <v>96</v>
      </c>
      <c r="G703" s="29" t="s">
        <v>792</v>
      </c>
      <c r="H703" s="29" t="s">
        <v>158</v>
      </c>
      <c r="I703" s="436"/>
      <c r="J703" s="452"/>
      <c r="K703" s="453"/>
      <c r="L703" s="208">
        <v>91326.11</v>
      </c>
      <c r="M703" s="208">
        <v>82546.2</v>
      </c>
      <c r="N703" s="208">
        <v>42095.86</v>
      </c>
      <c r="O703" s="208">
        <v>90475.9</v>
      </c>
      <c r="P703" s="208">
        <v>90475.9</v>
      </c>
      <c r="Q703" s="208"/>
      <c r="R703" s="180">
        <v>89509.8</v>
      </c>
      <c r="S703" s="208">
        <v>89509.8</v>
      </c>
      <c r="T703" s="208"/>
      <c r="U703" s="208">
        <v>98694.9</v>
      </c>
      <c r="V703" s="208">
        <v>98694.9</v>
      </c>
      <c r="W703" s="208"/>
    </row>
    <row r="704" spans="1:23" ht="115.5">
      <c r="A704" s="213" t="s">
        <v>818</v>
      </c>
      <c r="B704" s="39"/>
      <c r="C704" s="50" t="s">
        <v>236</v>
      </c>
      <c r="D704" s="29" t="s">
        <v>812</v>
      </c>
      <c r="E704" s="29" t="s">
        <v>156</v>
      </c>
      <c r="F704" s="29" t="s">
        <v>96</v>
      </c>
      <c r="G704" s="29" t="s">
        <v>794</v>
      </c>
      <c r="H704" s="29" t="s">
        <v>158</v>
      </c>
      <c r="I704" s="436"/>
      <c r="J704" s="452"/>
      <c r="K704" s="453"/>
      <c r="L704" s="208">
        <v>25642.05</v>
      </c>
      <c r="M704" s="208">
        <v>36186.9</v>
      </c>
      <c r="N704" s="208">
        <v>25844.07</v>
      </c>
      <c r="O704" s="208">
        <v>48208.1</v>
      </c>
      <c r="P704" s="208">
        <v>48208.1</v>
      </c>
      <c r="Q704" s="208"/>
      <c r="R704" s="180">
        <v>48223</v>
      </c>
      <c r="S704" s="208">
        <v>48223</v>
      </c>
      <c r="T704" s="208"/>
      <c r="U704" s="208">
        <v>48811.8</v>
      </c>
      <c r="V704" s="214">
        <v>48811.8</v>
      </c>
      <c r="W704" s="208"/>
    </row>
    <row r="705" spans="1:23" ht="49.5">
      <c r="A705" s="81" t="s">
        <v>1451</v>
      </c>
      <c r="B705" s="39" t="s">
        <v>815</v>
      </c>
      <c r="C705" s="50"/>
      <c r="D705" s="29" t="s">
        <v>812</v>
      </c>
      <c r="E705" s="29" t="s">
        <v>156</v>
      </c>
      <c r="F705" s="29" t="s">
        <v>96</v>
      </c>
      <c r="G705" s="29" t="s">
        <v>816</v>
      </c>
      <c r="H705" s="29" t="s">
        <v>158</v>
      </c>
      <c r="I705" s="125" t="s">
        <v>817</v>
      </c>
      <c r="J705" s="54"/>
      <c r="K705" s="205"/>
      <c r="L705" s="208">
        <v>4607.28</v>
      </c>
      <c r="M705" s="208">
        <v>6672.98</v>
      </c>
      <c r="N705" s="208">
        <v>2938</v>
      </c>
      <c r="O705" s="208">
        <v>12241.5</v>
      </c>
      <c r="P705" s="208">
        <v>12241.5</v>
      </c>
      <c r="Q705" s="208"/>
      <c r="R705" s="180">
        <v>12110.8</v>
      </c>
      <c r="S705" s="208">
        <v>12110.8</v>
      </c>
      <c r="T705" s="208"/>
      <c r="U705" s="208">
        <v>13353.6</v>
      </c>
      <c r="V705" s="208">
        <v>13353.6</v>
      </c>
      <c r="W705" s="208"/>
    </row>
    <row r="706" spans="1:23" ht="49.5">
      <c r="A706" s="81" t="s">
        <v>1452</v>
      </c>
      <c r="B706" s="50" t="s">
        <v>1448</v>
      </c>
      <c r="C706" s="50"/>
      <c r="D706" s="29" t="s">
        <v>812</v>
      </c>
      <c r="E706" s="29" t="s">
        <v>156</v>
      </c>
      <c r="F706" s="29" t="s">
        <v>96</v>
      </c>
      <c r="G706" s="29" t="s">
        <v>1453</v>
      </c>
      <c r="H706" s="27">
        <v>621</v>
      </c>
      <c r="I706" s="125"/>
      <c r="J706" s="54"/>
      <c r="K706" s="205"/>
      <c r="L706" s="208"/>
      <c r="M706" s="208">
        <v>1081.7</v>
      </c>
      <c r="N706" s="208"/>
      <c r="O706" s="208"/>
      <c r="P706" s="208"/>
      <c r="Q706" s="208"/>
      <c r="R706" s="180"/>
      <c r="S706" s="208"/>
      <c r="T706" s="208"/>
      <c r="U706" s="208"/>
      <c r="V706" s="208"/>
      <c r="W706" s="208"/>
    </row>
    <row r="707" spans="1:23">
      <c r="A707" s="81" t="s">
        <v>1454</v>
      </c>
      <c r="B707" s="39" t="s">
        <v>819</v>
      </c>
      <c r="C707" s="50"/>
      <c r="D707" s="29" t="s">
        <v>752</v>
      </c>
      <c r="E707" s="29" t="s">
        <v>156</v>
      </c>
      <c r="F707" s="29" t="s">
        <v>156</v>
      </c>
      <c r="G707" s="29" t="s">
        <v>820</v>
      </c>
      <c r="H707" s="29" t="s">
        <v>158</v>
      </c>
      <c r="I707" s="125"/>
      <c r="J707" s="54"/>
      <c r="K707" s="205"/>
      <c r="L707" s="208">
        <v>11926.32</v>
      </c>
      <c r="M707" s="208">
        <v>9509</v>
      </c>
      <c r="N707" s="208">
        <v>7217.65</v>
      </c>
      <c r="O707" s="208"/>
      <c r="P707" s="208"/>
      <c r="Q707" s="208"/>
      <c r="R707" s="180"/>
      <c r="S707" s="208"/>
      <c r="T707" s="208"/>
      <c r="U707" s="208"/>
      <c r="V707" s="208"/>
      <c r="W707" s="208"/>
    </row>
    <row r="708" spans="1:23">
      <c r="A708" s="81" t="s">
        <v>1454</v>
      </c>
      <c r="B708" s="39" t="s">
        <v>819</v>
      </c>
      <c r="C708" s="50"/>
      <c r="D708" s="29" t="s">
        <v>752</v>
      </c>
      <c r="E708" s="29" t="s">
        <v>156</v>
      </c>
      <c r="F708" s="29" t="s">
        <v>98</v>
      </c>
      <c r="G708" s="29" t="s">
        <v>820</v>
      </c>
      <c r="H708" s="29" t="s">
        <v>158</v>
      </c>
      <c r="I708" s="125"/>
      <c r="J708" s="54"/>
      <c r="K708" s="205"/>
      <c r="L708" s="208"/>
      <c r="M708" s="208"/>
      <c r="N708" s="208"/>
      <c r="O708" s="208">
        <v>10403.1</v>
      </c>
      <c r="P708" s="208">
        <v>10403.1</v>
      </c>
      <c r="Q708" s="208"/>
      <c r="R708" s="180">
        <v>10292</v>
      </c>
      <c r="S708" s="208">
        <v>10292</v>
      </c>
      <c r="T708" s="208"/>
      <c r="U708" s="208">
        <v>11348.1</v>
      </c>
      <c r="V708" s="208">
        <v>11348.1</v>
      </c>
      <c r="W708" s="208"/>
    </row>
    <row r="709" spans="1:23" ht="198">
      <c r="A709" s="81" t="s">
        <v>1455</v>
      </c>
      <c r="B709" s="215" t="s">
        <v>821</v>
      </c>
      <c r="C709" s="50" t="s">
        <v>822</v>
      </c>
      <c r="D709" s="29" t="s">
        <v>752</v>
      </c>
      <c r="E709" s="29" t="s">
        <v>156</v>
      </c>
      <c r="F709" s="29" t="s">
        <v>156</v>
      </c>
      <c r="G709" s="216" t="s">
        <v>754</v>
      </c>
      <c r="H709" s="29" t="s">
        <v>158</v>
      </c>
      <c r="I709" s="120" t="s">
        <v>823</v>
      </c>
      <c r="J709" s="54"/>
      <c r="K709" s="205"/>
      <c r="L709" s="208">
        <v>1994.94</v>
      </c>
      <c r="M709" s="208">
        <v>4581.7700000000004</v>
      </c>
      <c r="N709" s="208">
        <v>2817.33</v>
      </c>
      <c r="O709" s="208"/>
      <c r="P709" s="208"/>
      <c r="Q709" s="119"/>
      <c r="R709" s="180"/>
      <c r="S709" s="208"/>
      <c r="T709" s="208"/>
      <c r="U709" s="208"/>
      <c r="V709" s="208"/>
      <c r="W709" s="208"/>
    </row>
    <row r="710" spans="1:23">
      <c r="A710" s="81"/>
      <c r="B710" s="217"/>
      <c r="C710" s="50"/>
      <c r="D710" s="29" t="s">
        <v>752</v>
      </c>
      <c r="E710" s="29" t="s">
        <v>156</v>
      </c>
      <c r="F710" s="29" t="s">
        <v>98</v>
      </c>
      <c r="G710" s="216" t="s">
        <v>754</v>
      </c>
      <c r="H710" s="29"/>
      <c r="I710" s="120"/>
      <c r="J710" s="60"/>
      <c r="K710" s="205"/>
      <c r="L710" s="208"/>
      <c r="M710" s="208"/>
      <c r="N710" s="208"/>
      <c r="O710" s="208">
        <v>5278.1</v>
      </c>
      <c r="P710" s="208">
        <v>5278.1</v>
      </c>
      <c r="Q710" s="119"/>
      <c r="R710" s="180">
        <v>5221.7</v>
      </c>
      <c r="S710" s="208">
        <v>5221.7</v>
      </c>
      <c r="T710" s="208"/>
      <c r="U710" s="208">
        <v>5757.6</v>
      </c>
      <c r="V710" s="208">
        <v>5757.6</v>
      </c>
      <c r="W710" s="208"/>
    </row>
    <row r="711" spans="1:23">
      <c r="A711" s="49" t="s">
        <v>40</v>
      </c>
      <c r="B711" s="454" t="s">
        <v>39</v>
      </c>
      <c r="C711" s="454"/>
      <c r="D711" s="75"/>
      <c r="E711" s="76"/>
      <c r="F711" s="76"/>
      <c r="G711" s="76"/>
      <c r="H711" s="76">
        <v>600</v>
      </c>
      <c r="I711" s="218"/>
      <c r="J711" s="78"/>
      <c r="K711" s="219"/>
      <c r="L711" s="55">
        <f>SUM(L712:L756)</f>
        <v>115799.90999999997</v>
      </c>
      <c r="M711" s="55">
        <f t="shared" ref="M711:W711" si="271">SUM(M712:M756)</f>
        <v>368818.85</v>
      </c>
      <c r="N711" s="55">
        <f t="shared" si="271"/>
        <v>216051.02000000002</v>
      </c>
      <c r="O711" s="55">
        <f t="shared" si="271"/>
        <v>153988.40000000005</v>
      </c>
      <c r="P711" s="55">
        <f t="shared" si="271"/>
        <v>153988.40000000005</v>
      </c>
      <c r="Q711" s="55">
        <f t="shared" si="271"/>
        <v>0</v>
      </c>
      <c r="R711" s="55">
        <f t="shared" si="271"/>
        <v>149048.50000000003</v>
      </c>
      <c r="S711" s="55">
        <f t="shared" si="271"/>
        <v>149048.50000000003</v>
      </c>
      <c r="T711" s="55">
        <f t="shared" si="271"/>
        <v>0</v>
      </c>
      <c r="U711" s="55">
        <f t="shared" si="271"/>
        <v>155192.20000000004</v>
      </c>
      <c r="V711" s="55">
        <f t="shared" si="271"/>
        <v>155192.20000000004</v>
      </c>
      <c r="W711" s="55">
        <f t="shared" si="271"/>
        <v>0</v>
      </c>
    </row>
    <row r="712" spans="1:23" ht="33">
      <c r="A712" s="53" t="s">
        <v>825</v>
      </c>
      <c r="B712" s="83" t="s">
        <v>796</v>
      </c>
      <c r="C712" s="50"/>
      <c r="D712" s="29" t="s">
        <v>628</v>
      </c>
      <c r="E712" s="29" t="s">
        <v>94</v>
      </c>
      <c r="F712" s="29" t="s">
        <v>93</v>
      </c>
      <c r="G712" s="29" t="s">
        <v>629</v>
      </c>
      <c r="H712" s="29" t="s">
        <v>159</v>
      </c>
      <c r="I712" s="125"/>
      <c r="J712" s="60"/>
      <c r="K712" s="205"/>
      <c r="L712" s="208">
        <v>1901</v>
      </c>
      <c r="M712" s="208">
        <v>1917.33</v>
      </c>
      <c r="N712" s="208">
        <v>1917.32</v>
      </c>
      <c r="O712" s="208">
        <v>3049.7</v>
      </c>
      <c r="P712" s="208">
        <v>3049.7</v>
      </c>
      <c r="Q712" s="208"/>
      <c r="R712" s="208">
        <v>2865.6</v>
      </c>
      <c r="S712" s="208">
        <v>2865.6</v>
      </c>
      <c r="T712" s="208"/>
      <c r="U712" s="208">
        <v>3160.3</v>
      </c>
      <c r="V712" s="208">
        <v>3160.3</v>
      </c>
      <c r="W712" s="208"/>
    </row>
    <row r="713" spans="1:23" ht="165">
      <c r="A713" s="53" t="s">
        <v>826</v>
      </c>
      <c r="B713" s="83" t="s">
        <v>786</v>
      </c>
      <c r="C713" s="51" t="s">
        <v>787</v>
      </c>
      <c r="D713" s="29" t="s">
        <v>605</v>
      </c>
      <c r="E713" s="29" t="s">
        <v>156</v>
      </c>
      <c r="F713" s="29" t="s">
        <v>93</v>
      </c>
      <c r="G713" s="29" t="s">
        <v>788</v>
      </c>
      <c r="H713" s="29" t="s">
        <v>159</v>
      </c>
      <c r="I713" s="120" t="s">
        <v>789</v>
      </c>
      <c r="J713" s="60"/>
      <c r="K713" s="205"/>
      <c r="L713" s="208">
        <v>1376.2</v>
      </c>
      <c r="M713" s="208">
        <v>8810.43</v>
      </c>
      <c r="N713" s="208">
        <v>8810.39</v>
      </c>
      <c r="O713" s="180"/>
      <c r="P713" s="180"/>
      <c r="Q713" s="208"/>
      <c r="R713" s="180"/>
      <c r="S713" s="180"/>
      <c r="T713" s="208"/>
      <c r="U713" s="180"/>
      <c r="V713" s="180"/>
      <c r="W713" s="208"/>
    </row>
    <row r="714" spans="1:23" ht="82.5">
      <c r="A714" s="53" t="s">
        <v>827</v>
      </c>
      <c r="B714" s="83" t="s">
        <v>828</v>
      </c>
      <c r="C714" s="50"/>
      <c r="D714" s="29" t="s">
        <v>728</v>
      </c>
      <c r="E714" s="29" t="s">
        <v>156</v>
      </c>
      <c r="F714" s="29" t="s">
        <v>93</v>
      </c>
      <c r="G714" s="29" t="s">
        <v>829</v>
      </c>
      <c r="H714" s="29" t="s">
        <v>159</v>
      </c>
      <c r="I714" s="125"/>
      <c r="J714" s="60"/>
      <c r="K714" s="205"/>
      <c r="L714" s="208">
        <v>231</v>
      </c>
      <c r="M714" s="208"/>
      <c r="N714" s="208"/>
      <c r="O714" s="180"/>
      <c r="P714" s="180"/>
      <c r="Q714" s="208"/>
      <c r="R714" s="180"/>
      <c r="S714" s="180"/>
      <c r="T714" s="208"/>
      <c r="U714" s="180"/>
      <c r="V714" s="180"/>
      <c r="W714" s="208"/>
    </row>
    <row r="715" spans="1:23" ht="33">
      <c r="A715" s="53" t="s">
        <v>832</v>
      </c>
      <c r="B715" s="83" t="s">
        <v>1456</v>
      </c>
      <c r="C715" s="220"/>
      <c r="D715" s="221" t="s">
        <v>605</v>
      </c>
      <c r="E715" s="29" t="s">
        <v>156</v>
      </c>
      <c r="F715" s="29" t="s">
        <v>93</v>
      </c>
      <c r="G715" s="29" t="s">
        <v>1457</v>
      </c>
      <c r="H715" s="29" t="s">
        <v>159</v>
      </c>
      <c r="I715" s="125"/>
      <c r="J715" s="60"/>
      <c r="K715" s="205"/>
      <c r="L715" s="208"/>
      <c r="M715" s="208">
        <v>40172.53</v>
      </c>
      <c r="N715" s="208">
        <v>23242.3</v>
      </c>
      <c r="O715" s="222"/>
      <c r="P715" s="222"/>
      <c r="Q715" s="214"/>
      <c r="R715" s="222"/>
      <c r="S715" s="222"/>
      <c r="T715" s="214"/>
      <c r="U715" s="222"/>
      <c r="V715" s="222"/>
      <c r="W715" s="214"/>
    </row>
    <row r="716" spans="1:23" ht="49.5">
      <c r="A716" s="53" t="s">
        <v>833</v>
      </c>
      <c r="B716" s="83" t="s">
        <v>801</v>
      </c>
      <c r="C716" s="50"/>
      <c r="D716" s="29" t="s">
        <v>605</v>
      </c>
      <c r="E716" s="29" t="s">
        <v>156</v>
      </c>
      <c r="F716" s="29" t="s">
        <v>93</v>
      </c>
      <c r="G716" s="29" t="s">
        <v>369</v>
      </c>
      <c r="H716" s="29" t="s">
        <v>159</v>
      </c>
      <c r="I716" s="125"/>
      <c r="J716" s="60"/>
      <c r="K716" s="205"/>
      <c r="L716" s="208">
        <v>2449.8000000000002</v>
      </c>
      <c r="M716" s="208">
        <v>3312.8</v>
      </c>
      <c r="N716" s="208">
        <v>3130.2</v>
      </c>
      <c r="O716" s="208">
        <v>4936.5</v>
      </c>
      <c r="P716" s="208">
        <v>4936.5</v>
      </c>
      <c r="Q716" s="208"/>
      <c r="R716" s="208">
        <v>4941.1000000000004</v>
      </c>
      <c r="S716" s="208">
        <v>4941.1000000000004</v>
      </c>
      <c r="T716" s="208"/>
      <c r="U716" s="208">
        <v>4941.1000000000004</v>
      </c>
      <c r="V716" s="208">
        <v>4941.1000000000004</v>
      </c>
      <c r="W716" s="208"/>
    </row>
    <row r="717" spans="1:23" ht="49.5">
      <c r="A717" s="53"/>
      <c r="B717" s="83" t="s">
        <v>801</v>
      </c>
      <c r="C717" s="50"/>
      <c r="D717" s="29" t="s">
        <v>605</v>
      </c>
      <c r="E717" s="29" t="s">
        <v>156</v>
      </c>
      <c r="F717" s="29" t="s">
        <v>93</v>
      </c>
      <c r="G717" s="29" t="s">
        <v>834</v>
      </c>
      <c r="H717" s="29" t="s">
        <v>159</v>
      </c>
      <c r="I717" s="125"/>
      <c r="J717" s="60"/>
      <c r="K717" s="205"/>
      <c r="L717" s="208"/>
      <c r="M717" s="208">
        <v>17885.8</v>
      </c>
      <c r="N717" s="208">
        <v>12286.3</v>
      </c>
      <c r="O717" s="208"/>
      <c r="P717" s="208"/>
      <c r="Q717" s="208"/>
      <c r="R717" s="208"/>
      <c r="S717" s="208"/>
      <c r="T717" s="208"/>
      <c r="U717" s="208"/>
      <c r="V717" s="208"/>
      <c r="W717" s="208"/>
    </row>
    <row r="718" spans="1:23" ht="99">
      <c r="A718" s="53" t="s">
        <v>835</v>
      </c>
      <c r="B718" s="50" t="s">
        <v>720</v>
      </c>
      <c r="C718" s="220"/>
      <c r="D718" s="221" t="s">
        <v>605</v>
      </c>
      <c r="E718" s="29" t="s">
        <v>156</v>
      </c>
      <c r="F718" s="29" t="s">
        <v>93</v>
      </c>
      <c r="G718" s="29" t="s">
        <v>630</v>
      </c>
      <c r="H718" s="29" t="s">
        <v>159</v>
      </c>
      <c r="I718" s="120" t="s">
        <v>802</v>
      </c>
      <c r="J718" s="60"/>
      <c r="K718" s="205"/>
      <c r="L718" s="208">
        <v>759.1</v>
      </c>
      <c r="M718" s="208">
        <v>803.23</v>
      </c>
      <c r="N718" s="208"/>
      <c r="O718" s="222">
        <v>763</v>
      </c>
      <c r="P718" s="222">
        <v>763</v>
      </c>
      <c r="Q718" s="214"/>
      <c r="R718" s="222">
        <v>754.9</v>
      </c>
      <c r="S718" s="222">
        <v>754.9</v>
      </c>
      <c r="T718" s="214"/>
      <c r="U718" s="222">
        <v>832.4</v>
      </c>
      <c r="V718" s="222">
        <v>832.4</v>
      </c>
      <c r="W718" s="214"/>
    </row>
    <row r="719" spans="1:23" ht="33">
      <c r="A719" s="53"/>
      <c r="B719" s="50" t="s">
        <v>1458</v>
      </c>
      <c r="C719" s="50"/>
      <c r="D719" s="29" t="s">
        <v>406</v>
      </c>
      <c r="E719" s="29" t="s">
        <v>156</v>
      </c>
      <c r="F719" s="29" t="s">
        <v>93</v>
      </c>
      <c r="G719" s="29" t="s">
        <v>129</v>
      </c>
      <c r="H719" s="29" t="s">
        <v>159</v>
      </c>
      <c r="I719" s="120"/>
      <c r="J719" s="60"/>
      <c r="K719" s="205"/>
      <c r="L719" s="208">
        <v>1345.1</v>
      </c>
      <c r="M719" s="208">
        <v>86.14</v>
      </c>
      <c r="N719" s="208">
        <v>86.1</v>
      </c>
      <c r="O719" s="208"/>
      <c r="P719" s="208"/>
      <c r="Q719" s="208"/>
      <c r="R719" s="208"/>
      <c r="S719" s="208"/>
      <c r="T719" s="208"/>
      <c r="U719" s="208"/>
      <c r="V719" s="208"/>
      <c r="W719" s="208"/>
    </row>
    <row r="720" spans="1:23" ht="33">
      <c r="A720" s="53"/>
      <c r="B720" s="50" t="s">
        <v>1326</v>
      </c>
      <c r="C720" s="50"/>
      <c r="D720" s="29" t="s">
        <v>812</v>
      </c>
      <c r="E720" s="29" t="s">
        <v>156</v>
      </c>
      <c r="F720" s="29" t="s">
        <v>93</v>
      </c>
      <c r="G720" s="29" t="s">
        <v>1459</v>
      </c>
      <c r="H720" s="29" t="s">
        <v>159</v>
      </c>
      <c r="I720" s="120"/>
      <c r="J720" s="60"/>
      <c r="K720" s="205"/>
      <c r="L720" s="208">
        <v>100</v>
      </c>
      <c r="M720" s="208"/>
      <c r="N720" s="208"/>
      <c r="O720" s="208"/>
      <c r="P720" s="208"/>
      <c r="Q720" s="208"/>
      <c r="R720" s="208"/>
      <c r="S720" s="208"/>
      <c r="T720" s="208"/>
      <c r="U720" s="208"/>
      <c r="V720" s="208"/>
      <c r="W720" s="208"/>
    </row>
    <row r="721" spans="1:23" ht="33">
      <c r="A721" s="53" t="s">
        <v>837</v>
      </c>
      <c r="B721" s="50" t="s">
        <v>701</v>
      </c>
      <c r="C721" s="50"/>
      <c r="D721" s="29" t="s">
        <v>550</v>
      </c>
      <c r="E721" s="29" t="s">
        <v>156</v>
      </c>
      <c r="F721" s="29" t="s">
        <v>93</v>
      </c>
      <c r="G721" s="29" t="s">
        <v>204</v>
      </c>
      <c r="H721" s="29" t="s">
        <v>159</v>
      </c>
      <c r="I721" s="125"/>
      <c r="J721" s="60"/>
      <c r="K721" s="205"/>
      <c r="L721" s="210">
        <v>2403.5</v>
      </c>
      <c r="M721" s="208">
        <v>704.5</v>
      </c>
      <c r="N721" s="208">
        <v>704.5</v>
      </c>
      <c r="O721" s="208"/>
      <c r="P721" s="208"/>
      <c r="Q721" s="208"/>
      <c r="R721" s="208"/>
      <c r="S721" s="208"/>
      <c r="T721" s="208"/>
      <c r="U721" s="208"/>
      <c r="V721" s="208"/>
      <c r="W721" s="208"/>
    </row>
    <row r="722" spans="1:23" ht="33">
      <c r="A722" s="53" t="s">
        <v>838</v>
      </c>
      <c r="B722" s="50" t="s">
        <v>808</v>
      </c>
      <c r="C722" s="50"/>
      <c r="D722" s="29" t="s">
        <v>809</v>
      </c>
      <c r="E722" s="29" t="s">
        <v>156</v>
      </c>
      <c r="F722" s="29" t="s">
        <v>153</v>
      </c>
      <c r="G722" s="29" t="s">
        <v>810</v>
      </c>
      <c r="H722" s="29" t="s">
        <v>159</v>
      </c>
      <c r="I722" s="125"/>
      <c r="J722" s="60"/>
      <c r="K722" s="205"/>
      <c r="L722" s="208">
        <v>10333.799999999999</v>
      </c>
      <c r="M722" s="208">
        <v>27059.9</v>
      </c>
      <c r="N722" s="208">
        <v>23654.2</v>
      </c>
      <c r="O722" s="208">
        <v>1924.5</v>
      </c>
      <c r="P722" s="208">
        <v>1924.5</v>
      </c>
      <c r="Q722" s="208"/>
      <c r="R722" s="208">
        <v>1924.5</v>
      </c>
      <c r="S722" s="208">
        <v>1924.5</v>
      </c>
      <c r="T722" s="208"/>
      <c r="U722" s="208">
        <v>1924.5</v>
      </c>
      <c r="V722" s="208">
        <v>1924.5</v>
      </c>
      <c r="W722" s="208"/>
    </row>
    <row r="723" spans="1:23" ht="66">
      <c r="A723" s="53" t="s">
        <v>840</v>
      </c>
      <c r="B723" s="50" t="s">
        <v>839</v>
      </c>
      <c r="C723" s="50"/>
      <c r="D723" s="29" t="s">
        <v>809</v>
      </c>
      <c r="E723" s="29" t="s">
        <v>156</v>
      </c>
      <c r="F723" s="29" t="s">
        <v>153</v>
      </c>
      <c r="G723" s="29" t="s">
        <v>391</v>
      </c>
      <c r="H723" s="29" t="s">
        <v>159</v>
      </c>
      <c r="I723" s="125"/>
      <c r="J723" s="60"/>
      <c r="K723" s="205"/>
      <c r="L723" s="208">
        <v>50930.7</v>
      </c>
      <c r="M723" s="208">
        <v>68467.600000000006</v>
      </c>
      <c r="N723" s="208">
        <v>37127.040000000001</v>
      </c>
      <c r="O723" s="208">
        <v>72540.899999999994</v>
      </c>
      <c r="P723" s="208">
        <v>72540.899999999994</v>
      </c>
      <c r="Q723" s="208"/>
      <c r="R723" s="208">
        <v>72207.600000000006</v>
      </c>
      <c r="S723" s="208">
        <v>72207.600000000006</v>
      </c>
      <c r="T723" s="208"/>
      <c r="U723" s="208">
        <v>75347.100000000006</v>
      </c>
      <c r="V723" s="208">
        <v>75347.100000000006</v>
      </c>
      <c r="W723" s="208"/>
    </row>
    <row r="724" spans="1:23" ht="82.5">
      <c r="A724" s="53" t="s">
        <v>841</v>
      </c>
      <c r="B724" s="50" t="s">
        <v>1460</v>
      </c>
      <c r="C724" s="50"/>
      <c r="D724" s="29" t="s">
        <v>809</v>
      </c>
      <c r="E724" s="29" t="s">
        <v>156</v>
      </c>
      <c r="F724" s="29" t="s">
        <v>153</v>
      </c>
      <c r="G724" s="29" t="s">
        <v>390</v>
      </c>
      <c r="H724" s="29" t="s">
        <v>159</v>
      </c>
      <c r="I724" s="125"/>
      <c r="J724" s="60"/>
      <c r="K724" s="205"/>
      <c r="L724" s="208">
        <v>16564.2</v>
      </c>
      <c r="M724" s="208">
        <v>22488.9</v>
      </c>
      <c r="N724" s="208">
        <v>9763.7199999999993</v>
      </c>
      <c r="O724" s="208">
        <v>24337.4</v>
      </c>
      <c r="P724" s="208">
        <v>24337.4</v>
      </c>
      <c r="Q724" s="208"/>
      <c r="R724" s="208">
        <v>24082.5</v>
      </c>
      <c r="S724" s="208">
        <v>24082.5</v>
      </c>
      <c r="T724" s="208"/>
      <c r="U724" s="208">
        <v>25272.7</v>
      </c>
      <c r="V724" s="208">
        <v>25272.7</v>
      </c>
      <c r="W724" s="208"/>
    </row>
    <row r="725" spans="1:23" ht="49.5">
      <c r="A725" s="53" t="s">
        <v>842</v>
      </c>
      <c r="B725" s="50" t="s">
        <v>830</v>
      </c>
      <c r="C725" s="50"/>
      <c r="D725" s="29" t="s">
        <v>809</v>
      </c>
      <c r="E725" s="29" t="s">
        <v>156</v>
      </c>
      <c r="F725" s="29" t="s">
        <v>153</v>
      </c>
      <c r="G725" s="29" t="s">
        <v>831</v>
      </c>
      <c r="H725" s="29" t="s">
        <v>159</v>
      </c>
      <c r="I725" s="125"/>
      <c r="J725" s="60"/>
      <c r="K725" s="205"/>
      <c r="L725" s="208"/>
      <c r="M725" s="208">
        <v>2507</v>
      </c>
      <c r="N725" s="208"/>
      <c r="O725" s="208"/>
      <c r="P725" s="208"/>
      <c r="Q725" s="208"/>
      <c r="R725" s="208"/>
      <c r="S725" s="208"/>
      <c r="T725" s="208"/>
      <c r="U725" s="208"/>
      <c r="V725" s="208"/>
      <c r="W725" s="208"/>
    </row>
    <row r="726" spans="1:23" ht="165">
      <c r="A726" s="53" t="s">
        <v>843</v>
      </c>
      <c r="B726" s="50" t="s">
        <v>797</v>
      </c>
      <c r="C726" s="50"/>
      <c r="D726" s="29" t="s">
        <v>809</v>
      </c>
      <c r="E726" s="29" t="s">
        <v>156</v>
      </c>
      <c r="F726" s="29" t="s">
        <v>153</v>
      </c>
      <c r="G726" s="29" t="s">
        <v>798</v>
      </c>
      <c r="H726" s="29" t="s">
        <v>159</v>
      </c>
      <c r="I726" s="125" t="s">
        <v>790</v>
      </c>
      <c r="J726" s="60"/>
      <c r="K726" s="205"/>
      <c r="L726" s="208">
        <v>4278.8999999999996</v>
      </c>
      <c r="M726" s="208">
        <v>6772.8</v>
      </c>
      <c r="N726" s="208">
        <v>2511.5700000000002</v>
      </c>
      <c r="O726" s="208">
        <v>7705.4</v>
      </c>
      <c r="P726" s="208">
        <v>7705.4</v>
      </c>
      <c r="Q726" s="208"/>
      <c r="R726" s="208">
        <v>7623.1</v>
      </c>
      <c r="S726" s="208">
        <v>7623.1</v>
      </c>
      <c r="T726" s="208"/>
      <c r="U726" s="208">
        <v>8405.2999999999993</v>
      </c>
      <c r="V726" s="208">
        <v>8405.2999999999993</v>
      </c>
      <c r="W726" s="208"/>
    </row>
    <row r="727" spans="1:23" ht="115.5">
      <c r="A727" s="53"/>
      <c r="B727" s="50" t="s">
        <v>1461</v>
      </c>
      <c r="C727" s="50"/>
      <c r="D727" s="29" t="s">
        <v>809</v>
      </c>
      <c r="E727" s="29" t="s">
        <v>156</v>
      </c>
      <c r="F727" s="29" t="s">
        <v>153</v>
      </c>
      <c r="G727" s="29" t="s">
        <v>1462</v>
      </c>
      <c r="H727" s="29" t="s">
        <v>159</v>
      </c>
      <c r="I727" s="125"/>
      <c r="J727" s="60"/>
      <c r="K727" s="205"/>
      <c r="L727" s="208">
        <v>1232</v>
      </c>
      <c r="M727" s="208"/>
      <c r="N727" s="208"/>
      <c r="O727" s="208"/>
      <c r="P727" s="208"/>
      <c r="Q727" s="208"/>
      <c r="R727" s="208"/>
      <c r="S727" s="208"/>
      <c r="T727" s="208"/>
      <c r="U727" s="208"/>
      <c r="V727" s="208"/>
      <c r="W727" s="208"/>
    </row>
    <row r="728" spans="1:23" ht="49.5">
      <c r="A728" s="53" t="s">
        <v>847</v>
      </c>
      <c r="B728" s="50" t="s">
        <v>1463</v>
      </c>
      <c r="C728" s="50"/>
      <c r="D728" s="29" t="s">
        <v>845</v>
      </c>
      <c r="E728" s="29" t="s">
        <v>156</v>
      </c>
      <c r="F728" s="29" t="s">
        <v>153</v>
      </c>
      <c r="G728" s="29" t="s">
        <v>1464</v>
      </c>
      <c r="H728" s="29" t="s">
        <v>159</v>
      </c>
      <c r="I728" s="125"/>
      <c r="J728" s="60"/>
      <c r="K728" s="205"/>
      <c r="L728" s="208"/>
      <c r="M728" s="208"/>
      <c r="N728" s="208"/>
      <c r="O728" s="208">
        <v>20074.400000000001</v>
      </c>
      <c r="P728" s="208">
        <v>20074.400000000001</v>
      </c>
      <c r="Q728" s="208"/>
      <c r="R728" s="208">
        <v>20074.400000000001</v>
      </c>
      <c r="S728" s="208">
        <v>20074.400000000001</v>
      </c>
      <c r="T728" s="208"/>
      <c r="U728" s="208">
        <v>20074.400000000001</v>
      </c>
      <c r="V728" s="208">
        <v>20074.400000000001</v>
      </c>
      <c r="W728" s="208"/>
    </row>
    <row r="729" spans="1:23" ht="82.5">
      <c r="A729" s="53" t="s">
        <v>848</v>
      </c>
      <c r="B729" s="50" t="s">
        <v>1465</v>
      </c>
      <c r="C729" s="50"/>
      <c r="D729" s="29" t="s">
        <v>809</v>
      </c>
      <c r="E729" s="29" t="s">
        <v>156</v>
      </c>
      <c r="F729" s="29" t="s">
        <v>153</v>
      </c>
      <c r="G729" s="29" t="s">
        <v>1466</v>
      </c>
      <c r="H729" s="29" t="s">
        <v>159</v>
      </c>
      <c r="I729" s="125"/>
      <c r="J729" s="60"/>
      <c r="K729" s="205"/>
      <c r="L729" s="208"/>
      <c r="M729" s="208"/>
      <c r="N729" s="208"/>
      <c r="O729" s="208">
        <v>3518.6</v>
      </c>
      <c r="P729" s="208">
        <v>3518.6</v>
      </c>
      <c r="Q729" s="208"/>
      <c r="R729" s="208">
        <v>1653.5</v>
      </c>
      <c r="S729" s="208">
        <v>1653.5</v>
      </c>
      <c r="T729" s="208"/>
      <c r="U729" s="208">
        <v>1823.2</v>
      </c>
      <c r="V729" s="208">
        <v>1823.2</v>
      </c>
      <c r="W729" s="208"/>
    </row>
    <row r="730" spans="1:23" ht="49.5">
      <c r="A730" s="53" t="s">
        <v>849</v>
      </c>
      <c r="B730" s="50" t="s">
        <v>799</v>
      </c>
      <c r="C730" s="50"/>
      <c r="D730" s="29" t="s">
        <v>809</v>
      </c>
      <c r="E730" s="29" t="s">
        <v>156</v>
      </c>
      <c r="F730" s="29" t="s">
        <v>153</v>
      </c>
      <c r="G730" s="29" t="s">
        <v>800</v>
      </c>
      <c r="H730" s="29" t="s">
        <v>159</v>
      </c>
      <c r="I730" s="125"/>
      <c r="J730" s="60"/>
      <c r="K730" s="205"/>
      <c r="L730" s="208">
        <v>6798.3</v>
      </c>
      <c r="M730" s="208">
        <v>7452.45</v>
      </c>
      <c r="N730" s="208">
        <v>4968.3</v>
      </c>
      <c r="O730" s="208"/>
      <c r="P730" s="208"/>
      <c r="Q730" s="208"/>
      <c r="R730" s="208"/>
      <c r="S730" s="208"/>
      <c r="T730" s="208"/>
      <c r="U730" s="208"/>
      <c r="V730" s="208"/>
      <c r="W730" s="208"/>
    </row>
    <row r="731" spans="1:23" ht="49.5">
      <c r="A731" s="53" t="s">
        <v>850</v>
      </c>
      <c r="B731" s="83" t="s">
        <v>1467</v>
      </c>
      <c r="C731" s="220"/>
      <c r="D731" s="221" t="s">
        <v>809</v>
      </c>
      <c r="E731" s="29" t="s">
        <v>156</v>
      </c>
      <c r="F731" s="29" t="s">
        <v>153</v>
      </c>
      <c r="G731" s="29" t="s">
        <v>1457</v>
      </c>
      <c r="H731" s="29" t="s">
        <v>159</v>
      </c>
      <c r="I731" s="125"/>
      <c r="J731" s="60"/>
      <c r="K731" s="205"/>
      <c r="L731" s="208"/>
      <c r="M731" s="208">
        <v>71954</v>
      </c>
      <c r="N731" s="208">
        <v>45326.6</v>
      </c>
      <c r="O731" s="222"/>
      <c r="P731" s="222"/>
      <c r="Q731" s="214"/>
      <c r="R731" s="222"/>
      <c r="S731" s="222"/>
      <c r="T731" s="214"/>
      <c r="U731" s="222"/>
      <c r="V731" s="222"/>
      <c r="W731" s="214"/>
    </row>
    <row r="732" spans="1:23" ht="49.5">
      <c r="A732" s="53"/>
      <c r="B732" s="83" t="s">
        <v>801</v>
      </c>
      <c r="C732" s="220"/>
      <c r="D732" s="221" t="s">
        <v>809</v>
      </c>
      <c r="E732" s="29" t="s">
        <v>156</v>
      </c>
      <c r="F732" s="29" t="s">
        <v>153</v>
      </c>
      <c r="G732" s="29" t="s">
        <v>369</v>
      </c>
      <c r="H732" s="29" t="s">
        <v>159</v>
      </c>
      <c r="I732" s="125"/>
      <c r="J732" s="60"/>
      <c r="K732" s="205"/>
      <c r="L732" s="208">
        <v>5505.3</v>
      </c>
      <c r="M732" s="208">
        <v>37485.5</v>
      </c>
      <c r="N732" s="208">
        <v>18101.099999999999</v>
      </c>
      <c r="O732" s="222">
        <v>10310.799999999999</v>
      </c>
      <c r="P732" s="222">
        <v>10310.799999999999</v>
      </c>
      <c r="Q732" s="214"/>
      <c r="R732" s="222">
        <v>8145.4</v>
      </c>
      <c r="S732" s="222">
        <v>8145.4</v>
      </c>
      <c r="T732" s="214"/>
      <c r="U732" s="222">
        <v>8145.4</v>
      </c>
      <c r="V732" s="222">
        <v>8145.4</v>
      </c>
      <c r="W732" s="214"/>
    </row>
    <row r="733" spans="1:23" ht="49.5">
      <c r="A733" s="53" t="s">
        <v>851</v>
      </c>
      <c r="B733" s="82" t="s">
        <v>801</v>
      </c>
      <c r="C733" s="223"/>
      <c r="D733" s="221" t="s">
        <v>809</v>
      </c>
      <c r="E733" s="29" t="s">
        <v>156</v>
      </c>
      <c r="F733" s="29" t="s">
        <v>153</v>
      </c>
      <c r="G733" s="29" t="s">
        <v>834</v>
      </c>
      <c r="H733" s="29" t="s">
        <v>159</v>
      </c>
      <c r="I733" s="128"/>
      <c r="J733" s="115"/>
      <c r="K733" s="26"/>
      <c r="L733" s="208"/>
      <c r="M733" s="208">
        <v>29626.13</v>
      </c>
      <c r="N733" s="208">
        <v>9666</v>
      </c>
      <c r="O733" s="222"/>
      <c r="P733" s="222"/>
      <c r="Q733" s="214"/>
      <c r="R733" s="222"/>
      <c r="S733" s="222"/>
      <c r="T733" s="214"/>
      <c r="U733" s="222"/>
      <c r="V733" s="222"/>
      <c r="W733" s="214"/>
    </row>
    <row r="734" spans="1:23" ht="99">
      <c r="A734" s="53" t="s">
        <v>852</v>
      </c>
      <c r="B734" s="50" t="s">
        <v>720</v>
      </c>
      <c r="C734" s="220"/>
      <c r="D734" s="221" t="s">
        <v>809</v>
      </c>
      <c r="E734" s="29" t="s">
        <v>156</v>
      </c>
      <c r="F734" s="29" t="s">
        <v>153</v>
      </c>
      <c r="G734" s="29" t="s">
        <v>630</v>
      </c>
      <c r="H734" s="29" t="s">
        <v>159</v>
      </c>
      <c r="I734" s="120" t="s">
        <v>802</v>
      </c>
      <c r="J734" s="60"/>
      <c r="K734" s="205"/>
      <c r="L734" s="208">
        <v>193.4</v>
      </c>
      <c r="M734" s="208"/>
      <c r="N734" s="208"/>
      <c r="O734" s="222"/>
      <c r="P734" s="222"/>
      <c r="Q734" s="214"/>
      <c r="R734" s="222"/>
      <c r="S734" s="222"/>
      <c r="T734" s="214"/>
      <c r="U734" s="222"/>
      <c r="V734" s="222"/>
      <c r="W734" s="214"/>
    </row>
    <row r="735" spans="1:23" ht="33">
      <c r="A735" s="53" t="s">
        <v>853</v>
      </c>
      <c r="B735" s="50" t="s">
        <v>701</v>
      </c>
      <c r="C735" s="50"/>
      <c r="D735" s="29" t="s">
        <v>550</v>
      </c>
      <c r="E735" s="29" t="s">
        <v>156</v>
      </c>
      <c r="F735" s="29" t="s">
        <v>153</v>
      </c>
      <c r="G735" s="29" t="s">
        <v>204</v>
      </c>
      <c r="H735" s="29" t="s">
        <v>159</v>
      </c>
      <c r="I735" s="125"/>
      <c r="J735" s="60"/>
      <c r="K735" s="205"/>
      <c r="L735" s="208">
        <v>1127.5</v>
      </c>
      <c r="M735" s="208">
        <v>403</v>
      </c>
      <c r="N735" s="208">
        <v>303.02999999999997</v>
      </c>
      <c r="O735" s="208"/>
      <c r="P735" s="208"/>
      <c r="Q735" s="208"/>
      <c r="R735" s="208"/>
      <c r="S735" s="208"/>
      <c r="T735" s="208"/>
      <c r="U735" s="208"/>
      <c r="V735" s="208"/>
      <c r="W735" s="208"/>
    </row>
    <row r="736" spans="1:23" ht="33">
      <c r="A736" s="53"/>
      <c r="B736" s="50" t="s">
        <v>1326</v>
      </c>
      <c r="C736" s="50"/>
      <c r="D736" s="29" t="s">
        <v>809</v>
      </c>
      <c r="E736" s="29" t="s">
        <v>156</v>
      </c>
      <c r="F736" s="29" t="s">
        <v>153</v>
      </c>
      <c r="G736" s="29" t="s">
        <v>1226</v>
      </c>
      <c r="H736" s="29" t="s">
        <v>159</v>
      </c>
      <c r="I736" s="125"/>
      <c r="J736" s="60"/>
      <c r="K736" s="205"/>
      <c r="L736" s="208">
        <v>100</v>
      </c>
      <c r="M736" s="208"/>
      <c r="N736" s="208"/>
      <c r="O736" s="208"/>
      <c r="P736" s="208"/>
      <c r="Q736" s="208"/>
      <c r="R736" s="208"/>
      <c r="S736" s="208"/>
      <c r="T736" s="208"/>
      <c r="U736" s="208"/>
      <c r="V736" s="208"/>
      <c r="W736" s="208"/>
    </row>
    <row r="737" spans="1:23" ht="49.5">
      <c r="A737" s="53"/>
      <c r="B737" s="50" t="s">
        <v>844</v>
      </c>
      <c r="C737" s="50"/>
      <c r="D737" s="29" t="s">
        <v>809</v>
      </c>
      <c r="E737" s="29" t="s">
        <v>156</v>
      </c>
      <c r="F737" s="29" t="s">
        <v>153</v>
      </c>
      <c r="G737" s="29" t="s">
        <v>846</v>
      </c>
      <c r="H737" s="29" t="s">
        <v>159</v>
      </c>
      <c r="I737" s="125"/>
      <c r="J737" s="60"/>
      <c r="K737" s="205"/>
      <c r="L737" s="208">
        <v>2356</v>
      </c>
      <c r="M737" s="208"/>
      <c r="N737" s="208"/>
      <c r="O737" s="208"/>
      <c r="P737" s="208"/>
      <c r="Q737" s="208"/>
      <c r="R737" s="208"/>
      <c r="S737" s="208"/>
      <c r="T737" s="208"/>
      <c r="U737" s="208"/>
      <c r="V737" s="208"/>
      <c r="W737" s="208"/>
    </row>
    <row r="738" spans="1:23" ht="33">
      <c r="A738" s="53"/>
      <c r="B738" s="50" t="s">
        <v>1458</v>
      </c>
      <c r="C738" s="50"/>
      <c r="D738" s="29" t="s">
        <v>406</v>
      </c>
      <c r="E738" s="29" t="s">
        <v>156</v>
      </c>
      <c r="F738" s="29" t="s">
        <v>153</v>
      </c>
      <c r="G738" s="29" t="s">
        <v>129</v>
      </c>
      <c r="H738" s="29" t="s">
        <v>159</v>
      </c>
      <c r="I738" s="125"/>
      <c r="J738" s="60"/>
      <c r="K738" s="205"/>
      <c r="L738" s="208">
        <v>270.5</v>
      </c>
      <c r="M738" s="208">
        <v>886.5</v>
      </c>
      <c r="N738" s="208">
        <v>886.54</v>
      </c>
      <c r="O738" s="208"/>
      <c r="P738" s="208"/>
      <c r="Q738" s="208"/>
      <c r="R738" s="208"/>
      <c r="S738" s="208"/>
      <c r="T738" s="208"/>
      <c r="U738" s="208"/>
      <c r="V738" s="208"/>
      <c r="W738" s="208"/>
    </row>
    <row r="739" spans="1:23" ht="33">
      <c r="A739" s="53" t="s">
        <v>855</v>
      </c>
      <c r="B739" s="50" t="s">
        <v>701</v>
      </c>
      <c r="C739" s="50"/>
      <c r="D739" s="29" t="s">
        <v>550</v>
      </c>
      <c r="E739" s="29" t="s">
        <v>156</v>
      </c>
      <c r="F739" s="29" t="s">
        <v>96</v>
      </c>
      <c r="G739" s="29" t="s">
        <v>204</v>
      </c>
      <c r="H739" s="29" t="s">
        <v>159</v>
      </c>
      <c r="I739" s="125"/>
      <c r="J739" s="60"/>
      <c r="K739" s="205"/>
      <c r="L739" s="208">
        <v>445.9</v>
      </c>
      <c r="M739" s="208">
        <v>311.55</v>
      </c>
      <c r="N739" s="208">
        <v>311.60000000000002</v>
      </c>
      <c r="O739" s="208"/>
      <c r="P739" s="208"/>
      <c r="Q739" s="208"/>
      <c r="R739" s="208"/>
      <c r="S739" s="208"/>
      <c r="T739" s="208"/>
      <c r="U739" s="208"/>
      <c r="V739" s="208"/>
      <c r="W739" s="208"/>
    </row>
    <row r="740" spans="1:23" ht="33">
      <c r="A740" s="53" t="s">
        <v>857</v>
      </c>
      <c r="B740" s="50" t="s">
        <v>854</v>
      </c>
      <c r="C740" s="50"/>
      <c r="D740" s="29" t="s">
        <v>812</v>
      </c>
      <c r="E740" s="29" t="s">
        <v>156</v>
      </c>
      <c r="F740" s="29" t="s">
        <v>96</v>
      </c>
      <c r="G740" s="29" t="s">
        <v>792</v>
      </c>
      <c r="H740" s="29" t="s">
        <v>159</v>
      </c>
      <c r="I740" s="125"/>
      <c r="J740" s="60"/>
      <c r="K740" s="205"/>
      <c r="L740" s="208">
        <v>276.5</v>
      </c>
      <c r="M740" s="208">
        <v>10295.290000000001</v>
      </c>
      <c r="N740" s="208">
        <v>4691.6000000000004</v>
      </c>
      <c r="O740" s="208"/>
      <c r="P740" s="208"/>
      <c r="Q740" s="208"/>
      <c r="R740" s="208"/>
      <c r="S740" s="208"/>
      <c r="T740" s="208"/>
      <c r="U740" s="208"/>
      <c r="V740" s="208"/>
      <c r="W740" s="208"/>
    </row>
    <row r="741" spans="1:23" ht="33">
      <c r="A741" s="53"/>
      <c r="B741" s="50" t="s">
        <v>1326</v>
      </c>
      <c r="C741" s="50"/>
      <c r="D741" s="29" t="s">
        <v>812</v>
      </c>
      <c r="E741" s="29" t="s">
        <v>156</v>
      </c>
      <c r="F741" s="29" t="s">
        <v>96</v>
      </c>
      <c r="G741" s="29" t="s">
        <v>1226</v>
      </c>
      <c r="H741" s="29" t="s">
        <v>159</v>
      </c>
      <c r="I741" s="125"/>
      <c r="J741" s="60"/>
      <c r="K741" s="205"/>
      <c r="L741" s="208">
        <v>100</v>
      </c>
      <c r="M741" s="208"/>
      <c r="N741" s="208"/>
      <c r="O741" s="208"/>
      <c r="P741" s="208"/>
      <c r="Q741" s="208"/>
      <c r="R741" s="208"/>
      <c r="S741" s="208"/>
      <c r="T741" s="208"/>
      <c r="U741" s="208"/>
      <c r="V741" s="208"/>
      <c r="W741" s="208"/>
    </row>
    <row r="742" spans="1:23" ht="33">
      <c r="A742" s="53" t="s">
        <v>859</v>
      </c>
      <c r="B742" s="50" t="s">
        <v>1468</v>
      </c>
      <c r="C742" s="50"/>
      <c r="D742" s="29" t="s">
        <v>752</v>
      </c>
      <c r="E742" s="29" t="s">
        <v>156</v>
      </c>
      <c r="F742" s="29" t="s">
        <v>156</v>
      </c>
      <c r="G742" s="29" t="s">
        <v>820</v>
      </c>
      <c r="H742" s="29" t="s">
        <v>159</v>
      </c>
      <c r="I742" s="125"/>
      <c r="J742" s="60"/>
      <c r="K742" s="205"/>
      <c r="L742" s="208"/>
      <c r="M742" s="208">
        <v>2264.08</v>
      </c>
      <c r="N742" s="208">
        <v>2264.08</v>
      </c>
      <c r="O742" s="208"/>
      <c r="P742" s="208"/>
      <c r="Q742" s="208"/>
      <c r="R742" s="208"/>
      <c r="S742" s="208"/>
      <c r="T742" s="208"/>
      <c r="U742" s="208"/>
      <c r="V742" s="208"/>
      <c r="W742" s="208"/>
    </row>
    <row r="743" spans="1:23" ht="49.5">
      <c r="A743" s="53" t="s">
        <v>860</v>
      </c>
      <c r="B743" s="50" t="s">
        <v>856</v>
      </c>
      <c r="C743" s="50"/>
      <c r="D743" s="29" t="s">
        <v>752</v>
      </c>
      <c r="E743" s="29" t="s">
        <v>156</v>
      </c>
      <c r="F743" s="29" t="s">
        <v>156</v>
      </c>
      <c r="G743" s="29" t="s">
        <v>753</v>
      </c>
      <c r="H743" s="29" t="s">
        <v>159</v>
      </c>
      <c r="I743" s="125"/>
      <c r="J743" s="60"/>
      <c r="K743" s="205"/>
      <c r="L743" s="208">
        <v>118.9</v>
      </c>
      <c r="M743" s="208">
        <v>112</v>
      </c>
      <c r="N743" s="208">
        <v>112</v>
      </c>
      <c r="O743" s="208"/>
      <c r="P743" s="208"/>
      <c r="Q743" s="208"/>
      <c r="R743" s="208"/>
      <c r="S743" s="208"/>
      <c r="T743" s="208"/>
      <c r="U743" s="208"/>
      <c r="V743" s="214"/>
      <c r="W743" s="208"/>
    </row>
    <row r="744" spans="1:23" ht="49.5">
      <c r="A744" s="53"/>
      <c r="B744" s="50" t="s">
        <v>856</v>
      </c>
      <c r="C744" s="50"/>
      <c r="D744" s="29" t="s">
        <v>752</v>
      </c>
      <c r="E744" s="29" t="s">
        <v>156</v>
      </c>
      <c r="F744" s="29" t="s">
        <v>98</v>
      </c>
      <c r="G744" s="29" t="s">
        <v>753</v>
      </c>
      <c r="H744" s="29" t="s">
        <v>159</v>
      </c>
      <c r="I744" s="125"/>
      <c r="J744" s="60"/>
      <c r="K744" s="205"/>
      <c r="L744" s="208"/>
      <c r="M744" s="208"/>
      <c r="N744" s="208"/>
      <c r="O744" s="208">
        <v>106.4</v>
      </c>
      <c r="P744" s="208">
        <v>106.4</v>
      </c>
      <c r="Q744" s="208"/>
      <c r="R744" s="208">
        <v>105.3</v>
      </c>
      <c r="S744" s="208">
        <v>105.3</v>
      </c>
      <c r="T744" s="208"/>
      <c r="U744" s="208">
        <v>116.1</v>
      </c>
      <c r="V744" s="214">
        <v>116.1</v>
      </c>
      <c r="W744" s="208"/>
    </row>
    <row r="745" spans="1:23" ht="33">
      <c r="A745" s="53" t="s">
        <v>862</v>
      </c>
      <c r="B745" s="50" t="s">
        <v>858</v>
      </c>
      <c r="C745" s="50"/>
      <c r="D745" s="29" t="s">
        <v>752</v>
      </c>
      <c r="E745" s="29" t="s">
        <v>156</v>
      </c>
      <c r="F745" s="29" t="s">
        <v>156</v>
      </c>
      <c r="G745" s="29" t="s">
        <v>764</v>
      </c>
      <c r="H745" s="29" t="s">
        <v>159</v>
      </c>
      <c r="I745" s="125"/>
      <c r="J745" s="60"/>
      <c r="K745" s="205"/>
      <c r="L745" s="208">
        <v>565</v>
      </c>
      <c r="M745" s="208">
        <v>437</v>
      </c>
      <c r="N745" s="208">
        <v>407</v>
      </c>
      <c r="O745" s="208">
        <v>605.20000000000005</v>
      </c>
      <c r="P745" s="208">
        <v>605.20000000000005</v>
      </c>
      <c r="Q745" s="208"/>
      <c r="R745" s="208">
        <v>598.70000000000005</v>
      </c>
      <c r="S745" s="208">
        <v>598.70000000000005</v>
      </c>
      <c r="T745" s="208"/>
      <c r="U745" s="208">
        <v>660.1</v>
      </c>
      <c r="V745" s="208">
        <v>660.1</v>
      </c>
      <c r="W745" s="208"/>
    </row>
    <row r="746" spans="1:23" ht="33">
      <c r="A746" s="53" t="s">
        <v>863</v>
      </c>
      <c r="B746" s="83" t="s">
        <v>796</v>
      </c>
      <c r="C746" s="50"/>
      <c r="D746" s="29" t="s">
        <v>752</v>
      </c>
      <c r="E746" s="29" t="s">
        <v>156</v>
      </c>
      <c r="F746" s="29" t="s">
        <v>156</v>
      </c>
      <c r="G746" s="29" t="s">
        <v>629</v>
      </c>
      <c r="H746" s="29" t="s">
        <v>159</v>
      </c>
      <c r="I746" s="125"/>
      <c r="J746" s="60"/>
      <c r="K746" s="205"/>
      <c r="L746" s="208"/>
      <c r="M746" s="208">
        <v>207.73</v>
      </c>
      <c r="N746" s="208">
        <v>207.73</v>
      </c>
      <c r="O746" s="208">
        <v>212.4</v>
      </c>
      <c r="P746" s="208">
        <v>212.4</v>
      </c>
      <c r="Q746" s="208"/>
      <c r="R746" s="208">
        <v>210.2</v>
      </c>
      <c r="S746" s="208">
        <v>210.2</v>
      </c>
      <c r="T746" s="208"/>
      <c r="U746" s="208">
        <v>231.7</v>
      </c>
      <c r="V746" s="208">
        <v>231.7</v>
      </c>
      <c r="W746" s="208"/>
    </row>
    <row r="747" spans="1:23" ht="66">
      <c r="A747" s="53" t="s">
        <v>868</v>
      </c>
      <c r="B747" s="50" t="s">
        <v>861</v>
      </c>
      <c r="C747" s="50"/>
      <c r="D747" s="29" t="s">
        <v>761</v>
      </c>
      <c r="E747" s="29" t="s">
        <v>156</v>
      </c>
      <c r="F747" s="29" t="s">
        <v>156</v>
      </c>
      <c r="G747" s="29" t="s">
        <v>697</v>
      </c>
      <c r="H747" s="29" t="s">
        <v>159</v>
      </c>
      <c r="I747" s="125"/>
      <c r="J747" s="60"/>
      <c r="K747" s="205"/>
      <c r="L747" s="208">
        <v>100.34</v>
      </c>
      <c r="M747" s="208">
        <v>95.3</v>
      </c>
      <c r="N747" s="208">
        <v>25</v>
      </c>
      <c r="O747" s="208">
        <v>90.5</v>
      </c>
      <c r="P747" s="208">
        <v>90.5</v>
      </c>
      <c r="Q747" s="208"/>
      <c r="R747" s="208">
        <v>89.6</v>
      </c>
      <c r="S747" s="208">
        <v>89.6</v>
      </c>
      <c r="T747" s="208"/>
      <c r="U747" s="208">
        <v>98.8</v>
      </c>
      <c r="V747" s="208">
        <v>98.8</v>
      </c>
      <c r="W747" s="208"/>
    </row>
    <row r="748" spans="1:23">
      <c r="A748" s="53" t="s">
        <v>870</v>
      </c>
      <c r="B748" s="82" t="s">
        <v>779</v>
      </c>
      <c r="C748" s="82"/>
      <c r="D748" s="29" t="s">
        <v>728</v>
      </c>
      <c r="E748" s="29" t="s">
        <v>156</v>
      </c>
      <c r="F748" s="29" t="s">
        <v>98</v>
      </c>
      <c r="G748" s="29" t="s">
        <v>780</v>
      </c>
      <c r="H748" s="29" t="s">
        <v>159</v>
      </c>
      <c r="I748" s="128"/>
      <c r="J748" s="115"/>
      <c r="K748" s="26"/>
      <c r="L748" s="208">
        <v>1469.4</v>
      </c>
      <c r="M748" s="208">
        <v>1263.9000000000001</v>
      </c>
      <c r="N748" s="208">
        <v>818</v>
      </c>
      <c r="O748" s="208">
        <v>1403.2</v>
      </c>
      <c r="P748" s="208">
        <v>1403.2</v>
      </c>
      <c r="Q748" s="208"/>
      <c r="R748" s="208">
        <v>1388.2</v>
      </c>
      <c r="S748" s="208">
        <v>1388.2</v>
      </c>
      <c r="T748" s="208"/>
      <c r="U748" s="208">
        <v>1530.6</v>
      </c>
      <c r="V748" s="208">
        <v>1530.6</v>
      </c>
      <c r="W748" s="208"/>
    </row>
    <row r="749" spans="1:23">
      <c r="A749" s="53" t="s">
        <v>871</v>
      </c>
      <c r="B749" s="82" t="s">
        <v>779</v>
      </c>
      <c r="C749" s="82"/>
      <c r="D749" s="29" t="s">
        <v>728</v>
      </c>
      <c r="E749" s="29" t="s">
        <v>156</v>
      </c>
      <c r="F749" s="29" t="s">
        <v>98</v>
      </c>
      <c r="G749" s="29" t="s">
        <v>783</v>
      </c>
      <c r="H749" s="29" t="s">
        <v>159</v>
      </c>
      <c r="I749" s="128"/>
      <c r="J749" s="115"/>
      <c r="K749" s="26"/>
      <c r="L749" s="208">
        <v>2088.8000000000002</v>
      </c>
      <c r="M749" s="208">
        <v>1684.66</v>
      </c>
      <c r="N749" s="208">
        <v>1464</v>
      </c>
      <c r="O749" s="208">
        <v>2057.1999999999998</v>
      </c>
      <c r="P749" s="208">
        <v>2057.1999999999998</v>
      </c>
      <c r="Q749" s="208"/>
      <c r="R749" s="208">
        <v>2035.3</v>
      </c>
      <c r="S749" s="208">
        <v>2035.3</v>
      </c>
      <c r="T749" s="208"/>
      <c r="U749" s="208">
        <v>2244.1</v>
      </c>
      <c r="V749" s="208">
        <v>2244.1</v>
      </c>
      <c r="W749" s="208"/>
    </row>
    <row r="750" spans="1:23">
      <c r="A750" s="53" t="s">
        <v>872</v>
      </c>
      <c r="B750" s="50" t="s">
        <v>864</v>
      </c>
      <c r="C750" s="50"/>
      <c r="D750" s="29" t="s">
        <v>761</v>
      </c>
      <c r="E750" s="29" t="s">
        <v>156</v>
      </c>
      <c r="F750" s="29" t="s">
        <v>98</v>
      </c>
      <c r="G750" s="29" t="s">
        <v>172</v>
      </c>
      <c r="H750" s="29" t="s">
        <v>159</v>
      </c>
      <c r="I750" s="125"/>
      <c r="J750" s="60"/>
      <c r="K750" s="205"/>
      <c r="L750" s="208">
        <v>108.24</v>
      </c>
      <c r="M750" s="208">
        <v>102.75</v>
      </c>
      <c r="N750" s="208">
        <v>90</v>
      </c>
      <c r="O750" s="208">
        <v>97.7</v>
      </c>
      <c r="P750" s="208">
        <v>97.7</v>
      </c>
      <c r="Q750" s="208"/>
      <c r="R750" s="208">
        <v>96.6</v>
      </c>
      <c r="S750" s="208">
        <v>96.6</v>
      </c>
      <c r="T750" s="208"/>
      <c r="U750" s="208">
        <v>106.5</v>
      </c>
      <c r="V750" s="208">
        <v>106.5</v>
      </c>
      <c r="W750" s="208"/>
    </row>
    <row r="751" spans="1:23" ht="33">
      <c r="A751" s="53" t="s">
        <v>873</v>
      </c>
      <c r="B751" s="50" t="s">
        <v>865</v>
      </c>
      <c r="C751" s="50"/>
      <c r="D751" s="29" t="s">
        <v>866</v>
      </c>
      <c r="E751" s="29" t="s">
        <v>156</v>
      </c>
      <c r="F751" s="29" t="s">
        <v>98</v>
      </c>
      <c r="G751" s="29" t="s">
        <v>867</v>
      </c>
      <c r="H751" s="29" t="s">
        <v>159</v>
      </c>
      <c r="I751" s="125"/>
      <c r="J751" s="60"/>
      <c r="K751" s="205"/>
      <c r="L751" s="208">
        <v>9.33</v>
      </c>
      <c r="M751" s="208">
        <v>10</v>
      </c>
      <c r="N751" s="208">
        <v>10</v>
      </c>
      <c r="O751" s="208">
        <v>9.5</v>
      </c>
      <c r="P751" s="208">
        <v>9.5</v>
      </c>
      <c r="Q751" s="208"/>
      <c r="R751" s="208">
        <v>9.4</v>
      </c>
      <c r="S751" s="208">
        <v>9.4</v>
      </c>
      <c r="T751" s="208"/>
      <c r="U751" s="208">
        <v>10.4</v>
      </c>
      <c r="V751" s="208">
        <v>10.4</v>
      </c>
      <c r="W751" s="208"/>
    </row>
    <row r="752" spans="1:23" ht="66">
      <c r="A752" s="53"/>
      <c r="B752" s="50" t="s">
        <v>1469</v>
      </c>
      <c r="C752" s="50"/>
      <c r="D752" s="29" t="s">
        <v>728</v>
      </c>
      <c r="E752" s="29" t="s">
        <v>156</v>
      </c>
      <c r="F752" s="29" t="s">
        <v>98</v>
      </c>
      <c r="G752" s="29" t="s">
        <v>1470</v>
      </c>
      <c r="H752" s="29" t="s">
        <v>159</v>
      </c>
      <c r="I752" s="125"/>
      <c r="J752" s="60"/>
      <c r="K752" s="205"/>
      <c r="L752" s="208"/>
      <c r="M752" s="208">
        <v>2980</v>
      </c>
      <c r="N752" s="208">
        <v>2980</v>
      </c>
      <c r="O752" s="208"/>
      <c r="P752" s="208"/>
      <c r="Q752" s="208"/>
      <c r="R752" s="208"/>
      <c r="S752" s="208"/>
      <c r="T752" s="208"/>
      <c r="U752" s="208"/>
      <c r="V752" s="208"/>
      <c r="W752" s="208"/>
    </row>
    <row r="753" spans="1:23" ht="181.5">
      <c r="A753" s="53" t="s">
        <v>874</v>
      </c>
      <c r="B753" s="50" t="s">
        <v>702</v>
      </c>
      <c r="C753" s="50"/>
      <c r="D753" s="29" t="s">
        <v>525</v>
      </c>
      <c r="E753" s="29" t="s">
        <v>526</v>
      </c>
      <c r="F753" s="29" t="s">
        <v>94</v>
      </c>
      <c r="G753" s="29" t="s">
        <v>527</v>
      </c>
      <c r="H753" s="29" t="s">
        <v>159</v>
      </c>
      <c r="I753" s="120" t="s">
        <v>869</v>
      </c>
      <c r="J753" s="105" t="s">
        <v>803</v>
      </c>
      <c r="K753" s="205"/>
      <c r="L753" s="208">
        <v>119.9</v>
      </c>
      <c r="M753" s="208">
        <v>123.85</v>
      </c>
      <c r="N753" s="208">
        <v>123.9</v>
      </c>
      <c r="O753" s="208">
        <v>117.7</v>
      </c>
      <c r="P753" s="208">
        <v>117.7</v>
      </c>
      <c r="Q753" s="208"/>
      <c r="R753" s="208">
        <v>116.4</v>
      </c>
      <c r="S753" s="208">
        <v>116.4</v>
      </c>
      <c r="T753" s="208"/>
      <c r="U753" s="208">
        <v>128.4</v>
      </c>
      <c r="V753" s="208">
        <v>128.4</v>
      </c>
      <c r="W753" s="208"/>
    </row>
    <row r="754" spans="1:23">
      <c r="A754" s="53" t="s">
        <v>1471</v>
      </c>
      <c r="B754" s="82" t="s">
        <v>703</v>
      </c>
      <c r="C754" s="82"/>
      <c r="D754" s="29" t="s">
        <v>704</v>
      </c>
      <c r="E754" s="29" t="s">
        <v>81</v>
      </c>
      <c r="F754" s="29" t="s">
        <v>154</v>
      </c>
      <c r="G754" s="29" t="s">
        <v>705</v>
      </c>
      <c r="H754" s="29" t="s">
        <v>159</v>
      </c>
      <c r="I754" s="128"/>
      <c r="J754" s="115"/>
      <c r="K754" s="26"/>
      <c r="L754" s="208">
        <v>121.5</v>
      </c>
      <c r="M754" s="208">
        <v>115.4</v>
      </c>
      <c r="N754" s="208">
        <v>55.4</v>
      </c>
      <c r="O754" s="208">
        <v>109.6</v>
      </c>
      <c r="P754" s="208">
        <v>109.6</v>
      </c>
      <c r="Q754" s="208"/>
      <c r="R754" s="208">
        <v>108.5</v>
      </c>
      <c r="S754" s="208">
        <v>108.5</v>
      </c>
      <c r="T754" s="208"/>
      <c r="U754" s="208">
        <v>119.6</v>
      </c>
      <c r="V754" s="208">
        <v>119.6</v>
      </c>
      <c r="W754" s="208"/>
    </row>
    <row r="755" spans="1:23" ht="49.5">
      <c r="A755" s="53" t="s">
        <v>1472</v>
      </c>
      <c r="B755" s="50" t="s">
        <v>720</v>
      </c>
      <c r="C755" s="50"/>
      <c r="D755" s="29" t="s">
        <v>704</v>
      </c>
      <c r="E755" s="29" t="s">
        <v>81</v>
      </c>
      <c r="F755" s="29" t="s">
        <v>154</v>
      </c>
      <c r="G755" s="29" t="s">
        <v>630</v>
      </c>
      <c r="H755" s="29" t="s">
        <v>159</v>
      </c>
      <c r="I755" s="125"/>
      <c r="J755" s="60"/>
      <c r="K755" s="205"/>
      <c r="L755" s="208">
        <v>14</v>
      </c>
      <c r="M755" s="208">
        <v>13.3</v>
      </c>
      <c r="N755" s="208"/>
      <c r="O755" s="208">
        <v>12.6</v>
      </c>
      <c r="P755" s="208">
        <v>12.6</v>
      </c>
      <c r="Q755" s="208"/>
      <c r="R755" s="208">
        <v>12.5</v>
      </c>
      <c r="S755" s="208">
        <v>12.5</v>
      </c>
      <c r="T755" s="208"/>
      <c r="U755" s="208">
        <v>13.8</v>
      </c>
      <c r="V755" s="208">
        <v>13.8</v>
      </c>
      <c r="W755" s="208"/>
    </row>
    <row r="756" spans="1:23" ht="66">
      <c r="A756" s="53" t="s">
        <v>1473</v>
      </c>
      <c r="B756" s="50" t="s">
        <v>784</v>
      </c>
      <c r="C756" s="53"/>
      <c r="D756" s="29" t="s">
        <v>704</v>
      </c>
      <c r="E756" s="29" t="s">
        <v>81</v>
      </c>
      <c r="F756" s="29" t="s">
        <v>154</v>
      </c>
      <c r="G756" s="29" t="s">
        <v>722</v>
      </c>
      <c r="H756" s="27">
        <v>622</v>
      </c>
      <c r="I756" s="120"/>
      <c r="J756" s="61"/>
      <c r="K756" s="207"/>
      <c r="L756" s="208">
        <v>5.8</v>
      </c>
      <c r="M756" s="208">
        <v>5.5</v>
      </c>
      <c r="N756" s="208">
        <v>5.5</v>
      </c>
      <c r="O756" s="58">
        <v>5.2</v>
      </c>
      <c r="P756" s="208">
        <v>5.2</v>
      </c>
      <c r="Q756" s="208"/>
      <c r="R756" s="58">
        <v>5.2</v>
      </c>
      <c r="S756" s="208">
        <v>5.2</v>
      </c>
      <c r="T756" s="208"/>
      <c r="U756" s="58">
        <v>5.7</v>
      </c>
      <c r="V756" s="208">
        <v>5.7</v>
      </c>
      <c r="W756" s="208"/>
    </row>
    <row r="757" spans="1:23">
      <c r="A757" s="429" t="s">
        <v>173</v>
      </c>
      <c r="B757" s="429"/>
      <c r="C757" s="429"/>
      <c r="D757" s="429"/>
      <c r="E757" s="429"/>
      <c r="F757" s="429"/>
      <c r="G757" s="429"/>
      <c r="H757" s="429"/>
      <c r="I757" s="429"/>
      <c r="J757" s="429"/>
      <c r="K757" s="429"/>
      <c r="L757" s="62">
        <f t="shared" ref="L757:W757" si="272">SUM(L758:L758)</f>
        <v>0</v>
      </c>
      <c r="M757" s="62">
        <f t="shared" si="272"/>
        <v>549.5</v>
      </c>
      <c r="N757" s="62">
        <f t="shared" si="272"/>
        <v>0</v>
      </c>
      <c r="O757" s="62">
        <f t="shared" si="272"/>
        <v>549.5</v>
      </c>
      <c r="P757" s="62">
        <f t="shared" si="272"/>
        <v>549.5</v>
      </c>
      <c r="Q757" s="62">
        <f t="shared" si="272"/>
        <v>0</v>
      </c>
      <c r="R757" s="62">
        <f t="shared" si="272"/>
        <v>549.5</v>
      </c>
      <c r="S757" s="62">
        <f t="shared" si="272"/>
        <v>549.5</v>
      </c>
      <c r="T757" s="62">
        <f t="shared" si="272"/>
        <v>0</v>
      </c>
      <c r="U757" s="62">
        <f t="shared" si="272"/>
        <v>549.5</v>
      </c>
      <c r="V757" s="62">
        <f t="shared" si="272"/>
        <v>549.5</v>
      </c>
      <c r="W757" s="62">
        <f t="shared" si="272"/>
        <v>0</v>
      </c>
    </row>
    <row r="758" spans="1:23" ht="82.5">
      <c r="A758" s="135" t="s">
        <v>370</v>
      </c>
      <c r="B758" s="50" t="s">
        <v>793</v>
      </c>
      <c r="C758" s="57" t="s">
        <v>791</v>
      </c>
      <c r="D758" s="52" t="s">
        <v>875</v>
      </c>
      <c r="E758" s="29" t="s">
        <v>156</v>
      </c>
      <c r="F758" s="29" t="s">
        <v>96</v>
      </c>
      <c r="G758" s="29" t="s">
        <v>794</v>
      </c>
      <c r="H758" s="27">
        <v>633</v>
      </c>
      <c r="I758" s="224"/>
      <c r="J758" s="54"/>
      <c r="K758" s="205"/>
      <c r="L758" s="208"/>
      <c r="M758" s="208">
        <v>549.5</v>
      </c>
      <c r="N758" s="208"/>
      <c r="O758" s="208">
        <v>549.5</v>
      </c>
      <c r="P758" s="208">
        <v>549.5</v>
      </c>
      <c r="Q758" s="208"/>
      <c r="R758" s="208">
        <v>549.5</v>
      </c>
      <c r="S758" s="208">
        <v>549.5</v>
      </c>
      <c r="T758" s="208"/>
      <c r="U758" s="208">
        <v>549.5</v>
      </c>
      <c r="V758" s="208">
        <v>549.5</v>
      </c>
      <c r="W758" s="208"/>
    </row>
    <row r="759" spans="1:23">
      <c r="A759" s="47" t="s">
        <v>15</v>
      </c>
      <c r="B759" s="66" t="s">
        <v>16</v>
      </c>
      <c r="C759" s="67"/>
      <c r="D759" s="68"/>
      <c r="E759" s="69"/>
      <c r="F759" s="69"/>
      <c r="G759" s="69"/>
      <c r="H759" s="69">
        <v>300</v>
      </c>
      <c r="I759" s="70"/>
      <c r="J759" s="71"/>
      <c r="K759" s="72"/>
      <c r="L759" s="48">
        <f>SUM(L760,L764,L766,L768)</f>
        <v>2036.92</v>
      </c>
      <c r="M759" s="48">
        <f t="shared" ref="M759:W759" si="273">SUM(M760,M764,M766,M768)</f>
        <v>1537.54</v>
      </c>
      <c r="N759" s="48">
        <f t="shared" si="273"/>
        <v>860.05</v>
      </c>
      <c r="O759" s="48">
        <f t="shared" si="273"/>
        <v>4820.3999999999996</v>
      </c>
      <c r="P759" s="48">
        <f t="shared" si="273"/>
        <v>4820.3999999999996</v>
      </c>
      <c r="Q759" s="48">
        <f t="shared" si="273"/>
        <v>0</v>
      </c>
      <c r="R759" s="48">
        <f t="shared" si="273"/>
        <v>4768.8999999999996</v>
      </c>
      <c r="S759" s="48">
        <f t="shared" si="273"/>
        <v>4768.8999999999996</v>
      </c>
      <c r="T759" s="48">
        <f t="shared" si="273"/>
        <v>0</v>
      </c>
      <c r="U759" s="48">
        <f t="shared" si="273"/>
        <v>5258.3</v>
      </c>
      <c r="V759" s="48">
        <f t="shared" si="273"/>
        <v>5258.3</v>
      </c>
      <c r="W759" s="48">
        <f t="shared" si="273"/>
        <v>0</v>
      </c>
    </row>
    <row r="760" spans="1:23" ht="33">
      <c r="A760" s="49" t="s">
        <v>18</v>
      </c>
      <c r="B760" s="73" t="s">
        <v>47</v>
      </c>
      <c r="C760" s="74"/>
      <c r="D760" s="75"/>
      <c r="E760" s="76"/>
      <c r="F760" s="76"/>
      <c r="G760" s="76"/>
      <c r="H760" s="76">
        <v>320</v>
      </c>
      <c r="I760" s="218"/>
      <c r="J760" s="78"/>
      <c r="K760" s="219"/>
      <c r="L760" s="55">
        <f t="shared" ref="L760:W760" si="274">SUM(L761:L763)</f>
        <v>1628.44</v>
      </c>
      <c r="M760" s="55">
        <f t="shared" si="274"/>
        <v>908.25</v>
      </c>
      <c r="N760" s="55">
        <f t="shared" si="274"/>
        <v>460.05</v>
      </c>
      <c r="O760" s="55">
        <f t="shared" si="274"/>
        <v>4192</v>
      </c>
      <c r="P760" s="55">
        <f t="shared" si="274"/>
        <v>4192</v>
      </c>
      <c r="Q760" s="55">
        <f t="shared" si="274"/>
        <v>0</v>
      </c>
      <c r="R760" s="55">
        <f t="shared" si="274"/>
        <v>4147.2</v>
      </c>
      <c r="S760" s="55">
        <f t="shared" si="274"/>
        <v>4147.2</v>
      </c>
      <c r="T760" s="55">
        <f t="shared" si="274"/>
        <v>0</v>
      </c>
      <c r="U760" s="55">
        <f t="shared" si="274"/>
        <v>4572.8</v>
      </c>
      <c r="V760" s="55">
        <f t="shared" si="274"/>
        <v>4572.8</v>
      </c>
      <c r="W760" s="55">
        <f t="shared" si="274"/>
        <v>0</v>
      </c>
    </row>
    <row r="761" spans="1:23" ht="66">
      <c r="A761" s="445" t="s">
        <v>12</v>
      </c>
      <c r="B761" s="438" t="s">
        <v>777</v>
      </c>
      <c r="C761" s="425" t="s">
        <v>368</v>
      </c>
      <c r="D761" s="426" t="s">
        <v>752</v>
      </c>
      <c r="E761" s="29" t="s">
        <v>156</v>
      </c>
      <c r="F761" s="29" t="s">
        <v>98</v>
      </c>
      <c r="G761" s="29" t="s">
        <v>770</v>
      </c>
      <c r="H761" s="455">
        <v>321</v>
      </c>
      <c r="I761" s="120" t="s">
        <v>876</v>
      </c>
      <c r="J761" s="54"/>
      <c r="K761" s="453"/>
      <c r="L761" s="208"/>
      <c r="M761" s="208">
        <v>208.25</v>
      </c>
      <c r="N761" s="208">
        <v>208.25</v>
      </c>
      <c r="O761" s="208"/>
      <c r="P761" s="208"/>
      <c r="Q761" s="208"/>
      <c r="R761" s="208"/>
      <c r="S761" s="208"/>
      <c r="T761" s="208"/>
      <c r="U761" s="208"/>
      <c r="V761" s="208"/>
      <c r="W761" s="208"/>
    </row>
    <row r="762" spans="1:23" ht="82.5">
      <c r="A762" s="445"/>
      <c r="B762" s="438"/>
      <c r="C762" s="425"/>
      <c r="D762" s="426"/>
      <c r="E762" s="29" t="s">
        <v>156</v>
      </c>
      <c r="F762" s="29" t="s">
        <v>156</v>
      </c>
      <c r="G762" s="29" t="s">
        <v>754</v>
      </c>
      <c r="H762" s="455"/>
      <c r="I762" s="120" t="s">
        <v>824</v>
      </c>
      <c r="J762" s="60" t="s">
        <v>795</v>
      </c>
      <c r="K762" s="453"/>
      <c r="L762" s="208">
        <v>1628.44</v>
      </c>
      <c r="M762" s="208">
        <v>700</v>
      </c>
      <c r="N762" s="208">
        <v>251.8</v>
      </c>
      <c r="O762" s="208"/>
      <c r="P762" s="208"/>
      <c r="Q762" s="208"/>
      <c r="R762" s="208"/>
      <c r="S762" s="208"/>
      <c r="T762" s="208"/>
      <c r="U762" s="208"/>
      <c r="V762" s="208"/>
      <c r="W762" s="208"/>
    </row>
    <row r="763" spans="1:23" ht="409.5">
      <c r="A763" s="81"/>
      <c r="B763" s="50" t="s">
        <v>777</v>
      </c>
      <c r="C763" s="57" t="s">
        <v>368</v>
      </c>
      <c r="D763" s="52"/>
      <c r="E763" s="29" t="s">
        <v>156</v>
      </c>
      <c r="F763" s="29" t="s">
        <v>98</v>
      </c>
      <c r="G763" s="29" t="s">
        <v>754</v>
      </c>
      <c r="H763" s="27">
        <v>321</v>
      </c>
      <c r="I763" s="120" t="s">
        <v>824</v>
      </c>
      <c r="J763" s="60" t="s">
        <v>795</v>
      </c>
      <c r="K763" s="205"/>
      <c r="L763" s="208"/>
      <c r="M763" s="208"/>
      <c r="N763" s="208"/>
      <c r="O763" s="208">
        <v>4192</v>
      </c>
      <c r="P763" s="208">
        <v>4192</v>
      </c>
      <c r="Q763" s="208"/>
      <c r="R763" s="208">
        <v>4147.2</v>
      </c>
      <c r="S763" s="208">
        <v>4147.2</v>
      </c>
      <c r="T763" s="208"/>
      <c r="U763" s="208">
        <v>4572.8</v>
      </c>
      <c r="V763" s="208">
        <v>4572.8</v>
      </c>
      <c r="W763" s="208"/>
    </row>
    <row r="764" spans="1:23">
      <c r="A764" s="49" t="s">
        <v>22</v>
      </c>
      <c r="B764" s="73" t="s">
        <v>1217</v>
      </c>
      <c r="C764" s="74"/>
      <c r="D764" s="75"/>
      <c r="E764" s="76"/>
      <c r="F764" s="76"/>
      <c r="G764" s="76"/>
      <c r="H764" s="76">
        <v>340</v>
      </c>
      <c r="I764" s="218"/>
      <c r="J764" s="78"/>
      <c r="K764" s="219"/>
      <c r="L764" s="55">
        <f t="shared" ref="L764:W764" si="275">SUM(L765:L765)</f>
        <v>0</v>
      </c>
      <c r="M764" s="55">
        <f t="shared" si="275"/>
        <v>529.29</v>
      </c>
      <c r="N764" s="55">
        <f t="shared" si="275"/>
        <v>353</v>
      </c>
      <c r="O764" s="55">
        <f t="shared" si="275"/>
        <v>566.4</v>
      </c>
      <c r="P764" s="55">
        <f t="shared" si="275"/>
        <v>566.4</v>
      </c>
      <c r="Q764" s="55">
        <f t="shared" si="275"/>
        <v>0</v>
      </c>
      <c r="R764" s="55">
        <f t="shared" si="275"/>
        <v>559.70000000000005</v>
      </c>
      <c r="S764" s="55">
        <f t="shared" si="275"/>
        <v>559.70000000000005</v>
      </c>
      <c r="T764" s="55">
        <f t="shared" si="275"/>
        <v>0</v>
      </c>
      <c r="U764" s="55">
        <f t="shared" si="275"/>
        <v>623.5</v>
      </c>
      <c r="V764" s="55">
        <f t="shared" si="275"/>
        <v>623.5</v>
      </c>
      <c r="W764" s="55">
        <f t="shared" si="275"/>
        <v>0</v>
      </c>
    </row>
    <row r="765" spans="1:23">
      <c r="A765" s="81" t="s">
        <v>1218</v>
      </c>
      <c r="B765" s="82" t="s">
        <v>779</v>
      </c>
      <c r="C765" s="51"/>
      <c r="D765" s="29" t="s">
        <v>728</v>
      </c>
      <c r="E765" s="29" t="s">
        <v>156</v>
      </c>
      <c r="F765" s="29" t="s">
        <v>98</v>
      </c>
      <c r="G765" s="29" t="s">
        <v>780</v>
      </c>
      <c r="H765" s="27">
        <v>340</v>
      </c>
      <c r="I765" s="204"/>
      <c r="J765" s="54"/>
      <c r="K765" s="205"/>
      <c r="L765" s="58"/>
      <c r="M765" s="58">
        <v>529.29</v>
      </c>
      <c r="N765" s="58">
        <v>353</v>
      </c>
      <c r="O765" s="58">
        <v>566.4</v>
      </c>
      <c r="P765" s="58">
        <v>566.4</v>
      </c>
      <c r="Q765" s="58"/>
      <c r="R765" s="58">
        <v>559.70000000000005</v>
      </c>
      <c r="S765" s="58">
        <v>559.70000000000005</v>
      </c>
      <c r="T765" s="58"/>
      <c r="U765" s="58">
        <v>623.5</v>
      </c>
      <c r="V765" s="58">
        <v>623.5</v>
      </c>
      <c r="W765" s="58"/>
    </row>
    <row r="766" spans="1:23">
      <c r="A766" s="49" t="s">
        <v>231</v>
      </c>
      <c r="B766" s="73" t="s">
        <v>248</v>
      </c>
      <c r="C766" s="74"/>
      <c r="D766" s="75"/>
      <c r="E766" s="76"/>
      <c r="F766" s="76"/>
      <c r="G766" s="76"/>
      <c r="H766" s="76">
        <v>350</v>
      </c>
      <c r="I766" s="218"/>
      <c r="J766" s="78"/>
      <c r="K766" s="219"/>
      <c r="L766" s="55">
        <f t="shared" ref="L766:W766" si="276">SUM(L767:L767)</f>
        <v>69.64</v>
      </c>
      <c r="M766" s="55">
        <f t="shared" si="276"/>
        <v>100</v>
      </c>
      <c r="N766" s="55">
        <f t="shared" si="276"/>
        <v>47</v>
      </c>
      <c r="O766" s="55">
        <f t="shared" si="276"/>
        <v>62</v>
      </c>
      <c r="P766" s="55">
        <f t="shared" si="276"/>
        <v>62</v>
      </c>
      <c r="Q766" s="55">
        <f t="shared" si="276"/>
        <v>0</v>
      </c>
      <c r="R766" s="55">
        <f t="shared" si="276"/>
        <v>62</v>
      </c>
      <c r="S766" s="55">
        <f t="shared" si="276"/>
        <v>62</v>
      </c>
      <c r="T766" s="55">
        <f t="shared" si="276"/>
        <v>0</v>
      </c>
      <c r="U766" s="55">
        <f t="shared" si="276"/>
        <v>62</v>
      </c>
      <c r="V766" s="55">
        <f t="shared" si="276"/>
        <v>62</v>
      </c>
      <c r="W766" s="55">
        <f t="shared" si="276"/>
        <v>0</v>
      </c>
    </row>
    <row r="767" spans="1:23">
      <c r="A767" s="56" t="s">
        <v>165</v>
      </c>
      <c r="B767" s="82" t="s">
        <v>779</v>
      </c>
      <c r="C767" s="56"/>
      <c r="D767" s="29" t="s">
        <v>728</v>
      </c>
      <c r="E767" s="29" t="s">
        <v>156</v>
      </c>
      <c r="F767" s="29" t="s">
        <v>98</v>
      </c>
      <c r="G767" s="29" t="s">
        <v>780</v>
      </c>
      <c r="H767" s="29">
        <v>350</v>
      </c>
      <c r="I767" s="142"/>
      <c r="J767" s="135"/>
      <c r="K767" s="26"/>
      <c r="L767" s="208">
        <v>69.64</v>
      </c>
      <c r="M767" s="208">
        <v>100</v>
      </c>
      <c r="N767" s="208">
        <v>47</v>
      </c>
      <c r="O767" s="58">
        <v>62</v>
      </c>
      <c r="P767" s="208">
        <v>62</v>
      </c>
      <c r="Q767" s="208"/>
      <c r="R767" s="58">
        <v>62</v>
      </c>
      <c r="S767" s="208">
        <v>62</v>
      </c>
      <c r="T767" s="208"/>
      <c r="U767" s="58">
        <v>62</v>
      </c>
      <c r="V767" s="208">
        <v>62</v>
      </c>
      <c r="W767" s="208"/>
    </row>
    <row r="768" spans="1:23">
      <c r="A768" s="49" t="s">
        <v>166</v>
      </c>
      <c r="B768" s="73" t="s">
        <v>245</v>
      </c>
      <c r="C768" s="74"/>
      <c r="D768" s="75"/>
      <c r="E768" s="76"/>
      <c r="F768" s="76"/>
      <c r="G768" s="76"/>
      <c r="H768" s="76">
        <v>360</v>
      </c>
      <c r="I768" s="218"/>
      <c r="J768" s="78"/>
      <c r="K768" s="219"/>
      <c r="L768" s="55">
        <f t="shared" ref="L768:W768" si="277">SUM(L769:L769)</f>
        <v>338.84</v>
      </c>
      <c r="M768" s="55">
        <f t="shared" si="277"/>
        <v>0</v>
      </c>
      <c r="N768" s="55">
        <f t="shared" si="277"/>
        <v>0</v>
      </c>
      <c r="O768" s="55">
        <f t="shared" si="277"/>
        <v>0</v>
      </c>
      <c r="P768" s="55">
        <f t="shared" si="277"/>
        <v>0</v>
      </c>
      <c r="Q768" s="55">
        <f t="shared" si="277"/>
        <v>0</v>
      </c>
      <c r="R768" s="55">
        <f t="shared" si="277"/>
        <v>0</v>
      </c>
      <c r="S768" s="55">
        <f t="shared" si="277"/>
        <v>0</v>
      </c>
      <c r="T768" s="55">
        <f t="shared" si="277"/>
        <v>0</v>
      </c>
      <c r="U768" s="55">
        <f t="shared" si="277"/>
        <v>0</v>
      </c>
      <c r="V768" s="55">
        <f t="shared" si="277"/>
        <v>0</v>
      </c>
      <c r="W768" s="55">
        <f t="shared" si="277"/>
        <v>0</v>
      </c>
    </row>
    <row r="769" spans="1:23">
      <c r="A769" s="81" t="s">
        <v>14</v>
      </c>
      <c r="B769" s="50" t="s">
        <v>779</v>
      </c>
      <c r="C769" s="57"/>
      <c r="D769" s="29" t="s">
        <v>728</v>
      </c>
      <c r="E769" s="29" t="s">
        <v>156</v>
      </c>
      <c r="F769" s="29" t="s">
        <v>98</v>
      </c>
      <c r="G769" s="29" t="s">
        <v>780</v>
      </c>
      <c r="H769" s="27">
        <v>360</v>
      </c>
      <c r="I769" s="120"/>
      <c r="J769" s="60"/>
      <c r="K769" s="205"/>
      <c r="L769" s="208">
        <v>338.84</v>
      </c>
      <c r="M769" s="208"/>
      <c r="N769" s="208"/>
      <c r="O769" s="208"/>
      <c r="P769" s="208"/>
      <c r="Q769" s="208"/>
      <c r="R769" s="208"/>
      <c r="S769" s="208"/>
      <c r="T769" s="208"/>
      <c r="U769" s="208"/>
      <c r="V769" s="208"/>
      <c r="W769" s="208"/>
    </row>
    <row r="770" spans="1:23">
      <c r="A770" s="47" t="s">
        <v>19</v>
      </c>
      <c r="B770" s="412" t="s">
        <v>228</v>
      </c>
      <c r="C770" s="412"/>
      <c r="D770" s="412"/>
      <c r="E770" s="412"/>
      <c r="F770" s="412"/>
      <c r="G770" s="412"/>
      <c r="H770" s="412"/>
      <c r="I770" s="412"/>
      <c r="J770" s="412"/>
      <c r="K770" s="412"/>
      <c r="L770" s="84">
        <f t="shared" ref="L770:W770" si="278">SUM(L771:L773)</f>
        <v>870.91</v>
      </c>
      <c r="M770" s="84">
        <f t="shared" si="278"/>
        <v>1608.6999999999998</v>
      </c>
      <c r="N770" s="84">
        <f t="shared" si="278"/>
        <v>204.3</v>
      </c>
      <c r="O770" s="84">
        <f t="shared" si="278"/>
        <v>4048.6000000000004</v>
      </c>
      <c r="P770" s="84">
        <f t="shared" si="278"/>
        <v>4048.6000000000004</v>
      </c>
      <c r="Q770" s="84">
        <f t="shared" si="278"/>
        <v>0</v>
      </c>
      <c r="R770" s="84">
        <f t="shared" si="278"/>
        <v>4005.4</v>
      </c>
      <c r="S770" s="84">
        <f t="shared" si="278"/>
        <v>4005.4</v>
      </c>
      <c r="T770" s="84">
        <f t="shared" si="278"/>
        <v>0</v>
      </c>
      <c r="U770" s="84">
        <f t="shared" si="278"/>
        <v>4416.4000000000005</v>
      </c>
      <c r="V770" s="84">
        <f t="shared" si="278"/>
        <v>4416.4000000000005</v>
      </c>
      <c r="W770" s="84">
        <f t="shared" si="278"/>
        <v>0</v>
      </c>
    </row>
    <row r="771" spans="1:23" ht="409.5">
      <c r="A771" s="56" t="s">
        <v>25</v>
      </c>
      <c r="B771" s="50"/>
      <c r="C771" s="50" t="s">
        <v>877</v>
      </c>
      <c r="D771" s="89" t="s">
        <v>752</v>
      </c>
      <c r="E771" s="29" t="s">
        <v>156</v>
      </c>
      <c r="F771" s="29" t="s">
        <v>156</v>
      </c>
      <c r="G771" s="29" t="s">
        <v>754</v>
      </c>
      <c r="H771" s="27">
        <v>811</v>
      </c>
      <c r="I771" s="125" t="s">
        <v>878</v>
      </c>
      <c r="J771" s="60" t="s">
        <v>795</v>
      </c>
      <c r="K771" s="225"/>
      <c r="L771" s="208">
        <v>870.91</v>
      </c>
      <c r="M771" s="208">
        <v>1072.5999999999999</v>
      </c>
      <c r="N771" s="208">
        <v>204.3</v>
      </c>
      <c r="O771" s="208"/>
      <c r="P771" s="208"/>
      <c r="Q771" s="208"/>
      <c r="R771" s="208"/>
      <c r="S771" s="208"/>
      <c r="T771" s="208"/>
      <c r="U771" s="208"/>
      <c r="V771" s="208"/>
      <c r="W771" s="208"/>
    </row>
    <row r="772" spans="1:23" ht="409.5">
      <c r="A772" s="56" t="s">
        <v>25</v>
      </c>
      <c r="B772" s="50"/>
      <c r="C772" s="50" t="s">
        <v>877</v>
      </c>
      <c r="D772" s="89" t="s">
        <v>752</v>
      </c>
      <c r="E772" s="29" t="s">
        <v>156</v>
      </c>
      <c r="F772" s="29" t="s">
        <v>98</v>
      </c>
      <c r="G772" s="29" t="s">
        <v>754</v>
      </c>
      <c r="H772" s="27">
        <v>811</v>
      </c>
      <c r="I772" s="125" t="s">
        <v>878</v>
      </c>
      <c r="J772" s="60" t="s">
        <v>795</v>
      </c>
      <c r="K772" s="225"/>
      <c r="L772" s="208"/>
      <c r="M772" s="208"/>
      <c r="N772" s="208"/>
      <c r="O772" s="208">
        <v>3539.3</v>
      </c>
      <c r="P772" s="208">
        <v>3539.3</v>
      </c>
      <c r="Q772" s="208"/>
      <c r="R772" s="208">
        <v>3501.5</v>
      </c>
      <c r="S772" s="208">
        <v>3501.5</v>
      </c>
      <c r="T772" s="208"/>
      <c r="U772" s="208">
        <v>3860.8</v>
      </c>
      <c r="V772" s="208">
        <v>3860.8</v>
      </c>
      <c r="W772" s="208"/>
    </row>
    <row r="773" spans="1:23" ht="49.5">
      <c r="A773" s="56"/>
      <c r="B773" s="50" t="s">
        <v>793</v>
      </c>
      <c r="C773" s="50"/>
      <c r="D773" s="89" t="s">
        <v>812</v>
      </c>
      <c r="E773" s="226">
        <v>7</v>
      </c>
      <c r="F773" s="226">
        <v>3</v>
      </c>
      <c r="G773" s="226" t="s">
        <v>879</v>
      </c>
      <c r="H773" s="27">
        <v>813</v>
      </c>
      <c r="I773" s="125"/>
      <c r="J773" s="60"/>
      <c r="K773" s="225"/>
      <c r="L773" s="58"/>
      <c r="M773" s="58">
        <v>536.1</v>
      </c>
      <c r="N773" s="58"/>
      <c r="O773" s="58">
        <v>509.3</v>
      </c>
      <c r="P773" s="58">
        <v>509.3</v>
      </c>
      <c r="Q773" s="58"/>
      <c r="R773" s="58">
        <v>503.9</v>
      </c>
      <c r="S773" s="58">
        <v>503.9</v>
      </c>
      <c r="T773" s="58"/>
      <c r="U773" s="58">
        <v>555.6</v>
      </c>
      <c r="V773" s="58">
        <v>555.6</v>
      </c>
      <c r="W773" s="58"/>
    </row>
    <row r="774" spans="1:23" ht="49.5">
      <c r="A774" s="30" t="s">
        <v>177</v>
      </c>
      <c r="B774" s="31" t="s">
        <v>386</v>
      </c>
      <c r="C774" s="30"/>
      <c r="D774" s="33"/>
      <c r="E774" s="33"/>
      <c r="F774" s="33"/>
      <c r="G774" s="33"/>
      <c r="H774" s="33"/>
      <c r="I774" s="30"/>
      <c r="J774" s="34"/>
      <c r="K774" s="35" t="s">
        <v>62</v>
      </c>
      <c r="L774" s="36">
        <f>SUM(L775,L786,)</f>
        <v>3488.5</v>
      </c>
      <c r="M774" s="36">
        <f t="shared" ref="M774:W774" si="279">SUM(M775,M786,)</f>
        <v>4195.3999999999996</v>
      </c>
      <c r="N774" s="36">
        <f t="shared" si="279"/>
        <v>3879.9000000000005</v>
      </c>
      <c r="O774" s="36">
        <f t="shared" si="279"/>
        <v>3100.6000000000004</v>
      </c>
      <c r="P774" s="36">
        <f t="shared" si="279"/>
        <v>3100.6000000000004</v>
      </c>
      <c r="Q774" s="36">
        <f t="shared" si="279"/>
        <v>0</v>
      </c>
      <c r="R774" s="36">
        <f t="shared" si="279"/>
        <v>3067.5</v>
      </c>
      <c r="S774" s="36">
        <f t="shared" si="279"/>
        <v>3067.5</v>
      </c>
      <c r="T774" s="36">
        <f t="shared" si="279"/>
        <v>0</v>
      </c>
      <c r="U774" s="36">
        <f t="shared" si="279"/>
        <v>3382.3</v>
      </c>
      <c r="V774" s="36">
        <f t="shared" si="279"/>
        <v>3382.3</v>
      </c>
      <c r="W774" s="36">
        <f t="shared" si="279"/>
        <v>0</v>
      </c>
    </row>
    <row r="775" spans="1:23">
      <c r="A775" s="47" t="s">
        <v>9</v>
      </c>
      <c r="B775" s="412" t="s">
        <v>67</v>
      </c>
      <c r="C775" s="412"/>
      <c r="D775" s="412"/>
      <c r="E775" s="412"/>
      <c r="F775" s="412"/>
      <c r="G775" s="412"/>
      <c r="H775" s="412"/>
      <c r="I775" s="412"/>
      <c r="J775" s="412"/>
      <c r="K775" s="412"/>
      <c r="L775" s="48">
        <f>SUM(L776,L781,)</f>
        <v>877.6</v>
      </c>
      <c r="M775" s="48">
        <f t="shared" ref="M775:W775" si="280">SUM(M776,M781,)</f>
        <v>1551</v>
      </c>
      <c r="N775" s="48">
        <f t="shared" si="280"/>
        <v>1245.1000000000001</v>
      </c>
      <c r="O775" s="48">
        <f t="shared" si="280"/>
        <v>451.79999999999995</v>
      </c>
      <c r="P775" s="48">
        <f t="shared" si="280"/>
        <v>451.79999999999995</v>
      </c>
      <c r="Q775" s="48">
        <f t="shared" si="280"/>
        <v>0</v>
      </c>
      <c r="R775" s="48">
        <f t="shared" si="280"/>
        <v>447</v>
      </c>
      <c r="S775" s="48">
        <f t="shared" si="280"/>
        <v>447</v>
      </c>
      <c r="T775" s="48">
        <f t="shared" si="280"/>
        <v>0</v>
      </c>
      <c r="U775" s="48">
        <f t="shared" si="280"/>
        <v>492.9</v>
      </c>
      <c r="V775" s="48">
        <f t="shared" si="280"/>
        <v>492.9</v>
      </c>
      <c r="W775" s="48">
        <f t="shared" si="280"/>
        <v>0</v>
      </c>
    </row>
    <row r="776" spans="1:23">
      <c r="A776" s="49" t="s">
        <v>57</v>
      </c>
      <c r="B776" s="50"/>
      <c r="C776" s="51"/>
      <c r="D776" s="52"/>
      <c r="E776" s="27"/>
      <c r="F776" s="27"/>
      <c r="G776" s="27"/>
      <c r="H776" s="27"/>
      <c r="I776" s="53"/>
      <c r="J776" s="54"/>
      <c r="K776" s="52"/>
      <c r="L776" s="55">
        <f t="shared" ref="L776:W776" si="281">SUM(L777:L780)</f>
        <v>648.70000000000005</v>
      </c>
      <c r="M776" s="55">
        <f t="shared" si="281"/>
        <v>1199.4000000000001</v>
      </c>
      <c r="N776" s="55">
        <f t="shared" si="281"/>
        <v>1199.4000000000001</v>
      </c>
      <c r="O776" s="55">
        <f t="shared" si="281"/>
        <v>0</v>
      </c>
      <c r="P776" s="55">
        <f t="shared" si="281"/>
        <v>0</v>
      </c>
      <c r="Q776" s="55">
        <f t="shared" si="281"/>
        <v>0</v>
      </c>
      <c r="R776" s="55">
        <f t="shared" si="281"/>
        <v>0</v>
      </c>
      <c r="S776" s="55">
        <f t="shared" si="281"/>
        <v>0</v>
      </c>
      <c r="T776" s="55">
        <f t="shared" si="281"/>
        <v>0</v>
      </c>
      <c r="U776" s="55">
        <f t="shared" si="281"/>
        <v>0</v>
      </c>
      <c r="V776" s="55">
        <f t="shared" si="281"/>
        <v>0</v>
      </c>
      <c r="W776" s="55">
        <f t="shared" si="281"/>
        <v>0</v>
      </c>
    </row>
    <row r="777" spans="1:23" ht="264">
      <c r="A777" s="56" t="s">
        <v>359</v>
      </c>
      <c r="B777" s="50" t="s">
        <v>69</v>
      </c>
      <c r="C777" s="53"/>
      <c r="D777" s="29" t="s">
        <v>395</v>
      </c>
      <c r="E777" s="29" t="s">
        <v>94</v>
      </c>
      <c r="F777" s="29" t="s">
        <v>81</v>
      </c>
      <c r="G777" s="29" t="s">
        <v>357</v>
      </c>
      <c r="H777" s="27">
        <v>200</v>
      </c>
      <c r="I777" s="83" t="s">
        <v>1377</v>
      </c>
      <c r="J777" s="105" t="s">
        <v>1378</v>
      </c>
      <c r="K777" s="59"/>
      <c r="L777" s="58">
        <v>11.5</v>
      </c>
      <c r="M777" s="58">
        <v>0</v>
      </c>
      <c r="N777" s="58">
        <v>0</v>
      </c>
      <c r="O777" s="58">
        <f>SUM(P777:Q777)</f>
        <v>0</v>
      </c>
      <c r="P777" s="58"/>
      <c r="Q777" s="58"/>
      <c r="R777" s="58">
        <f>SUM(S777:T777)</f>
        <v>0</v>
      </c>
      <c r="S777" s="58"/>
      <c r="T777" s="58"/>
      <c r="U777" s="58">
        <f>SUM(V777:W777)</f>
        <v>0</v>
      </c>
      <c r="V777" s="58"/>
      <c r="W777" s="58"/>
    </row>
    <row r="778" spans="1:23" ht="264">
      <c r="A778" s="56" t="s">
        <v>227</v>
      </c>
      <c r="B778" s="50" t="s">
        <v>69</v>
      </c>
      <c r="C778" s="53"/>
      <c r="D778" s="29" t="s">
        <v>898</v>
      </c>
      <c r="E778" s="29" t="s">
        <v>94</v>
      </c>
      <c r="F778" s="29" t="s">
        <v>99</v>
      </c>
      <c r="G778" s="29" t="s">
        <v>115</v>
      </c>
      <c r="H778" s="27">
        <v>100</v>
      </c>
      <c r="I778" s="83" t="s">
        <v>1379</v>
      </c>
      <c r="J778" s="105" t="s">
        <v>1378</v>
      </c>
      <c r="K778" s="59"/>
      <c r="L778" s="58">
        <v>505.5</v>
      </c>
      <c r="M778" s="58">
        <v>0</v>
      </c>
      <c r="N778" s="58">
        <v>0</v>
      </c>
      <c r="O778" s="58"/>
      <c r="P778" s="58"/>
      <c r="Q778" s="58"/>
      <c r="R778" s="58"/>
      <c r="S778" s="58"/>
      <c r="T778" s="58"/>
      <c r="U778" s="58"/>
      <c r="V778" s="58"/>
      <c r="W778" s="58"/>
    </row>
    <row r="779" spans="1:23" ht="264">
      <c r="A779" s="56" t="s">
        <v>373</v>
      </c>
      <c r="B779" s="50" t="s">
        <v>69</v>
      </c>
      <c r="C779" s="53"/>
      <c r="D779" s="29" t="s">
        <v>898</v>
      </c>
      <c r="E779" s="29" t="s">
        <v>94</v>
      </c>
      <c r="F779" s="29" t="s">
        <v>99</v>
      </c>
      <c r="G779" s="29" t="s">
        <v>115</v>
      </c>
      <c r="H779" s="27">
        <v>200</v>
      </c>
      <c r="I779" s="83" t="s">
        <v>1379</v>
      </c>
      <c r="J779" s="105" t="s">
        <v>1378</v>
      </c>
      <c r="K779" s="59"/>
      <c r="L779" s="58">
        <v>131.69999999999999</v>
      </c>
      <c r="M779" s="58">
        <v>0</v>
      </c>
      <c r="N779" s="58">
        <v>0</v>
      </c>
      <c r="O779" s="58"/>
      <c r="P779" s="58"/>
      <c r="Q779" s="58"/>
      <c r="R779" s="58"/>
      <c r="S779" s="58"/>
      <c r="T779" s="58"/>
      <c r="U779" s="58"/>
      <c r="V779" s="58"/>
      <c r="W779" s="58"/>
    </row>
    <row r="780" spans="1:23" ht="264">
      <c r="A780" s="56" t="s">
        <v>1380</v>
      </c>
      <c r="B780" s="50" t="s">
        <v>69</v>
      </c>
      <c r="C780" s="53"/>
      <c r="D780" s="29" t="s">
        <v>898</v>
      </c>
      <c r="E780" s="29" t="s">
        <v>94</v>
      </c>
      <c r="F780" s="29" t="s">
        <v>99</v>
      </c>
      <c r="G780" s="29" t="s">
        <v>1381</v>
      </c>
      <c r="H780" s="27">
        <v>200</v>
      </c>
      <c r="I780" s="83" t="s">
        <v>1379</v>
      </c>
      <c r="J780" s="105" t="s">
        <v>1378</v>
      </c>
      <c r="K780" s="59"/>
      <c r="L780" s="58">
        <v>0</v>
      </c>
      <c r="M780" s="58">
        <v>1199.4000000000001</v>
      </c>
      <c r="N780" s="58">
        <v>1199.4000000000001</v>
      </c>
      <c r="O780" s="58"/>
      <c r="P780" s="58"/>
      <c r="Q780" s="58"/>
      <c r="R780" s="58"/>
      <c r="S780" s="58"/>
      <c r="T780" s="58"/>
      <c r="U780" s="58"/>
      <c r="V780" s="58"/>
      <c r="W780" s="58"/>
    </row>
    <row r="781" spans="1:23">
      <c r="A781" s="429" t="s">
        <v>73</v>
      </c>
      <c r="B781" s="429"/>
      <c r="C781" s="429"/>
      <c r="D781" s="429"/>
      <c r="E781" s="429"/>
      <c r="F781" s="429"/>
      <c r="G781" s="429"/>
      <c r="H781" s="429"/>
      <c r="I781" s="429"/>
      <c r="J781" s="429"/>
      <c r="K781" s="429"/>
      <c r="L781" s="62">
        <f>SUM(L782)</f>
        <v>228.89999999999998</v>
      </c>
      <c r="M781" s="62">
        <f t="shared" ref="M781:W781" si="282">SUM(M782)</f>
        <v>351.59999999999997</v>
      </c>
      <c r="N781" s="62">
        <f t="shared" si="282"/>
        <v>45.7</v>
      </c>
      <c r="O781" s="62">
        <f t="shared" si="282"/>
        <v>451.79999999999995</v>
      </c>
      <c r="P781" s="62">
        <f t="shared" si="282"/>
        <v>451.79999999999995</v>
      </c>
      <c r="Q781" s="62">
        <f t="shared" si="282"/>
        <v>0</v>
      </c>
      <c r="R781" s="62">
        <f t="shared" si="282"/>
        <v>447</v>
      </c>
      <c r="S781" s="62">
        <f t="shared" si="282"/>
        <v>447</v>
      </c>
      <c r="T781" s="62">
        <f t="shared" si="282"/>
        <v>0</v>
      </c>
      <c r="U781" s="62">
        <f t="shared" si="282"/>
        <v>492.9</v>
      </c>
      <c r="V781" s="62">
        <f t="shared" si="282"/>
        <v>492.9</v>
      </c>
      <c r="W781" s="62">
        <f t="shared" si="282"/>
        <v>0</v>
      </c>
    </row>
    <row r="782" spans="1:23" ht="33">
      <c r="A782" s="56" t="s">
        <v>21</v>
      </c>
      <c r="B782" s="50" t="s">
        <v>90</v>
      </c>
      <c r="C782" s="53"/>
      <c r="D782" s="59"/>
      <c r="E782" s="27"/>
      <c r="F782" s="27"/>
      <c r="G782" s="27"/>
      <c r="H782" s="27">
        <v>200</v>
      </c>
      <c r="I782" s="53"/>
      <c r="J782" s="61"/>
      <c r="K782" s="59"/>
      <c r="L782" s="58">
        <f>SUM(L783:L785)</f>
        <v>228.89999999999998</v>
      </c>
      <c r="M782" s="58">
        <f t="shared" ref="M782:W782" si="283">SUM(M783:M785)</f>
        <v>351.59999999999997</v>
      </c>
      <c r="N782" s="58">
        <f t="shared" si="283"/>
        <v>45.7</v>
      </c>
      <c r="O782" s="58">
        <f t="shared" si="283"/>
        <v>451.79999999999995</v>
      </c>
      <c r="P782" s="58">
        <f t="shared" si="283"/>
        <v>451.79999999999995</v>
      </c>
      <c r="Q782" s="58">
        <f t="shared" si="283"/>
        <v>0</v>
      </c>
      <c r="R782" s="58">
        <f t="shared" si="283"/>
        <v>447</v>
      </c>
      <c r="S782" s="58">
        <f t="shared" si="283"/>
        <v>447</v>
      </c>
      <c r="T782" s="58">
        <f t="shared" si="283"/>
        <v>0</v>
      </c>
      <c r="U782" s="58">
        <f t="shared" si="283"/>
        <v>492.9</v>
      </c>
      <c r="V782" s="58">
        <f t="shared" si="283"/>
        <v>492.9</v>
      </c>
      <c r="W782" s="58">
        <f t="shared" si="283"/>
        <v>0</v>
      </c>
    </row>
    <row r="783" spans="1:23" ht="214.5">
      <c r="A783" s="56" t="s">
        <v>42</v>
      </c>
      <c r="B783" s="50" t="s">
        <v>1382</v>
      </c>
      <c r="C783" s="53"/>
      <c r="D783" s="29" t="s">
        <v>898</v>
      </c>
      <c r="E783" s="29" t="s">
        <v>94</v>
      </c>
      <c r="F783" s="29" t="s">
        <v>99</v>
      </c>
      <c r="G783" s="29" t="s">
        <v>899</v>
      </c>
      <c r="H783" s="27">
        <v>200</v>
      </c>
      <c r="I783" s="83" t="s">
        <v>1383</v>
      </c>
      <c r="J783" s="105" t="s">
        <v>1384</v>
      </c>
      <c r="K783" s="59"/>
      <c r="L783" s="58">
        <v>42.7</v>
      </c>
      <c r="M783" s="58">
        <v>45.7</v>
      </c>
      <c r="N783" s="58">
        <v>45.7</v>
      </c>
      <c r="O783" s="58">
        <f>SUM(P783:Q783)</f>
        <v>51.4</v>
      </c>
      <c r="P783" s="58">
        <v>51.4</v>
      </c>
      <c r="Q783" s="58"/>
      <c r="R783" s="58">
        <f>SUM(S783:T783)</f>
        <v>54</v>
      </c>
      <c r="S783" s="58">
        <v>54</v>
      </c>
      <c r="T783" s="58"/>
      <c r="U783" s="58">
        <f>SUM(V783:W783)</f>
        <v>56.3</v>
      </c>
      <c r="V783" s="58">
        <v>56.3</v>
      </c>
      <c r="W783" s="58"/>
    </row>
    <row r="784" spans="1:23" ht="214.5">
      <c r="A784" s="56" t="s">
        <v>74</v>
      </c>
      <c r="B784" s="50" t="s">
        <v>1385</v>
      </c>
      <c r="C784" s="53"/>
      <c r="D784" s="29" t="s">
        <v>898</v>
      </c>
      <c r="E784" s="29" t="s">
        <v>94</v>
      </c>
      <c r="F784" s="29" t="s">
        <v>99</v>
      </c>
      <c r="G784" s="29" t="s">
        <v>899</v>
      </c>
      <c r="H784" s="27">
        <v>200</v>
      </c>
      <c r="I784" s="83" t="s">
        <v>1383</v>
      </c>
      <c r="J784" s="105" t="s">
        <v>1384</v>
      </c>
      <c r="K784" s="59"/>
      <c r="L784" s="58">
        <v>186.2</v>
      </c>
      <c r="M784" s="58">
        <v>305.89999999999998</v>
      </c>
      <c r="N784" s="58">
        <v>0</v>
      </c>
      <c r="O784" s="58">
        <f>SUM(P784:Q784)</f>
        <v>313.3</v>
      </c>
      <c r="P784" s="58">
        <v>313.3</v>
      </c>
      <c r="Q784" s="58"/>
      <c r="R784" s="58">
        <f>SUM(S784:T784)</f>
        <v>301.60000000000002</v>
      </c>
      <c r="S784" s="58">
        <v>301.60000000000002</v>
      </c>
      <c r="T784" s="58"/>
      <c r="U784" s="58">
        <f>SUM(V784:W784)</f>
        <v>341.4</v>
      </c>
      <c r="V784" s="58">
        <v>341.4</v>
      </c>
      <c r="W784" s="58"/>
    </row>
    <row r="785" spans="1:23" ht="214.5">
      <c r="A785" s="56" t="s">
        <v>77</v>
      </c>
      <c r="B785" s="50" t="s">
        <v>1386</v>
      </c>
      <c r="C785" s="53"/>
      <c r="D785" s="29" t="s">
        <v>898</v>
      </c>
      <c r="E785" s="29" t="s">
        <v>94</v>
      </c>
      <c r="F785" s="29" t="s">
        <v>99</v>
      </c>
      <c r="G785" s="29" t="s">
        <v>899</v>
      </c>
      <c r="H785" s="27">
        <v>200</v>
      </c>
      <c r="I785" s="83" t="s">
        <v>1383</v>
      </c>
      <c r="J785" s="105" t="s">
        <v>1384</v>
      </c>
      <c r="K785" s="59"/>
      <c r="L785" s="58">
        <v>0</v>
      </c>
      <c r="M785" s="58">
        <v>0</v>
      </c>
      <c r="N785" s="58">
        <v>0</v>
      </c>
      <c r="O785" s="58">
        <f>SUM(P785:Q785)</f>
        <v>87.1</v>
      </c>
      <c r="P785" s="58">
        <v>87.1</v>
      </c>
      <c r="Q785" s="58"/>
      <c r="R785" s="58">
        <f>SUM(S785:T785)</f>
        <v>91.4</v>
      </c>
      <c r="S785" s="58">
        <v>91.4</v>
      </c>
      <c r="T785" s="58"/>
      <c r="U785" s="58">
        <f>SUM(V785:W785)</f>
        <v>95.2</v>
      </c>
      <c r="V785" s="58">
        <v>95.2</v>
      </c>
      <c r="W785" s="58"/>
    </row>
    <row r="786" spans="1:23">
      <c r="A786" s="65" t="s">
        <v>19</v>
      </c>
      <c r="B786" s="412" t="s">
        <v>228</v>
      </c>
      <c r="C786" s="412"/>
      <c r="D786" s="412"/>
      <c r="E786" s="412"/>
      <c r="F786" s="412"/>
      <c r="G786" s="412"/>
      <c r="H786" s="412"/>
      <c r="I786" s="412"/>
      <c r="J786" s="412"/>
      <c r="K786" s="412"/>
      <c r="L786" s="84">
        <f>SUM(L787:L788)</f>
        <v>2610.9</v>
      </c>
      <c r="M786" s="84">
        <f t="shared" ref="M786:W786" si="284">SUM(M787:M788)</f>
        <v>2644.4</v>
      </c>
      <c r="N786" s="84">
        <f t="shared" si="284"/>
        <v>2634.8</v>
      </c>
      <c r="O786" s="84">
        <f t="shared" si="284"/>
        <v>2648.8</v>
      </c>
      <c r="P786" s="84">
        <f t="shared" si="284"/>
        <v>2648.8</v>
      </c>
      <c r="Q786" s="84">
        <f t="shared" si="284"/>
        <v>0</v>
      </c>
      <c r="R786" s="84">
        <f t="shared" si="284"/>
        <v>2620.5</v>
      </c>
      <c r="S786" s="84">
        <f t="shared" si="284"/>
        <v>2620.5</v>
      </c>
      <c r="T786" s="84">
        <f t="shared" si="284"/>
        <v>0</v>
      </c>
      <c r="U786" s="84">
        <f t="shared" si="284"/>
        <v>2889.4</v>
      </c>
      <c r="V786" s="84">
        <f t="shared" si="284"/>
        <v>2889.4</v>
      </c>
      <c r="W786" s="84">
        <f t="shared" si="284"/>
        <v>0</v>
      </c>
    </row>
    <row r="787" spans="1:23" ht="181.5">
      <c r="A787" s="56" t="s">
        <v>17</v>
      </c>
      <c r="B787" s="50" t="s">
        <v>1387</v>
      </c>
      <c r="C787" s="51"/>
      <c r="D787" s="89" t="s">
        <v>898</v>
      </c>
      <c r="E787" s="29" t="s">
        <v>94</v>
      </c>
      <c r="F787" s="29" t="s">
        <v>99</v>
      </c>
      <c r="G787" s="29" t="s">
        <v>901</v>
      </c>
      <c r="H787" s="29">
        <v>810</v>
      </c>
      <c r="I787" s="227" t="s">
        <v>1388</v>
      </c>
      <c r="J787" s="54"/>
      <c r="K787" s="87"/>
      <c r="L787" s="58">
        <v>2610.9</v>
      </c>
      <c r="M787" s="58">
        <v>2634.8</v>
      </c>
      <c r="N787" s="58">
        <v>2634.8</v>
      </c>
      <c r="O787" s="58">
        <f>SUM(P787:Q787)</f>
        <v>2648.8</v>
      </c>
      <c r="P787" s="58">
        <v>2648.8</v>
      </c>
      <c r="Q787" s="58"/>
      <c r="R787" s="58">
        <f>SUM(S787:T787)</f>
        <v>2620.5</v>
      </c>
      <c r="S787" s="58">
        <v>2620.5</v>
      </c>
      <c r="T787" s="58"/>
      <c r="U787" s="58">
        <f>SUM(V787:W787)</f>
        <v>2889.4</v>
      </c>
      <c r="V787" s="58">
        <v>2889.4</v>
      </c>
      <c r="W787" s="58"/>
    </row>
    <row r="788" spans="1:23" ht="49.5">
      <c r="A788" s="56" t="s">
        <v>18</v>
      </c>
      <c r="B788" s="50" t="s">
        <v>900</v>
      </c>
      <c r="C788" s="51"/>
      <c r="D788" s="87"/>
      <c r="E788" s="27"/>
      <c r="F788" s="27"/>
      <c r="G788" s="27"/>
      <c r="H788" s="27">
        <v>810</v>
      </c>
      <c r="I788" s="53"/>
      <c r="J788" s="54"/>
      <c r="K788" s="87"/>
      <c r="L788" s="58"/>
      <c r="M788" s="58">
        <v>9.6</v>
      </c>
      <c r="N788" s="58">
        <v>0</v>
      </c>
      <c r="O788" s="58">
        <f>SUM(P788:Q788)</f>
        <v>0</v>
      </c>
      <c r="P788" s="58">
        <v>0</v>
      </c>
      <c r="Q788" s="58"/>
      <c r="R788" s="58">
        <f>SUM(S788:T788)</f>
        <v>0</v>
      </c>
      <c r="S788" s="58">
        <v>0</v>
      </c>
      <c r="T788" s="58"/>
      <c r="U788" s="58">
        <f>SUM(V788:W788)</f>
        <v>0</v>
      </c>
      <c r="V788" s="58">
        <v>0</v>
      </c>
      <c r="W788" s="58"/>
    </row>
    <row r="789" spans="1:23" ht="49.5">
      <c r="A789" s="30" t="s">
        <v>178</v>
      </c>
      <c r="B789" s="31" t="s">
        <v>179</v>
      </c>
      <c r="C789" s="30"/>
      <c r="D789" s="33"/>
      <c r="E789" s="33"/>
      <c r="F789" s="33"/>
      <c r="G789" s="33"/>
      <c r="H789" s="33"/>
      <c r="I789" s="30"/>
      <c r="J789" s="34"/>
      <c r="K789" s="33" t="s">
        <v>62</v>
      </c>
      <c r="L789" s="36">
        <f>SUM(L790,L896,L917,,L924,L927)</f>
        <v>510268.8</v>
      </c>
      <c r="M789" s="36">
        <f t="shared" ref="M789:W789" si="285">SUM(M790,M896,M917,,M924,M927)</f>
        <v>1069384.9999999998</v>
      </c>
      <c r="N789" s="36">
        <f t="shared" si="285"/>
        <v>508701.80000000005</v>
      </c>
      <c r="O789" s="36">
        <f t="shared" si="285"/>
        <v>1334186.2</v>
      </c>
      <c r="P789" s="36">
        <f t="shared" si="285"/>
        <v>1334186.2</v>
      </c>
      <c r="Q789" s="36">
        <f t="shared" si="285"/>
        <v>0</v>
      </c>
      <c r="R789" s="36">
        <f t="shared" si="285"/>
        <v>1363642.1</v>
      </c>
      <c r="S789" s="36">
        <f t="shared" si="285"/>
        <v>1363642.1</v>
      </c>
      <c r="T789" s="36">
        <f t="shared" si="285"/>
        <v>0</v>
      </c>
      <c r="U789" s="36">
        <f t="shared" si="285"/>
        <v>1147603</v>
      </c>
      <c r="V789" s="36">
        <f t="shared" si="285"/>
        <v>1147603</v>
      </c>
      <c r="W789" s="36">
        <f t="shared" si="285"/>
        <v>0</v>
      </c>
    </row>
    <row r="790" spans="1:23">
      <c r="A790" s="47" t="s">
        <v>9</v>
      </c>
      <c r="B790" s="412" t="s">
        <v>67</v>
      </c>
      <c r="C790" s="412"/>
      <c r="D790" s="412"/>
      <c r="E790" s="412"/>
      <c r="F790" s="412"/>
      <c r="G790" s="412"/>
      <c r="H790" s="412"/>
      <c r="I790" s="412"/>
      <c r="J790" s="412"/>
      <c r="K790" s="412"/>
      <c r="L790" s="48">
        <f>SUM(L791,L798,L825,L840,L855,L872)</f>
        <v>426011.9</v>
      </c>
      <c r="M790" s="48">
        <f>SUM(M791,M798,M825,M840,M855,M872)</f>
        <v>1017729.3</v>
      </c>
      <c r="N790" s="48">
        <f>N791+N798+N825+N840+N855+N872</f>
        <v>473269.4</v>
      </c>
      <c r="O790" s="48">
        <f t="shared" ref="O790:W790" si="286">SUM(O791,O798,O825,O840,O855,O872)</f>
        <v>1269787.5999999999</v>
      </c>
      <c r="P790" s="48">
        <f t="shared" si="286"/>
        <v>1269787.5999999999</v>
      </c>
      <c r="Q790" s="48">
        <f t="shared" si="286"/>
        <v>0</v>
      </c>
      <c r="R790" s="48">
        <f t="shared" si="286"/>
        <v>1298199.9000000001</v>
      </c>
      <c r="S790" s="48">
        <f t="shared" si="286"/>
        <v>1298199.9000000001</v>
      </c>
      <c r="T790" s="48">
        <f t="shared" si="286"/>
        <v>0</v>
      </c>
      <c r="U790" s="48">
        <f t="shared" si="286"/>
        <v>1076372.2</v>
      </c>
      <c r="V790" s="48">
        <f t="shared" si="286"/>
        <v>1076372.2</v>
      </c>
      <c r="W790" s="48">
        <f t="shared" si="286"/>
        <v>0</v>
      </c>
    </row>
    <row r="791" spans="1:23">
      <c r="A791" s="49" t="s">
        <v>57</v>
      </c>
      <c r="B791" s="50"/>
      <c r="C791" s="51"/>
      <c r="D791" s="52"/>
      <c r="E791" s="27"/>
      <c r="F791" s="27"/>
      <c r="G791" s="27"/>
      <c r="H791" s="27"/>
      <c r="I791" s="53"/>
      <c r="J791" s="54"/>
      <c r="K791" s="52"/>
      <c r="L791" s="55">
        <f>L792+L797</f>
        <v>65041</v>
      </c>
      <c r="M791" s="55">
        <f t="shared" ref="M791:W791" si="287">M792+M797</f>
        <v>64427.199999999997</v>
      </c>
      <c r="N791" s="55">
        <f t="shared" si="287"/>
        <v>44936.700000000004</v>
      </c>
      <c r="O791" s="55">
        <f t="shared" si="287"/>
        <v>78089.399999999994</v>
      </c>
      <c r="P791" s="55">
        <f t="shared" si="287"/>
        <v>78089.399999999994</v>
      </c>
      <c r="Q791" s="55">
        <f t="shared" si="287"/>
        <v>0</v>
      </c>
      <c r="R791" s="55">
        <f t="shared" si="287"/>
        <v>77255.8</v>
      </c>
      <c r="S791" s="55">
        <f t="shared" si="287"/>
        <v>77255.8</v>
      </c>
      <c r="T791" s="55">
        <f t="shared" si="287"/>
        <v>0</v>
      </c>
      <c r="U791" s="55">
        <f t="shared" si="287"/>
        <v>85183.299999999988</v>
      </c>
      <c r="V791" s="55">
        <f t="shared" si="287"/>
        <v>85183.299999999988</v>
      </c>
      <c r="W791" s="55">
        <f t="shared" si="287"/>
        <v>0</v>
      </c>
    </row>
    <row r="792" spans="1:23" ht="66">
      <c r="A792" s="416" t="s">
        <v>10</v>
      </c>
      <c r="B792" s="50" t="s">
        <v>902</v>
      </c>
      <c r="C792" s="449" t="s">
        <v>903</v>
      </c>
      <c r="D792" s="442"/>
      <c r="E792" s="29" t="s">
        <v>904</v>
      </c>
      <c r="F792" s="29" t="s">
        <v>905</v>
      </c>
      <c r="G792" s="228"/>
      <c r="H792" s="27">
        <v>100</v>
      </c>
      <c r="I792" s="83" t="s">
        <v>906</v>
      </c>
      <c r="J792" s="60" t="s">
        <v>738</v>
      </c>
      <c r="K792" s="52"/>
      <c r="L792" s="58">
        <f>L794+L795+L796+L793</f>
        <v>62831.5</v>
      </c>
      <c r="M792" s="58">
        <f>M794+M795+M793</f>
        <v>62436.1</v>
      </c>
      <c r="N792" s="58">
        <f>N794+N795+N793</f>
        <v>43832.000000000007</v>
      </c>
      <c r="O792" s="58">
        <f>SUM(P792:Q792)</f>
        <v>75682.399999999994</v>
      </c>
      <c r="P792" s="58">
        <f>P794+P795+P793+P796</f>
        <v>75682.399999999994</v>
      </c>
      <c r="Q792" s="58">
        <f>Q794</f>
        <v>0</v>
      </c>
      <c r="R792" s="58">
        <f>SUM(S792:T792)</f>
        <v>74874.5</v>
      </c>
      <c r="S792" s="58">
        <f>S794+S795+S793+S796</f>
        <v>74874.5</v>
      </c>
      <c r="T792" s="58">
        <f>T794</f>
        <v>0</v>
      </c>
      <c r="U792" s="58">
        <f>SUM(V792:W792)</f>
        <v>82557.599999999991</v>
      </c>
      <c r="V792" s="58">
        <f>V794+V795+V793+V796</f>
        <v>82557.599999999991</v>
      </c>
      <c r="W792" s="58">
        <f>W794</f>
        <v>0</v>
      </c>
    </row>
    <row r="793" spans="1:23">
      <c r="A793" s="416"/>
      <c r="B793" s="50" t="s">
        <v>907</v>
      </c>
      <c r="C793" s="449"/>
      <c r="D793" s="442"/>
      <c r="E793" s="29" t="s">
        <v>93</v>
      </c>
      <c r="F793" s="29" t="s">
        <v>153</v>
      </c>
      <c r="G793" s="229">
        <v>7770101000</v>
      </c>
      <c r="H793" s="27"/>
      <c r="I793" s="83"/>
      <c r="J793" s="60"/>
      <c r="K793" s="52"/>
      <c r="L793" s="58">
        <v>2472.3000000000002</v>
      </c>
      <c r="M793" s="58">
        <v>2390.1</v>
      </c>
      <c r="N793" s="58">
        <v>1614.3</v>
      </c>
      <c r="O793" s="58">
        <f>P793</f>
        <v>3014.2</v>
      </c>
      <c r="P793" s="58">
        <v>3014.2</v>
      </c>
      <c r="Q793" s="58">
        <v>0</v>
      </c>
      <c r="R793" s="58">
        <f>S793</f>
        <v>2981.9</v>
      </c>
      <c r="S793" s="58">
        <v>2981.9</v>
      </c>
      <c r="T793" s="58">
        <v>0</v>
      </c>
      <c r="U793" s="58">
        <f>V793</f>
        <v>3287.7</v>
      </c>
      <c r="V793" s="58">
        <v>3287.7</v>
      </c>
      <c r="W793" s="58">
        <v>0</v>
      </c>
    </row>
    <row r="794" spans="1:23" ht="33">
      <c r="A794" s="416"/>
      <c r="B794" s="50" t="s">
        <v>180</v>
      </c>
      <c r="C794" s="449"/>
      <c r="D794" s="442"/>
      <c r="E794" s="29" t="s">
        <v>93</v>
      </c>
      <c r="F794" s="29" t="s">
        <v>94</v>
      </c>
      <c r="G794" s="27">
        <v>7770100190</v>
      </c>
      <c r="H794" s="27"/>
      <c r="I794" s="421" t="s">
        <v>908</v>
      </c>
      <c r="J794" s="60" t="s">
        <v>909</v>
      </c>
      <c r="K794" s="52"/>
      <c r="L794" s="58">
        <v>59318.2</v>
      </c>
      <c r="M794" s="58">
        <v>60021.1</v>
      </c>
      <c r="N794" s="58">
        <v>42192.800000000003</v>
      </c>
      <c r="O794" s="58">
        <f>P794+Q794</f>
        <v>72668.2</v>
      </c>
      <c r="P794" s="58">
        <v>72668.2</v>
      </c>
      <c r="Q794" s="58">
        <v>0</v>
      </c>
      <c r="R794" s="58">
        <f>S794</f>
        <v>71892.600000000006</v>
      </c>
      <c r="S794" s="58">
        <v>71892.600000000006</v>
      </c>
      <c r="T794" s="58">
        <v>0</v>
      </c>
      <c r="U794" s="58">
        <f>V794+W794</f>
        <v>79269.899999999994</v>
      </c>
      <c r="V794" s="58">
        <v>79269.899999999994</v>
      </c>
      <c r="W794" s="58">
        <v>0</v>
      </c>
    </row>
    <row r="795" spans="1:23" ht="66">
      <c r="A795" s="416"/>
      <c r="B795" s="50" t="s">
        <v>1414</v>
      </c>
      <c r="C795" s="449"/>
      <c r="D795" s="442"/>
      <c r="E795" s="29" t="s">
        <v>93</v>
      </c>
      <c r="F795" s="29" t="s">
        <v>94</v>
      </c>
      <c r="G795" s="27">
        <v>2410725030</v>
      </c>
      <c r="H795" s="27"/>
      <c r="I795" s="421"/>
      <c r="J795" s="60"/>
      <c r="K795" s="52"/>
      <c r="L795" s="58">
        <v>0</v>
      </c>
      <c r="M795" s="58">
        <v>24.9</v>
      </c>
      <c r="N795" s="58">
        <v>24.9</v>
      </c>
      <c r="O795" s="58">
        <f>P795</f>
        <v>0</v>
      </c>
      <c r="P795" s="58">
        <v>0</v>
      </c>
      <c r="Q795" s="58">
        <v>0</v>
      </c>
      <c r="R795" s="58">
        <f>S795</f>
        <v>0</v>
      </c>
      <c r="S795" s="58">
        <v>0</v>
      </c>
      <c r="T795" s="58">
        <v>0</v>
      </c>
      <c r="U795" s="58">
        <f>V795</f>
        <v>0</v>
      </c>
      <c r="V795" s="58">
        <v>0</v>
      </c>
      <c r="W795" s="58">
        <v>0</v>
      </c>
    </row>
    <row r="796" spans="1:23" ht="33">
      <c r="A796" s="416"/>
      <c r="B796" s="50" t="s">
        <v>1326</v>
      </c>
      <c r="C796" s="449"/>
      <c r="D796" s="52"/>
      <c r="E796" s="29" t="s">
        <v>93</v>
      </c>
      <c r="F796" s="29" t="s">
        <v>94</v>
      </c>
      <c r="G796" s="27">
        <v>7770455490</v>
      </c>
      <c r="H796" s="27"/>
      <c r="I796" s="83"/>
      <c r="J796" s="60"/>
      <c r="K796" s="52"/>
      <c r="L796" s="58">
        <v>1041</v>
      </c>
      <c r="M796" s="58">
        <v>0</v>
      </c>
      <c r="N796" s="58">
        <v>0</v>
      </c>
      <c r="O796" s="58">
        <f>P796</f>
        <v>0</v>
      </c>
      <c r="P796" s="58">
        <v>0</v>
      </c>
      <c r="Q796" s="58">
        <v>0</v>
      </c>
      <c r="R796" s="58">
        <f>S796</f>
        <v>0</v>
      </c>
      <c r="S796" s="58">
        <v>0</v>
      </c>
      <c r="T796" s="58">
        <v>0</v>
      </c>
      <c r="U796" s="58">
        <f>V796</f>
        <v>0</v>
      </c>
      <c r="V796" s="58">
        <v>0</v>
      </c>
      <c r="W796" s="58">
        <v>0</v>
      </c>
    </row>
    <row r="797" spans="1:23" ht="82.5">
      <c r="A797" s="56" t="s">
        <v>11</v>
      </c>
      <c r="B797" s="50" t="s">
        <v>69</v>
      </c>
      <c r="C797" s="449"/>
      <c r="D797" s="59"/>
      <c r="E797" s="29" t="s">
        <v>93</v>
      </c>
      <c r="F797" s="29" t="s">
        <v>94</v>
      </c>
      <c r="G797" s="27">
        <v>7770100190</v>
      </c>
      <c r="H797" s="27">
        <v>200</v>
      </c>
      <c r="I797" s="83" t="s">
        <v>910</v>
      </c>
      <c r="J797" s="60" t="s">
        <v>911</v>
      </c>
      <c r="K797" s="59"/>
      <c r="L797" s="58">
        <v>2209.5</v>
      </c>
      <c r="M797" s="58">
        <v>1991.1</v>
      </c>
      <c r="N797" s="58">
        <v>1104.7</v>
      </c>
      <c r="O797" s="58">
        <f>SUM(P797:Q797)</f>
        <v>2407</v>
      </c>
      <c r="P797" s="58">
        <v>2407</v>
      </c>
      <c r="Q797" s="58">
        <v>0</v>
      </c>
      <c r="R797" s="58">
        <f>SUM(S797:T797)</f>
        <v>2381.3000000000002</v>
      </c>
      <c r="S797" s="58">
        <v>2381.3000000000002</v>
      </c>
      <c r="T797" s="58">
        <v>0</v>
      </c>
      <c r="U797" s="58">
        <f>SUM(V797:W797)</f>
        <v>2625.7</v>
      </c>
      <c r="V797" s="58">
        <v>2625.7</v>
      </c>
      <c r="W797" s="58">
        <v>0</v>
      </c>
    </row>
    <row r="798" spans="1:23">
      <c r="A798" s="429" t="s">
        <v>89</v>
      </c>
      <c r="B798" s="429"/>
      <c r="C798" s="429"/>
      <c r="D798" s="429"/>
      <c r="E798" s="429"/>
      <c r="F798" s="429"/>
      <c r="G798" s="429"/>
      <c r="H798" s="429"/>
      <c r="I798" s="429"/>
      <c r="J798" s="429"/>
      <c r="K798" s="429"/>
      <c r="L798" s="55">
        <f t="shared" ref="L798:W798" si="288">SUM(L799,L804,L821)</f>
        <v>58961.8</v>
      </c>
      <c r="M798" s="55">
        <f t="shared" si="288"/>
        <v>65463.799999999996</v>
      </c>
      <c r="N798" s="55">
        <f t="shared" si="288"/>
        <v>41326.800000000003</v>
      </c>
      <c r="O798" s="55">
        <f t="shared" si="288"/>
        <v>78626.7</v>
      </c>
      <c r="P798" s="55">
        <f t="shared" si="288"/>
        <v>78626.7</v>
      </c>
      <c r="Q798" s="55">
        <f t="shared" si="288"/>
        <v>0</v>
      </c>
      <c r="R798" s="55">
        <f t="shared" si="288"/>
        <v>77786.900000000009</v>
      </c>
      <c r="S798" s="55">
        <f t="shared" si="288"/>
        <v>77786.900000000009</v>
      </c>
      <c r="T798" s="55">
        <f t="shared" si="288"/>
        <v>0</v>
      </c>
      <c r="U798" s="55">
        <f t="shared" si="288"/>
        <v>85769.299999999988</v>
      </c>
      <c r="V798" s="55">
        <f t="shared" si="288"/>
        <v>85769.299999999988</v>
      </c>
      <c r="W798" s="55">
        <f t="shared" si="288"/>
        <v>0</v>
      </c>
    </row>
    <row r="799" spans="1:23">
      <c r="A799" s="56" t="s">
        <v>12</v>
      </c>
      <c r="B799" s="50" t="s">
        <v>58</v>
      </c>
      <c r="C799" s="57"/>
      <c r="D799" s="52"/>
      <c r="E799" s="27"/>
      <c r="F799" s="27"/>
      <c r="G799" s="27"/>
      <c r="H799" s="27">
        <v>100</v>
      </c>
      <c r="I799" s="53"/>
      <c r="J799" s="60"/>
      <c r="K799" s="52"/>
      <c r="L799" s="58">
        <f>SUM(L800:L802)+L803</f>
        <v>39316.700000000004</v>
      </c>
      <c r="M799" s="58">
        <f>SUM(M800:M802)+M803</f>
        <v>37955.4</v>
      </c>
      <c r="N799" s="58">
        <f>SUM(N800:N802)+N803</f>
        <v>28869.1</v>
      </c>
      <c r="O799" s="58">
        <f>SUM(O800:O802)+O803</f>
        <v>50912</v>
      </c>
      <c r="P799" s="58">
        <f>SUM(P800:P802)+P803</f>
        <v>50912</v>
      </c>
      <c r="Q799" s="58">
        <f>SUM(Q800:Q802)</f>
        <v>0</v>
      </c>
      <c r="R799" s="58">
        <f>SUM(R800:R802)+R803</f>
        <v>50368.3</v>
      </c>
      <c r="S799" s="58">
        <f>SUM(S800:S802)+S803</f>
        <v>50368.3</v>
      </c>
      <c r="T799" s="58">
        <f>SUM(T800:T802)</f>
        <v>0</v>
      </c>
      <c r="U799" s="58">
        <f>SUM(U800:U802)+U803</f>
        <v>55536.999999999993</v>
      </c>
      <c r="V799" s="58">
        <f>SUM(V800:V802)+V803</f>
        <v>55536.999999999993</v>
      </c>
      <c r="W799" s="58">
        <f>SUM(W800:W802)</f>
        <v>0</v>
      </c>
    </row>
    <row r="800" spans="1:23" ht="132">
      <c r="A800" s="56" t="s">
        <v>48</v>
      </c>
      <c r="B800" s="50" t="s">
        <v>912</v>
      </c>
      <c r="C800" s="57" t="s">
        <v>913</v>
      </c>
      <c r="D800" s="52"/>
      <c r="E800" s="29" t="s">
        <v>914</v>
      </c>
      <c r="F800" s="29" t="s">
        <v>915</v>
      </c>
      <c r="G800" s="29" t="s">
        <v>1415</v>
      </c>
      <c r="H800" s="27">
        <v>100</v>
      </c>
      <c r="I800" s="83" t="s">
        <v>916</v>
      </c>
      <c r="J800" s="60" t="s">
        <v>738</v>
      </c>
      <c r="K800" s="52"/>
      <c r="L800" s="58">
        <v>11624.7</v>
      </c>
      <c r="M800" s="58">
        <v>10667.1</v>
      </c>
      <c r="N800" s="58">
        <v>8340.6</v>
      </c>
      <c r="O800" s="58">
        <f>SUM(P800:Q800)</f>
        <v>14377.6</v>
      </c>
      <c r="P800" s="58">
        <v>14377.6</v>
      </c>
      <c r="Q800" s="58">
        <v>0</v>
      </c>
      <c r="R800" s="58">
        <f>SUM(S800:T800)</f>
        <v>14224.1</v>
      </c>
      <c r="S800" s="58">
        <v>14224.1</v>
      </c>
      <c r="T800" s="58">
        <v>0</v>
      </c>
      <c r="U800" s="58">
        <f>SUM(V800:W800)</f>
        <v>15683.7</v>
      </c>
      <c r="V800" s="58">
        <v>15683.7</v>
      </c>
      <c r="W800" s="58">
        <v>0</v>
      </c>
    </row>
    <row r="801" spans="1:23" ht="181.5">
      <c r="A801" s="56" t="s">
        <v>65</v>
      </c>
      <c r="B801" s="50" t="s">
        <v>917</v>
      </c>
      <c r="C801" s="57" t="s">
        <v>918</v>
      </c>
      <c r="D801" s="52"/>
      <c r="E801" s="29" t="s">
        <v>919</v>
      </c>
      <c r="F801" s="29" t="s">
        <v>920</v>
      </c>
      <c r="G801" s="29" t="s">
        <v>1416</v>
      </c>
      <c r="H801" s="27">
        <v>100</v>
      </c>
      <c r="I801" s="83" t="s">
        <v>921</v>
      </c>
      <c r="J801" s="60" t="s">
        <v>922</v>
      </c>
      <c r="K801" s="52"/>
      <c r="L801" s="58">
        <v>14416</v>
      </c>
      <c r="M801" s="58">
        <v>13128.9</v>
      </c>
      <c r="N801" s="58">
        <v>10146.4</v>
      </c>
      <c r="O801" s="58">
        <f>SUM(P801:Q801)</f>
        <v>17963.2</v>
      </c>
      <c r="P801" s="58">
        <v>17963.2</v>
      </c>
      <c r="Q801" s="58">
        <v>0</v>
      </c>
      <c r="R801" s="58">
        <f>SUM(S801:T801)</f>
        <v>17771.3</v>
      </c>
      <c r="S801" s="58">
        <v>17771.3</v>
      </c>
      <c r="T801" s="58">
        <v>0</v>
      </c>
      <c r="U801" s="58">
        <f>SUM(V801:W801)</f>
        <v>19595</v>
      </c>
      <c r="V801" s="58">
        <v>19595</v>
      </c>
      <c r="W801" s="58">
        <v>0</v>
      </c>
    </row>
    <row r="802" spans="1:23" ht="264">
      <c r="A802" s="56" t="s">
        <v>66</v>
      </c>
      <c r="B802" s="50" t="s">
        <v>923</v>
      </c>
      <c r="C802" s="57" t="s">
        <v>924</v>
      </c>
      <c r="D802" s="52"/>
      <c r="E802" s="29" t="s">
        <v>94</v>
      </c>
      <c r="F802" s="29" t="s">
        <v>83</v>
      </c>
      <c r="G802" s="29" t="s">
        <v>1417</v>
      </c>
      <c r="H802" s="27">
        <v>100</v>
      </c>
      <c r="I802" s="83" t="s">
        <v>926</v>
      </c>
      <c r="J802" s="60" t="s">
        <v>927</v>
      </c>
      <c r="K802" s="52"/>
      <c r="L802" s="58">
        <v>11628.1</v>
      </c>
      <c r="M802" s="58">
        <v>11323.6</v>
      </c>
      <c r="N802" s="58">
        <v>9172.6</v>
      </c>
      <c r="O802" s="58">
        <f>SUM(P802:Q802)</f>
        <v>15731.6</v>
      </c>
      <c r="P802" s="58">
        <v>15731.6</v>
      </c>
      <c r="Q802" s="58">
        <v>0</v>
      </c>
      <c r="R802" s="58">
        <f>SUM(S802:T802)</f>
        <v>15563.6</v>
      </c>
      <c r="S802" s="58">
        <v>15563.6</v>
      </c>
      <c r="T802" s="58">
        <v>0</v>
      </c>
      <c r="U802" s="58">
        <f>SUM(V802:W802)</f>
        <v>17160.7</v>
      </c>
      <c r="V802" s="58">
        <v>17160.7</v>
      </c>
      <c r="W802" s="58">
        <v>0</v>
      </c>
    </row>
    <row r="803" spans="1:23" ht="66">
      <c r="A803" s="56" t="s">
        <v>539</v>
      </c>
      <c r="B803" s="50" t="s">
        <v>928</v>
      </c>
      <c r="C803" s="57"/>
      <c r="D803" s="52"/>
      <c r="E803" s="29" t="s">
        <v>93</v>
      </c>
      <c r="F803" s="29" t="s">
        <v>84</v>
      </c>
      <c r="G803" s="29" t="s">
        <v>929</v>
      </c>
      <c r="H803" s="27">
        <v>100</v>
      </c>
      <c r="I803" s="83" t="s">
        <v>906</v>
      </c>
      <c r="J803" s="60" t="s">
        <v>738</v>
      </c>
      <c r="K803" s="52"/>
      <c r="L803" s="58">
        <v>1647.9</v>
      </c>
      <c r="M803" s="58">
        <v>2835.8</v>
      </c>
      <c r="N803" s="58">
        <v>1209.5</v>
      </c>
      <c r="O803" s="58">
        <f>P803+Q803</f>
        <v>2839.6</v>
      </c>
      <c r="P803" s="58">
        <v>2839.6</v>
      </c>
      <c r="Q803" s="58">
        <v>0</v>
      </c>
      <c r="R803" s="58">
        <f>S803+T803</f>
        <v>2809.3</v>
      </c>
      <c r="S803" s="58">
        <v>2809.3</v>
      </c>
      <c r="T803" s="58">
        <v>0</v>
      </c>
      <c r="U803" s="58">
        <f>V803+W803</f>
        <v>3097.6</v>
      </c>
      <c r="V803" s="58">
        <v>3097.6</v>
      </c>
      <c r="W803" s="58">
        <v>0</v>
      </c>
    </row>
    <row r="804" spans="1:23" ht="33">
      <c r="A804" s="56" t="s">
        <v>13</v>
      </c>
      <c r="B804" s="50" t="s">
        <v>32</v>
      </c>
      <c r="C804" s="53"/>
      <c r="D804" s="59"/>
      <c r="E804" s="27"/>
      <c r="F804" s="27"/>
      <c r="G804" s="27"/>
      <c r="H804" s="27">
        <v>200</v>
      </c>
      <c r="I804" s="53"/>
      <c r="J804" s="61"/>
      <c r="K804" s="59"/>
      <c r="L804" s="58">
        <f t="shared" ref="L804:W804" si="289">L805+L807+L818</f>
        <v>17982.8</v>
      </c>
      <c r="M804" s="58">
        <f t="shared" si="289"/>
        <v>25267.8</v>
      </c>
      <c r="N804" s="58">
        <f t="shared" si="289"/>
        <v>10363.700000000001</v>
      </c>
      <c r="O804" s="58">
        <f t="shared" si="289"/>
        <v>25329.9</v>
      </c>
      <c r="P804" s="58">
        <f t="shared" si="289"/>
        <v>25329.9</v>
      </c>
      <c r="Q804" s="58">
        <f t="shared" si="289"/>
        <v>0</v>
      </c>
      <c r="R804" s="58">
        <f t="shared" si="289"/>
        <v>25059.300000000003</v>
      </c>
      <c r="S804" s="58">
        <f t="shared" si="289"/>
        <v>25059.300000000003</v>
      </c>
      <c r="T804" s="58">
        <f t="shared" si="289"/>
        <v>0</v>
      </c>
      <c r="U804" s="58">
        <f t="shared" si="289"/>
        <v>27630.799999999999</v>
      </c>
      <c r="V804" s="58">
        <f t="shared" si="289"/>
        <v>27630.799999999999</v>
      </c>
      <c r="W804" s="58">
        <f t="shared" si="289"/>
        <v>0</v>
      </c>
    </row>
    <row r="805" spans="1:23" ht="66">
      <c r="A805" s="56" t="s">
        <v>49</v>
      </c>
      <c r="B805" s="50" t="s">
        <v>930</v>
      </c>
      <c r="C805" s="430"/>
      <c r="D805" s="450"/>
      <c r="E805" s="114"/>
      <c r="F805" s="114"/>
      <c r="G805" s="27"/>
      <c r="H805" s="27">
        <v>200</v>
      </c>
      <c r="I805" s="83" t="s">
        <v>931</v>
      </c>
      <c r="J805" s="61" t="s">
        <v>932</v>
      </c>
      <c r="K805" s="59"/>
      <c r="L805" s="58">
        <f>L806</f>
        <v>12303.1</v>
      </c>
      <c r="M805" s="58">
        <f t="shared" ref="M805:W805" si="290">M806</f>
        <v>16342.4</v>
      </c>
      <c r="N805" s="58">
        <f t="shared" si="290"/>
        <v>6817.3</v>
      </c>
      <c r="O805" s="58">
        <f t="shared" si="290"/>
        <v>15855.7</v>
      </c>
      <c r="P805" s="58">
        <f t="shared" si="290"/>
        <v>15855.7</v>
      </c>
      <c r="Q805" s="58">
        <f t="shared" si="290"/>
        <v>0</v>
      </c>
      <c r="R805" s="58">
        <f t="shared" si="290"/>
        <v>15686.4</v>
      </c>
      <c r="S805" s="58">
        <f t="shared" si="290"/>
        <v>15686.4</v>
      </c>
      <c r="T805" s="58">
        <f t="shared" si="290"/>
        <v>0</v>
      </c>
      <c r="U805" s="58">
        <f t="shared" si="290"/>
        <v>17296.099999999999</v>
      </c>
      <c r="V805" s="58">
        <f t="shared" si="290"/>
        <v>17296.099999999999</v>
      </c>
      <c r="W805" s="58">
        <f t="shared" si="290"/>
        <v>0</v>
      </c>
    </row>
    <row r="806" spans="1:23" ht="49.5">
      <c r="A806" s="56"/>
      <c r="B806" s="50" t="s">
        <v>933</v>
      </c>
      <c r="C806" s="430"/>
      <c r="D806" s="450"/>
      <c r="E806" s="29" t="s">
        <v>93</v>
      </c>
      <c r="F806" s="29" t="s">
        <v>84</v>
      </c>
      <c r="G806" s="27">
        <v>2420100590</v>
      </c>
      <c r="H806" s="27"/>
      <c r="I806" s="83" t="s">
        <v>934</v>
      </c>
      <c r="J806" s="60" t="s">
        <v>935</v>
      </c>
      <c r="K806" s="59"/>
      <c r="L806" s="58">
        <v>12303.1</v>
      </c>
      <c r="M806" s="58">
        <v>16342.4</v>
      </c>
      <c r="N806" s="58">
        <v>6817.3</v>
      </c>
      <c r="O806" s="58">
        <f>P806+Q806</f>
        <v>15855.7</v>
      </c>
      <c r="P806" s="58">
        <v>15855.7</v>
      </c>
      <c r="Q806" s="58">
        <v>0</v>
      </c>
      <c r="R806" s="58">
        <f>S806</f>
        <v>15686.4</v>
      </c>
      <c r="S806" s="58">
        <v>15686.4</v>
      </c>
      <c r="T806" s="58">
        <v>0</v>
      </c>
      <c r="U806" s="58">
        <f>V806</f>
        <v>17296.099999999999</v>
      </c>
      <c r="V806" s="58">
        <v>17296.099999999999</v>
      </c>
      <c r="W806" s="58">
        <v>0</v>
      </c>
    </row>
    <row r="807" spans="1:23">
      <c r="A807" s="56" t="s">
        <v>70</v>
      </c>
      <c r="B807" s="50" t="s">
        <v>936</v>
      </c>
      <c r="C807" s="57"/>
      <c r="D807" s="52"/>
      <c r="E807" s="29"/>
      <c r="F807" s="29"/>
      <c r="G807" s="29"/>
      <c r="H807" s="27">
        <v>200</v>
      </c>
      <c r="I807" s="230"/>
      <c r="J807" s="91"/>
      <c r="K807" s="52"/>
      <c r="L807" s="58">
        <f>L808+L809+L811+L812+L810+L813+L814+L815+L817</f>
        <v>2712.3999999999996</v>
      </c>
      <c r="M807" s="58">
        <f>M808+M809+M810+M811+M812+M813+M814+M815+M817+M816</f>
        <v>5305.8</v>
      </c>
      <c r="N807" s="58">
        <f>N808+N809+N810+N811+N812+N813+N814+N815+N817+N816</f>
        <v>2089.6999999999998</v>
      </c>
      <c r="O807" s="58">
        <f>O808+O809+O810+O811+O812+O813+O814+O815+O817+O816</f>
        <v>5684.2000000000007</v>
      </c>
      <c r="P807" s="58">
        <f>P808+P809+P810+P811+P812+P813+P814+P815+P817+P816</f>
        <v>5684.2000000000007</v>
      </c>
      <c r="Q807" s="58">
        <f>Q808+Q809+Q810+Q811+Q812+Q813+Q814</f>
        <v>0</v>
      </c>
      <c r="R807" s="58">
        <f>R808+R809+R810+R811+R812+R813+R814+R815+R817+R816</f>
        <v>5623.4000000000015</v>
      </c>
      <c r="S807" s="58">
        <f>S808+S809+S810+S811+S812+S813+S814+S815+S817+S816</f>
        <v>5623.4000000000015</v>
      </c>
      <c r="T807" s="58">
        <f>T808+T809+T810+T811+T812+T813+T814</f>
        <v>0</v>
      </c>
      <c r="U807" s="58">
        <f>U808+U809+U810+U811+U812+U813+U814+U815+U817+U816</f>
        <v>6200.5</v>
      </c>
      <c r="V807" s="58">
        <f>V808+V809+V810+V811+V812+V813+V814+V815+V817+V816</f>
        <v>6200.5</v>
      </c>
      <c r="W807" s="58">
        <f>W808+W809+W810+W811+W812+W813+W814</f>
        <v>0</v>
      </c>
    </row>
    <row r="808" spans="1:23" ht="346.5">
      <c r="A808" s="56"/>
      <c r="B808" s="50" t="s">
        <v>1593</v>
      </c>
      <c r="C808" s="57"/>
      <c r="D808" s="52"/>
      <c r="E808" s="29" t="s">
        <v>937</v>
      </c>
      <c r="F808" s="29" t="s">
        <v>938</v>
      </c>
      <c r="G808" s="29" t="s">
        <v>129</v>
      </c>
      <c r="H808" s="27"/>
      <c r="I808" s="170" t="s">
        <v>939</v>
      </c>
      <c r="J808" s="60" t="s">
        <v>940</v>
      </c>
      <c r="K808" s="52"/>
      <c r="L808" s="58">
        <v>378.4</v>
      </c>
      <c r="M808" s="58">
        <v>273.89999999999998</v>
      </c>
      <c r="N808" s="58">
        <v>273.89999999999998</v>
      </c>
      <c r="O808" s="58">
        <v>0</v>
      </c>
      <c r="P808" s="58">
        <v>0</v>
      </c>
      <c r="Q808" s="58">
        <v>0</v>
      </c>
      <c r="R808" s="58">
        <v>0</v>
      </c>
      <c r="S808" s="58">
        <v>0</v>
      </c>
      <c r="T808" s="58">
        <v>0</v>
      </c>
      <c r="U808" s="58">
        <v>0</v>
      </c>
      <c r="V808" s="58">
        <v>0</v>
      </c>
      <c r="W808" s="58">
        <v>0</v>
      </c>
    </row>
    <row r="809" spans="1:23" ht="33">
      <c r="A809" s="56"/>
      <c r="B809" s="50" t="s">
        <v>941</v>
      </c>
      <c r="C809" s="57"/>
      <c r="D809" s="52"/>
      <c r="E809" s="29" t="s">
        <v>96</v>
      </c>
      <c r="F809" s="29" t="s">
        <v>98</v>
      </c>
      <c r="G809" s="29" t="s">
        <v>942</v>
      </c>
      <c r="H809" s="27"/>
      <c r="I809" s="421" t="s">
        <v>943</v>
      </c>
      <c r="J809" s="451" t="s">
        <v>944</v>
      </c>
      <c r="K809" s="52"/>
      <c r="L809" s="58">
        <v>82.4</v>
      </c>
      <c r="M809" s="58">
        <v>306.7</v>
      </c>
      <c r="N809" s="58">
        <v>183.5</v>
      </c>
      <c r="O809" s="58">
        <f>P809+Q809</f>
        <v>291.39999999999998</v>
      </c>
      <c r="P809" s="58">
        <v>291.39999999999998</v>
      </c>
      <c r="Q809" s="58">
        <v>0</v>
      </c>
      <c r="R809" s="58">
        <f>S809+T809</f>
        <v>288.3</v>
      </c>
      <c r="S809" s="58">
        <v>288.3</v>
      </c>
      <c r="T809" s="58">
        <v>0</v>
      </c>
      <c r="U809" s="58">
        <f>V809+W809</f>
        <v>317.8</v>
      </c>
      <c r="V809" s="58">
        <v>317.8</v>
      </c>
      <c r="W809" s="58">
        <v>0</v>
      </c>
    </row>
    <row r="810" spans="1:23" ht="49.5">
      <c r="A810" s="56"/>
      <c r="B810" s="50" t="s">
        <v>945</v>
      </c>
      <c r="C810" s="57"/>
      <c r="D810" s="52"/>
      <c r="E810" s="29" t="s">
        <v>96</v>
      </c>
      <c r="F810" s="29" t="s">
        <v>98</v>
      </c>
      <c r="G810" s="29" t="s">
        <v>946</v>
      </c>
      <c r="H810" s="27"/>
      <c r="I810" s="421"/>
      <c r="J810" s="451"/>
      <c r="K810" s="52"/>
      <c r="L810" s="58">
        <v>127.8</v>
      </c>
      <c r="M810" s="58">
        <v>371.7</v>
      </c>
      <c r="N810" s="58">
        <v>0</v>
      </c>
      <c r="O810" s="58">
        <f>P810</f>
        <v>353.1</v>
      </c>
      <c r="P810" s="58">
        <v>353.1</v>
      </c>
      <c r="Q810" s="58">
        <v>0</v>
      </c>
      <c r="R810" s="58">
        <f t="shared" ref="R810:R817" si="291">S810</f>
        <v>349.3</v>
      </c>
      <c r="S810" s="58">
        <v>349.3</v>
      </c>
      <c r="T810" s="58">
        <v>0</v>
      </c>
      <c r="U810" s="58">
        <f t="shared" ref="U810:U817" si="292">V810</f>
        <v>385.2</v>
      </c>
      <c r="V810" s="58">
        <v>385.2</v>
      </c>
      <c r="W810" s="58">
        <v>0</v>
      </c>
    </row>
    <row r="811" spans="1:23" ht="33">
      <c r="A811" s="56"/>
      <c r="B811" s="50" t="s">
        <v>947</v>
      </c>
      <c r="C811" s="57"/>
      <c r="D811" s="52"/>
      <c r="E811" s="29" t="s">
        <v>96</v>
      </c>
      <c r="F811" s="29" t="s">
        <v>98</v>
      </c>
      <c r="G811" s="29" t="s">
        <v>948</v>
      </c>
      <c r="H811" s="27"/>
      <c r="I811" s="421"/>
      <c r="J811" s="451"/>
      <c r="K811" s="52"/>
      <c r="L811" s="58">
        <v>1258.9000000000001</v>
      </c>
      <c r="M811" s="58">
        <v>1272.4000000000001</v>
      </c>
      <c r="N811" s="58">
        <v>826.6</v>
      </c>
      <c r="O811" s="58">
        <f>P811+Q811</f>
        <v>1464</v>
      </c>
      <c r="P811" s="58">
        <v>1464</v>
      </c>
      <c r="Q811" s="58">
        <v>0</v>
      </c>
      <c r="R811" s="58">
        <f t="shared" si="291"/>
        <v>1448.3</v>
      </c>
      <c r="S811" s="58">
        <v>1448.3</v>
      </c>
      <c r="T811" s="58">
        <v>0</v>
      </c>
      <c r="U811" s="58">
        <f t="shared" si="292"/>
        <v>1596.9</v>
      </c>
      <c r="V811" s="58">
        <v>1596.9</v>
      </c>
      <c r="W811" s="58">
        <v>0</v>
      </c>
    </row>
    <row r="812" spans="1:23">
      <c r="A812" s="56"/>
      <c r="B812" s="50" t="s">
        <v>949</v>
      </c>
      <c r="C812" s="57"/>
      <c r="D812" s="52"/>
      <c r="E812" s="29" t="s">
        <v>96</v>
      </c>
      <c r="F812" s="29" t="s">
        <v>81</v>
      </c>
      <c r="G812" s="29" t="s">
        <v>194</v>
      </c>
      <c r="H812" s="27"/>
      <c r="I812" s="421"/>
      <c r="J812" s="451"/>
      <c r="K812" s="52"/>
      <c r="L812" s="58">
        <v>14.6</v>
      </c>
      <c r="M812" s="58">
        <v>62.7</v>
      </c>
      <c r="N812" s="58">
        <v>14.6</v>
      </c>
      <c r="O812" s="58">
        <f>P812+Q812</f>
        <v>62.7</v>
      </c>
      <c r="P812" s="58">
        <v>62.7</v>
      </c>
      <c r="Q812" s="58">
        <v>0</v>
      </c>
      <c r="R812" s="58">
        <f t="shared" si="291"/>
        <v>62</v>
      </c>
      <c r="S812" s="58">
        <v>62</v>
      </c>
      <c r="T812" s="58">
        <v>0</v>
      </c>
      <c r="U812" s="58">
        <f t="shared" si="292"/>
        <v>68.400000000000006</v>
      </c>
      <c r="V812" s="58">
        <v>68.400000000000006</v>
      </c>
      <c r="W812" s="58">
        <v>0</v>
      </c>
    </row>
    <row r="813" spans="1:23" ht="66">
      <c r="A813" s="56"/>
      <c r="B813" s="50" t="s">
        <v>950</v>
      </c>
      <c r="C813" s="57"/>
      <c r="D813" s="52"/>
      <c r="E813" s="29" t="s">
        <v>951</v>
      </c>
      <c r="F813" s="29" t="s">
        <v>952</v>
      </c>
      <c r="G813" s="29" t="s">
        <v>953</v>
      </c>
      <c r="H813" s="27"/>
      <c r="I813" s="83" t="s">
        <v>954</v>
      </c>
      <c r="J813" s="60" t="s">
        <v>955</v>
      </c>
      <c r="K813" s="52"/>
      <c r="L813" s="58">
        <v>47.6</v>
      </c>
      <c r="M813" s="58">
        <v>244.5</v>
      </c>
      <c r="N813" s="58">
        <v>9.5</v>
      </c>
      <c r="O813" s="58">
        <f>P813</f>
        <v>232.3</v>
      </c>
      <c r="P813" s="58">
        <v>232.3</v>
      </c>
      <c r="Q813" s="58">
        <v>0</v>
      </c>
      <c r="R813" s="58">
        <f t="shared" si="291"/>
        <v>229.8</v>
      </c>
      <c r="S813" s="58">
        <v>229.8</v>
      </c>
      <c r="T813" s="58">
        <v>0</v>
      </c>
      <c r="U813" s="58">
        <f t="shared" si="292"/>
        <v>253.4</v>
      </c>
      <c r="V813" s="58">
        <v>253.4</v>
      </c>
      <c r="W813" s="58">
        <v>0</v>
      </c>
    </row>
    <row r="814" spans="1:23" ht="33">
      <c r="A814" s="56"/>
      <c r="B814" s="50" t="s">
        <v>956</v>
      </c>
      <c r="C814" s="57"/>
      <c r="D814" s="52"/>
      <c r="E814" s="29" t="s">
        <v>96</v>
      </c>
      <c r="F814" s="29" t="s">
        <v>98</v>
      </c>
      <c r="G814" s="29" t="s">
        <v>957</v>
      </c>
      <c r="H814" s="27"/>
      <c r="I814" s="421" t="s">
        <v>958</v>
      </c>
      <c r="J814" s="451" t="s">
        <v>959</v>
      </c>
      <c r="K814" s="52"/>
      <c r="L814" s="58">
        <v>33.4</v>
      </c>
      <c r="M814" s="58">
        <v>89.3</v>
      </c>
      <c r="N814" s="58">
        <v>39.4</v>
      </c>
      <c r="O814" s="58">
        <f>P814</f>
        <v>84.8</v>
      </c>
      <c r="P814" s="58">
        <v>84.8</v>
      </c>
      <c r="Q814" s="58">
        <v>0</v>
      </c>
      <c r="R814" s="58">
        <f t="shared" si="291"/>
        <v>83.9</v>
      </c>
      <c r="S814" s="58">
        <v>83.9</v>
      </c>
      <c r="T814" s="58">
        <v>0</v>
      </c>
      <c r="U814" s="58">
        <f t="shared" si="292"/>
        <v>92.5</v>
      </c>
      <c r="V814" s="58">
        <v>92.5</v>
      </c>
      <c r="W814" s="58">
        <v>0</v>
      </c>
    </row>
    <row r="815" spans="1:23" ht="66">
      <c r="A815" s="56"/>
      <c r="B815" s="50" t="s">
        <v>960</v>
      </c>
      <c r="C815" s="57"/>
      <c r="D815" s="52"/>
      <c r="E815" s="29" t="s">
        <v>94</v>
      </c>
      <c r="F815" s="29" t="s">
        <v>81</v>
      </c>
      <c r="G815" s="29" t="s">
        <v>961</v>
      </c>
      <c r="H815" s="27"/>
      <c r="I815" s="421"/>
      <c r="J815" s="451"/>
      <c r="K815" s="52"/>
      <c r="L815" s="58">
        <v>769.3</v>
      </c>
      <c r="M815" s="58">
        <v>1163.8</v>
      </c>
      <c r="N815" s="58">
        <v>726.5</v>
      </c>
      <c r="O815" s="58">
        <f>P815</f>
        <v>1671.4</v>
      </c>
      <c r="P815" s="58">
        <v>1671.4</v>
      </c>
      <c r="Q815" s="58">
        <v>0</v>
      </c>
      <c r="R815" s="58">
        <f t="shared" si="291"/>
        <v>1653.6</v>
      </c>
      <c r="S815" s="58">
        <v>1653.6</v>
      </c>
      <c r="T815" s="58">
        <v>0</v>
      </c>
      <c r="U815" s="58">
        <f t="shared" si="292"/>
        <v>1823.3</v>
      </c>
      <c r="V815" s="58">
        <v>1823.3</v>
      </c>
      <c r="W815" s="58">
        <v>0</v>
      </c>
    </row>
    <row r="816" spans="1:23" ht="33">
      <c r="A816" s="56"/>
      <c r="B816" s="50" t="s">
        <v>962</v>
      </c>
      <c r="C816" s="57"/>
      <c r="D816" s="52"/>
      <c r="E816" s="29" t="s">
        <v>96</v>
      </c>
      <c r="F816" s="29" t="s">
        <v>98</v>
      </c>
      <c r="G816" s="29" t="s">
        <v>963</v>
      </c>
      <c r="H816" s="27"/>
      <c r="I816" s="421"/>
      <c r="J816" s="451"/>
      <c r="K816" s="52"/>
      <c r="L816" s="58">
        <v>0</v>
      </c>
      <c r="M816" s="58">
        <v>240.2</v>
      </c>
      <c r="N816" s="58">
        <v>0</v>
      </c>
      <c r="O816" s="58">
        <f>P816</f>
        <v>307.89999999999998</v>
      </c>
      <c r="P816" s="58">
        <v>307.89999999999998</v>
      </c>
      <c r="Q816" s="58">
        <v>0</v>
      </c>
      <c r="R816" s="58">
        <f t="shared" si="291"/>
        <v>304.60000000000002</v>
      </c>
      <c r="S816" s="58">
        <v>304.60000000000002</v>
      </c>
      <c r="T816" s="58">
        <v>0</v>
      </c>
      <c r="U816" s="58">
        <f t="shared" si="292"/>
        <v>335.9</v>
      </c>
      <c r="V816" s="58">
        <v>335.9</v>
      </c>
      <c r="W816" s="58">
        <v>0</v>
      </c>
    </row>
    <row r="817" spans="1:23" ht="33">
      <c r="A817" s="56"/>
      <c r="B817" s="50" t="s">
        <v>480</v>
      </c>
      <c r="C817" s="57"/>
      <c r="D817" s="52"/>
      <c r="E817" s="29" t="s">
        <v>96</v>
      </c>
      <c r="F817" s="29" t="s">
        <v>81</v>
      </c>
      <c r="G817" s="29" t="s">
        <v>481</v>
      </c>
      <c r="H817" s="27"/>
      <c r="I817" s="421"/>
      <c r="J817" s="451"/>
      <c r="K817" s="52"/>
      <c r="L817" s="58">
        <v>0</v>
      </c>
      <c r="M817" s="58">
        <v>1280.5999999999999</v>
      </c>
      <c r="N817" s="58">
        <v>15.7</v>
      </c>
      <c r="O817" s="58">
        <f>P817</f>
        <v>1216.5999999999999</v>
      </c>
      <c r="P817" s="58">
        <v>1216.5999999999999</v>
      </c>
      <c r="Q817" s="58">
        <v>0</v>
      </c>
      <c r="R817" s="58">
        <f t="shared" si="291"/>
        <v>1203.5999999999999</v>
      </c>
      <c r="S817" s="58">
        <v>1203.5999999999999</v>
      </c>
      <c r="T817" s="58">
        <v>0</v>
      </c>
      <c r="U817" s="58">
        <f t="shared" si="292"/>
        <v>1327.1</v>
      </c>
      <c r="V817" s="58">
        <v>1327.1</v>
      </c>
      <c r="W817" s="58">
        <v>0</v>
      </c>
    </row>
    <row r="818" spans="1:23">
      <c r="A818" s="56" t="s">
        <v>71</v>
      </c>
      <c r="B818" s="50" t="s">
        <v>964</v>
      </c>
      <c r="C818" s="57"/>
      <c r="D818" s="52"/>
      <c r="E818" s="29"/>
      <c r="F818" s="29"/>
      <c r="G818" s="29"/>
      <c r="H818" s="27">
        <v>200</v>
      </c>
      <c r="I818" s="421"/>
      <c r="J818" s="451"/>
      <c r="K818" s="52"/>
      <c r="L818" s="58">
        <f>L819+L820</f>
        <v>2967.3</v>
      </c>
      <c r="M818" s="58">
        <f t="shared" ref="M818:P818" si="293">M819+M820</f>
        <v>3619.6</v>
      </c>
      <c r="N818" s="58">
        <f t="shared" si="293"/>
        <v>1456.7</v>
      </c>
      <c r="O818" s="58">
        <f t="shared" si="293"/>
        <v>3790</v>
      </c>
      <c r="P818" s="58">
        <f t="shared" si="293"/>
        <v>3790</v>
      </c>
      <c r="Q818" s="58">
        <f>Q819+Q820</f>
        <v>0</v>
      </c>
      <c r="R818" s="58">
        <f t="shared" ref="R818:S818" si="294">R819+R820</f>
        <v>3749.5</v>
      </c>
      <c r="S818" s="58">
        <f t="shared" si="294"/>
        <v>3749.5</v>
      </c>
      <c r="T818" s="58">
        <f>T819+T820</f>
        <v>0</v>
      </c>
      <c r="U818" s="58">
        <f t="shared" ref="U818:W818" si="295">U819+U820</f>
        <v>4134.2</v>
      </c>
      <c r="V818" s="58">
        <f t="shared" si="295"/>
        <v>4134.2</v>
      </c>
      <c r="W818" s="58">
        <f t="shared" si="295"/>
        <v>0</v>
      </c>
    </row>
    <row r="819" spans="1:23" ht="49.5">
      <c r="A819" s="56"/>
      <c r="B819" s="50" t="s">
        <v>965</v>
      </c>
      <c r="C819" s="57"/>
      <c r="D819" s="52"/>
      <c r="E819" s="29" t="s">
        <v>966</v>
      </c>
      <c r="F819" s="29" t="s">
        <v>967</v>
      </c>
      <c r="G819" s="29" t="s">
        <v>968</v>
      </c>
      <c r="H819" s="27"/>
      <c r="I819" s="421" t="s">
        <v>969</v>
      </c>
      <c r="J819" s="60" t="s">
        <v>970</v>
      </c>
      <c r="K819" s="52"/>
      <c r="L819" s="58">
        <v>1691.4</v>
      </c>
      <c r="M819" s="58">
        <v>2530</v>
      </c>
      <c r="N819" s="58">
        <v>975.2</v>
      </c>
      <c r="O819" s="58">
        <f>P819</f>
        <v>2753.9</v>
      </c>
      <c r="P819" s="58">
        <v>2753.9</v>
      </c>
      <c r="Q819" s="58">
        <v>0</v>
      </c>
      <c r="R819" s="58">
        <f>S819</f>
        <v>2724.5</v>
      </c>
      <c r="S819" s="58">
        <v>2724.5</v>
      </c>
      <c r="T819" s="58">
        <v>0</v>
      </c>
      <c r="U819" s="58">
        <f>V819</f>
        <v>3004</v>
      </c>
      <c r="V819" s="58">
        <v>3004</v>
      </c>
      <c r="W819" s="58">
        <v>0</v>
      </c>
    </row>
    <row r="820" spans="1:23" ht="33">
      <c r="A820" s="56"/>
      <c r="B820" s="50" t="s">
        <v>114</v>
      </c>
      <c r="C820" s="57"/>
      <c r="D820" s="52"/>
      <c r="E820" s="29" t="s">
        <v>94</v>
      </c>
      <c r="F820" s="29" t="s">
        <v>83</v>
      </c>
      <c r="G820" s="29" t="s">
        <v>925</v>
      </c>
      <c r="H820" s="27"/>
      <c r="I820" s="421"/>
      <c r="J820" s="60"/>
      <c r="K820" s="52"/>
      <c r="L820" s="58">
        <v>1275.9000000000001</v>
      </c>
      <c r="M820" s="58">
        <v>1089.5999999999999</v>
      </c>
      <c r="N820" s="58">
        <v>481.5</v>
      </c>
      <c r="O820" s="58">
        <f>P820</f>
        <v>1036.0999999999999</v>
      </c>
      <c r="P820" s="58">
        <v>1036.0999999999999</v>
      </c>
      <c r="Q820" s="58">
        <v>0</v>
      </c>
      <c r="R820" s="58">
        <f>S820</f>
        <v>1025</v>
      </c>
      <c r="S820" s="58">
        <v>1025</v>
      </c>
      <c r="T820" s="58">
        <v>0</v>
      </c>
      <c r="U820" s="58">
        <f>V820</f>
        <v>1130.2</v>
      </c>
      <c r="V820" s="58">
        <v>1130.2</v>
      </c>
      <c r="W820" s="58">
        <v>0</v>
      </c>
    </row>
    <row r="821" spans="1:23">
      <c r="A821" s="56" t="s">
        <v>50</v>
      </c>
      <c r="B821" s="50" t="s">
        <v>31</v>
      </c>
      <c r="C821" s="53"/>
      <c r="D821" s="59"/>
      <c r="E821" s="27"/>
      <c r="F821" s="27"/>
      <c r="G821" s="27"/>
      <c r="H821" s="27">
        <v>800</v>
      </c>
      <c r="I821" s="83"/>
      <c r="J821" s="61"/>
      <c r="K821" s="59"/>
      <c r="L821" s="58">
        <f>SUM(L822:L824)</f>
        <v>1662.3000000000002</v>
      </c>
      <c r="M821" s="58">
        <f t="shared" ref="M821:W821" si="296">SUM(M822:M824)</f>
        <v>2240.6</v>
      </c>
      <c r="N821" s="58">
        <f t="shared" si="296"/>
        <v>2094</v>
      </c>
      <c r="O821" s="58">
        <f t="shared" si="296"/>
        <v>2384.8000000000002</v>
      </c>
      <c r="P821" s="58">
        <f>SUM(P822:P824)</f>
        <v>2384.8000000000002</v>
      </c>
      <c r="Q821" s="58">
        <f t="shared" si="296"/>
        <v>0</v>
      </c>
      <c r="R821" s="58">
        <f t="shared" si="296"/>
        <v>2359.2999999999997</v>
      </c>
      <c r="S821" s="58">
        <f t="shared" si="296"/>
        <v>2359.2999999999997</v>
      </c>
      <c r="T821" s="58">
        <f t="shared" si="296"/>
        <v>0</v>
      </c>
      <c r="U821" s="58">
        <f t="shared" si="296"/>
        <v>2601.5</v>
      </c>
      <c r="V821" s="58">
        <f t="shared" si="296"/>
        <v>2601.5</v>
      </c>
      <c r="W821" s="58">
        <f t="shared" si="296"/>
        <v>0</v>
      </c>
    </row>
    <row r="822" spans="1:23" ht="82.5">
      <c r="A822" s="56" t="s">
        <v>51</v>
      </c>
      <c r="B822" s="50" t="s">
        <v>912</v>
      </c>
      <c r="C822" s="53"/>
      <c r="D822" s="59"/>
      <c r="E822" s="29" t="s">
        <v>93</v>
      </c>
      <c r="F822" s="29" t="s">
        <v>84</v>
      </c>
      <c r="G822" s="29" t="s">
        <v>971</v>
      </c>
      <c r="H822" s="27">
        <v>800</v>
      </c>
      <c r="I822" s="83" t="s">
        <v>972</v>
      </c>
      <c r="J822" s="91" t="s">
        <v>973</v>
      </c>
      <c r="K822" s="59"/>
      <c r="L822" s="58">
        <v>260.8</v>
      </c>
      <c r="M822" s="58">
        <v>332.7</v>
      </c>
      <c r="N822" s="58">
        <v>256.7</v>
      </c>
      <c r="O822" s="58">
        <f>SUM(P822:Q822)</f>
        <v>316.10000000000002</v>
      </c>
      <c r="P822" s="58">
        <v>316.10000000000002</v>
      </c>
      <c r="Q822" s="58">
        <v>0</v>
      </c>
      <c r="R822" s="58">
        <f>SUM(S822:T822)</f>
        <v>312.7</v>
      </c>
      <c r="S822" s="58">
        <v>312.7</v>
      </c>
      <c r="T822" s="58">
        <v>0</v>
      </c>
      <c r="U822" s="58">
        <f>SUM(V822:W822)</f>
        <v>344.8</v>
      </c>
      <c r="V822" s="58">
        <v>344.8</v>
      </c>
      <c r="W822" s="58">
        <v>0</v>
      </c>
    </row>
    <row r="823" spans="1:23" ht="82.5">
      <c r="A823" s="56" t="s">
        <v>72</v>
      </c>
      <c r="B823" s="50" t="s">
        <v>917</v>
      </c>
      <c r="C823" s="57"/>
      <c r="D823" s="52"/>
      <c r="E823" s="171" t="s">
        <v>96</v>
      </c>
      <c r="F823" s="171" t="s">
        <v>98</v>
      </c>
      <c r="G823" s="171" t="s">
        <v>948</v>
      </c>
      <c r="H823" s="27">
        <v>800</v>
      </c>
      <c r="I823" s="83" t="s">
        <v>974</v>
      </c>
      <c r="J823" s="60" t="s">
        <v>975</v>
      </c>
      <c r="K823" s="52"/>
      <c r="L823" s="58">
        <v>1.3</v>
      </c>
      <c r="M823" s="58">
        <v>10.1</v>
      </c>
      <c r="N823" s="58">
        <v>3.4</v>
      </c>
      <c r="O823" s="58">
        <f>SUM(P823:Q823)</f>
        <v>9.6</v>
      </c>
      <c r="P823" s="58">
        <v>9.6</v>
      </c>
      <c r="Q823" s="58">
        <v>0</v>
      </c>
      <c r="R823" s="58">
        <f>SUM(S823:T823)</f>
        <v>9.5</v>
      </c>
      <c r="S823" s="58">
        <v>9.5</v>
      </c>
      <c r="T823" s="58">
        <v>0</v>
      </c>
      <c r="U823" s="58">
        <f>SUM(V823:W823)</f>
        <v>10.5</v>
      </c>
      <c r="V823" s="58">
        <v>10.5</v>
      </c>
      <c r="W823" s="58">
        <v>0</v>
      </c>
    </row>
    <row r="824" spans="1:23" ht="66">
      <c r="A824" s="56" t="s">
        <v>181</v>
      </c>
      <c r="B824" s="50" t="s">
        <v>923</v>
      </c>
      <c r="C824" s="57"/>
      <c r="D824" s="52"/>
      <c r="E824" s="29" t="s">
        <v>94</v>
      </c>
      <c r="F824" s="29" t="s">
        <v>83</v>
      </c>
      <c r="G824" s="29" t="s">
        <v>925</v>
      </c>
      <c r="H824" s="27">
        <v>800</v>
      </c>
      <c r="I824" s="83" t="s">
        <v>976</v>
      </c>
      <c r="J824" s="60" t="s">
        <v>977</v>
      </c>
      <c r="K824" s="52"/>
      <c r="L824" s="58">
        <v>1400.2</v>
      </c>
      <c r="M824" s="58">
        <v>1897.8</v>
      </c>
      <c r="N824" s="58">
        <v>1833.9</v>
      </c>
      <c r="O824" s="58">
        <f>SUM(P824:Q824)</f>
        <v>2059.1</v>
      </c>
      <c r="P824" s="58">
        <v>2059.1</v>
      </c>
      <c r="Q824" s="58">
        <v>0</v>
      </c>
      <c r="R824" s="58">
        <f>SUM(S824:T824)</f>
        <v>2037.1</v>
      </c>
      <c r="S824" s="58">
        <v>2037.1</v>
      </c>
      <c r="T824" s="58">
        <v>0</v>
      </c>
      <c r="U824" s="58">
        <f>SUM(V824:W824)</f>
        <v>2246.1999999999998</v>
      </c>
      <c r="V824" s="58">
        <v>2246.1999999999998</v>
      </c>
      <c r="W824" s="58">
        <v>0</v>
      </c>
    </row>
    <row r="825" spans="1:23">
      <c r="A825" s="429" t="s">
        <v>73</v>
      </c>
      <c r="B825" s="429"/>
      <c r="C825" s="429"/>
      <c r="D825" s="429"/>
      <c r="E825" s="429"/>
      <c r="F825" s="429"/>
      <c r="G825" s="429"/>
      <c r="H825" s="429"/>
      <c r="I825" s="429"/>
      <c r="J825" s="429"/>
      <c r="K825" s="429"/>
      <c r="L825" s="62">
        <f>SUM(L826)</f>
        <v>4164.5</v>
      </c>
      <c r="M825" s="62">
        <f>SUM(M826)</f>
        <v>3427.099999999999</v>
      </c>
      <c r="N825" s="62">
        <f t="shared" ref="N825:W825" si="297">SUM(N826)</f>
        <v>1021.6</v>
      </c>
      <c r="O825" s="62">
        <f>SUM(O826)</f>
        <v>3244.5</v>
      </c>
      <c r="P825" s="62">
        <f t="shared" si="297"/>
        <v>3244.5</v>
      </c>
      <c r="Q825" s="62">
        <f t="shared" si="297"/>
        <v>0</v>
      </c>
      <c r="R825" s="62">
        <f t="shared" si="297"/>
        <v>3209.9000000000005</v>
      </c>
      <c r="S825" s="62">
        <f t="shared" si="297"/>
        <v>3209.9000000000005</v>
      </c>
      <c r="T825" s="62">
        <f t="shared" si="297"/>
        <v>0</v>
      </c>
      <c r="U825" s="62">
        <f t="shared" si="297"/>
        <v>3539.2999999999997</v>
      </c>
      <c r="V825" s="62">
        <f t="shared" si="297"/>
        <v>3539.2999999999997</v>
      </c>
      <c r="W825" s="62">
        <f t="shared" si="297"/>
        <v>0</v>
      </c>
    </row>
    <row r="826" spans="1:23" ht="33">
      <c r="A826" s="56" t="s">
        <v>21</v>
      </c>
      <c r="B826" s="50" t="s">
        <v>90</v>
      </c>
      <c r="C826" s="53"/>
      <c r="D826" s="59"/>
      <c r="E826" s="27"/>
      <c r="F826" s="27"/>
      <c r="G826" s="27"/>
      <c r="H826" s="27">
        <v>200</v>
      </c>
      <c r="I826" s="53"/>
      <c r="J826" s="61"/>
      <c r="K826" s="59"/>
      <c r="L826" s="58">
        <f>L827+L828+L832+L833+L834+L835+L836+L837+L838+L839</f>
        <v>4164.5</v>
      </c>
      <c r="M826" s="58">
        <f t="shared" ref="M826:W826" si="298">M827+M828+M832+M833+M834+M835+M836+M837+M838+M839</f>
        <v>3427.099999999999</v>
      </c>
      <c r="N826" s="58">
        <f t="shared" si="298"/>
        <v>1021.6</v>
      </c>
      <c r="O826" s="58">
        <f t="shared" si="298"/>
        <v>3244.5</v>
      </c>
      <c r="P826" s="58">
        <f t="shared" si="298"/>
        <v>3244.5</v>
      </c>
      <c r="Q826" s="58">
        <f t="shared" si="298"/>
        <v>0</v>
      </c>
      <c r="R826" s="58">
        <f t="shared" si="298"/>
        <v>3209.9000000000005</v>
      </c>
      <c r="S826" s="58">
        <f t="shared" si="298"/>
        <v>3209.9000000000005</v>
      </c>
      <c r="T826" s="58">
        <f t="shared" si="298"/>
        <v>0</v>
      </c>
      <c r="U826" s="58">
        <f t="shared" si="298"/>
        <v>3539.2999999999997</v>
      </c>
      <c r="V826" s="58">
        <f t="shared" si="298"/>
        <v>3539.2999999999997</v>
      </c>
      <c r="W826" s="58">
        <f t="shared" si="298"/>
        <v>0</v>
      </c>
    </row>
    <row r="827" spans="1:23" ht="49.5">
      <c r="A827" s="56" t="s">
        <v>42</v>
      </c>
      <c r="B827" s="50" t="s">
        <v>978</v>
      </c>
      <c r="C827" s="53"/>
      <c r="D827" s="59"/>
      <c r="E827" s="29" t="s">
        <v>979</v>
      </c>
      <c r="F827" s="29" t="s">
        <v>980</v>
      </c>
      <c r="G827" s="29" t="s">
        <v>129</v>
      </c>
      <c r="H827" s="27">
        <v>200</v>
      </c>
      <c r="I827" s="421" t="s">
        <v>981</v>
      </c>
      <c r="J827" s="431" t="s">
        <v>738</v>
      </c>
      <c r="K827" s="450"/>
      <c r="L827" s="58">
        <v>6.8</v>
      </c>
      <c r="M827" s="58">
        <v>245.9</v>
      </c>
      <c r="N827" s="58">
        <v>245.9</v>
      </c>
      <c r="O827" s="58">
        <f>SUM(P827:Q827)</f>
        <v>0</v>
      </c>
      <c r="P827" s="58">
        <v>0</v>
      </c>
      <c r="Q827" s="58">
        <v>0</v>
      </c>
      <c r="R827" s="58">
        <f>SUM(S827:T827)</f>
        <v>0</v>
      </c>
      <c r="S827" s="58">
        <v>0</v>
      </c>
      <c r="T827" s="58">
        <v>0</v>
      </c>
      <c r="U827" s="58">
        <f>SUM(V827:W827)</f>
        <v>0</v>
      </c>
      <c r="V827" s="58">
        <v>0</v>
      </c>
      <c r="W827" s="58">
        <v>0</v>
      </c>
    </row>
    <row r="828" spans="1:23" ht="33">
      <c r="A828" s="416" t="s">
        <v>74</v>
      </c>
      <c r="B828" s="73" t="s">
        <v>982</v>
      </c>
      <c r="C828" s="53"/>
      <c r="D828" s="59"/>
      <c r="E828" s="29"/>
      <c r="F828" s="29"/>
      <c r="G828" s="29"/>
      <c r="H828" s="27"/>
      <c r="I828" s="421"/>
      <c r="J828" s="431"/>
      <c r="K828" s="450"/>
      <c r="L828" s="58">
        <f>L829+L831+L830</f>
        <v>447.8</v>
      </c>
      <c r="M828" s="58">
        <f t="shared" ref="M828:W828" si="299">M829+M831+M830</f>
        <v>281.8</v>
      </c>
      <c r="N828" s="58">
        <f t="shared" si="299"/>
        <v>171</v>
      </c>
      <c r="O828" s="58">
        <f t="shared" si="299"/>
        <v>267.7</v>
      </c>
      <c r="P828" s="58">
        <f t="shared" si="299"/>
        <v>267.7</v>
      </c>
      <c r="Q828" s="58">
        <f t="shared" si="299"/>
        <v>0</v>
      </c>
      <c r="R828" s="58">
        <f t="shared" si="299"/>
        <v>264.90000000000003</v>
      </c>
      <c r="S828" s="58">
        <f t="shared" si="299"/>
        <v>264.90000000000003</v>
      </c>
      <c r="T828" s="58">
        <f t="shared" si="299"/>
        <v>0</v>
      </c>
      <c r="U828" s="58">
        <f t="shared" si="299"/>
        <v>292</v>
      </c>
      <c r="V828" s="58">
        <f t="shared" si="299"/>
        <v>292</v>
      </c>
      <c r="W828" s="58">
        <f t="shared" si="299"/>
        <v>0</v>
      </c>
    </row>
    <row r="829" spans="1:23" ht="33">
      <c r="A829" s="416"/>
      <c r="B829" s="50" t="s">
        <v>983</v>
      </c>
      <c r="C829" s="53"/>
      <c r="D829" s="59"/>
      <c r="E829" s="29" t="s">
        <v>93</v>
      </c>
      <c r="F829" s="29" t="s">
        <v>84</v>
      </c>
      <c r="G829" s="29" t="s">
        <v>984</v>
      </c>
      <c r="H829" s="27">
        <v>200</v>
      </c>
      <c r="I829" s="421" t="s">
        <v>985</v>
      </c>
      <c r="J829" s="431" t="s">
        <v>909</v>
      </c>
      <c r="K829" s="450"/>
      <c r="L829" s="58">
        <v>61.7</v>
      </c>
      <c r="M829" s="58">
        <v>58.6</v>
      </c>
      <c r="N829" s="58">
        <v>0</v>
      </c>
      <c r="O829" s="58">
        <f>SUM(P829:Q829)</f>
        <v>55.7</v>
      </c>
      <c r="P829" s="58">
        <v>55.7</v>
      </c>
      <c r="Q829" s="58">
        <v>0</v>
      </c>
      <c r="R829" s="58">
        <f>SUM(S829:T829)</f>
        <v>55.1</v>
      </c>
      <c r="S829" s="58">
        <v>55.1</v>
      </c>
      <c r="T829" s="58">
        <v>0</v>
      </c>
      <c r="U829" s="58">
        <f>SUM(V829:W829)</f>
        <v>60.7</v>
      </c>
      <c r="V829" s="58">
        <v>60.7</v>
      </c>
      <c r="W829" s="58">
        <v>0</v>
      </c>
    </row>
    <row r="830" spans="1:23" ht="33">
      <c r="A830" s="416"/>
      <c r="B830" s="50" t="s">
        <v>360</v>
      </c>
      <c r="C830" s="53"/>
      <c r="D830" s="59"/>
      <c r="E830" s="29" t="s">
        <v>94</v>
      </c>
      <c r="F830" s="29" t="s">
        <v>81</v>
      </c>
      <c r="G830" s="29" t="s">
        <v>357</v>
      </c>
      <c r="H830" s="27">
        <v>200</v>
      </c>
      <c r="I830" s="421"/>
      <c r="J830" s="431"/>
      <c r="K830" s="450"/>
      <c r="L830" s="58">
        <v>151.19999999999999</v>
      </c>
      <c r="M830" s="58">
        <v>0</v>
      </c>
      <c r="N830" s="58">
        <v>0</v>
      </c>
      <c r="O830" s="58">
        <f>P830</f>
        <v>0</v>
      </c>
      <c r="P830" s="58">
        <v>0</v>
      </c>
      <c r="Q830" s="58">
        <v>0</v>
      </c>
      <c r="R830" s="58">
        <f>S830</f>
        <v>0</v>
      </c>
      <c r="S830" s="58">
        <v>0</v>
      </c>
      <c r="T830" s="58">
        <v>0</v>
      </c>
      <c r="U830" s="58">
        <f t="shared" ref="U830:U833" si="300">V830</f>
        <v>0</v>
      </c>
      <c r="V830" s="58">
        <v>0</v>
      </c>
      <c r="W830" s="58">
        <v>0</v>
      </c>
    </row>
    <row r="831" spans="1:23" ht="49.5">
      <c r="A831" s="416"/>
      <c r="B831" s="50" t="s">
        <v>986</v>
      </c>
      <c r="C831" s="53"/>
      <c r="D831" s="59"/>
      <c r="E831" s="29" t="s">
        <v>93</v>
      </c>
      <c r="F831" s="29" t="s">
        <v>84</v>
      </c>
      <c r="G831" s="29" t="s">
        <v>987</v>
      </c>
      <c r="H831" s="27">
        <v>200</v>
      </c>
      <c r="I831" s="421"/>
      <c r="J831" s="431"/>
      <c r="K831" s="450"/>
      <c r="L831" s="58">
        <v>234.9</v>
      </c>
      <c r="M831" s="58">
        <v>223.2</v>
      </c>
      <c r="N831" s="58">
        <v>171</v>
      </c>
      <c r="O831" s="58">
        <f>P831+Q831</f>
        <v>212</v>
      </c>
      <c r="P831" s="58">
        <v>212</v>
      </c>
      <c r="Q831" s="58">
        <v>0</v>
      </c>
      <c r="R831" s="58">
        <f>S831</f>
        <v>209.8</v>
      </c>
      <c r="S831" s="58">
        <v>209.8</v>
      </c>
      <c r="T831" s="58">
        <v>0</v>
      </c>
      <c r="U831" s="58">
        <f t="shared" si="300"/>
        <v>231.3</v>
      </c>
      <c r="V831" s="58">
        <v>231.3</v>
      </c>
      <c r="W831" s="58">
        <v>0</v>
      </c>
    </row>
    <row r="832" spans="1:23" ht="82.5">
      <c r="A832" s="56" t="s">
        <v>77</v>
      </c>
      <c r="B832" s="50" t="s">
        <v>1594</v>
      </c>
      <c r="C832" s="53"/>
      <c r="D832" s="59"/>
      <c r="E832" s="29" t="s">
        <v>988</v>
      </c>
      <c r="F832" s="29" t="s">
        <v>989</v>
      </c>
      <c r="G832" s="29" t="s">
        <v>95</v>
      </c>
      <c r="H832" s="27">
        <v>200</v>
      </c>
      <c r="I832" s="83" t="s">
        <v>990</v>
      </c>
      <c r="J832" s="61" t="s">
        <v>991</v>
      </c>
      <c r="K832" s="59"/>
      <c r="L832" s="58">
        <v>635.9</v>
      </c>
      <c r="M832" s="58">
        <v>2133.1999999999998</v>
      </c>
      <c r="N832" s="58">
        <v>253.6</v>
      </c>
      <c r="O832" s="58">
        <f>P832</f>
        <v>2019.7</v>
      </c>
      <c r="P832" s="58">
        <v>2019.7</v>
      </c>
      <c r="Q832" s="58">
        <v>0</v>
      </c>
      <c r="R832" s="58">
        <f>S832</f>
        <v>1998.1</v>
      </c>
      <c r="S832" s="58">
        <v>1998.1</v>
      </c>
      <c r="T832" s="58">
        <v>0</v>
      </c>
      <c r="U832" s="58">
        <f t="shared" si="300"/>
        <v>2203.1999999999998</v>
      </c>
      <c r="V832" s="58">
        <v>2203.1999999999998</v>
      </c>
      <c r="W832" s="58">
        <v>0</v>
      </c>
    </row>
    <row r="833" spans="1:23" ht="66">
      <c r="A833" s="56" t="s">
        <v>992</v>
      </c>
      <c r="B833" s="50" t="s">
        <v>1482</v>
      </c>
      <c r="C833" s="53"/>
      <c r="D833" s="59"/>
      <c r="E833" s="29" t="s">
        <v>94</v>
      </c>
      <c r="F833" s="29" t="s">
        <v>83</v>
      </c>
      <c r="G833" s="29" t="s">
        <v>95</v>
      </c>
      <c r="H833" s="27">
        <v>200</v>
      </c>
      <c r="I833" s="83"/>
      <c r="J833" s="61"/>
      <c r="K833" s="59"/>
      <c r="L833" s="58">
        <v>2500</v>
      </c>
      <c r="M833" s="58">
        <v>0</v>
      </c>
      <c r="N833" s="58">
        <v>0</v>
      </c>
      <c r="O833" s="58">
        <f>P833+Q833</f>
        <v>0</v>
      </c>
      <c r="P833" s="58">
        <v>0</v>
      </c>
      <c r="Q833" s="58">
        <v>0</v>
      </c>
      <c r="R833" s="58">
        <f>S833+T833</f>
        <v>0</v>
      </c>
      <c r="S833" s="58">
        <v>0</v>
      </c>
      <c r="T833" s="58">
        <v>0</v>
      </c>
      <c r="U833" s="58">
        <f t="shared" si="300"/>
        <v>0</v>
      </c>
      <c r="V833" s="58">
        <v>0</v>
      </c>
      <c r="W833" s="58">
        <v>0</v>
      </c>
    </row>
    <row r="834" spans="1:23" ht="148.5">
      <c r="A834" s="56" t="s">
        <v>994</v>
      </c>
      <c r="B834" s="50" t="s">
        <v>1595</v>
      </c>
      <c r="C834" s="53"/>
      <c r="D834" s="59"/>
      <c r="E834" s="29" t="s">
        <v>156</v>
      </c>
      <c r="F834" s="29" t="s">
        <v>156</v>
      </c>
      <c r="G834" s="29" t="s">
        <v>697</v>
      </c>
      <c r="H834" s="27">
        <v>200</v>
      </c>
      <c r="I834" s="83" t="s">
        <v>995</v>
      </c>
      <c r="J834" s="105" t="s">
        <v>996</v>
      </c>
      <c r="K834" s="59"/>
      <c r="L834" s="58">
        <v>21</v>
      </c>
      <c r="M834" s="58">
        <v>20.7</v>
      </c>
      <c r="N834" s="58">
        <v>0</v>
      </c>
      <c r="O834" s="58">
        <f>P834+Q834</f>
        <v>19.7</v>
      </c>
      <c r="P834" s="58">
        <v>19.7</v>
      </c>
      <c r="Q834" s="58">
        <v>0</v>
      </c>
      <c r="R834" s="58">
        <f>S834+T834</f>
        <v>19.5</v>
      </c>
      <c r="S834" s="58">
        <v>19.5</v>
      </c>
      <c r="T834" s="58">
        <v>0</v>
      </c>
      <c r="U834" s="58">
        <f>V834+W834</f>
        <v>21.5</v>
      </c>
      <c r="V834" s="58">
        <v>21.5</v>
      </c>
      <c r="W834" s="58">
        <v>0</v>
      </c>
    </row>
    <row r="835" spans="1:23" ht="264">
      <c r="A835" s="56" t="s">
        <v>997</v>
      </c>
      <c r="B835" s="50" t="s">
        <v>1596</v>
      </c>
      <c r="C835" s="53"/>
      <c r="D835" s="59"/>
      <c r="E835" s="29" t="s">
        <v>526</v>
      </c>
      <c r="F835" s="29" t="s">
        <v>94</v>
      </c>
      <c r="G835" s="29" t="s">
        <v>527</v>
      </c>
      <c r="H835" s="27">
        <v>200</v>
      </c>
      <c r="I835" s="83" t="s">
        <v>998</v>
      </c>
      <c r="J835" s="105" t="s">
        <v>999</v>
      </c>
      <c r="K835" s="59"/>
      <c r="L835" s="58">
        <v>12.8</v>
      </c>
      <c r="M835" s="58">
        <v>14.2</v>
      </c>
      <c r="N835" s="58">
        <v>0</v>
      </c>
      <c r="O835" s="58">
        <f>P835+Q835</f>
        <v>185.3</v>
      </c>
      <c r="P835" s="58">
        <v>185.3</v>
      </c>
      <c r="Q835" s="58">
        <v>0</v>
      </c>
      <c r="R835" s="58">
        <f>S835+T835</f>
        <v>183.3</v>
      </c>
      <c r="S835" s="58">
        <v>183.3</v>
      </c>
      <c r="T835" s="58">
        <v>0</v>
      </c>
      <c r="U835" s="58">
        <f>V835+W835</f>
        <v>202.1</v>
      </c>
      <c r="V835" s="58">
        <v>202.1</v>
      </c>
      <c r="W835" s="58">
        <v>0</v>
      </c>
    </row>
    <row r="836" spans="1:23" ht="49.5">
      <c r="A836" s="56" t="s">
        <v>1000</v>
      </c>
      <c r="B836" s="50" t="s">
        <v>1597</v>
      </c>
      <c r="C836" s="53"/>
      <c r="D836" s="59"/>
      <c r="E836" s="29" t="s">
        <v>81</v>
      </c>
      <c r="F836" s="29" t="s">
        <v>154</v>
      </c>
      <c r="G836" s="29" t="s">
        <v>705</v>
      </c>
      <c r="H836" s="27">
        <v>200</v>
      </c>
      <c r="I836" s="421" t="s">
        <v>1001</v>
      </c>
      <c r="J836" s="423" t="s">
        <v>1002</v>
      </c>
      <c r="K836" s="450"/>
      <c r="L836" s="58">
        <v>10.9</v>
      </c>
      <c r="M836" s="58">
        <v>18.2</v>
      </c>
      <c r="N836" s="58">
        <v>17.7</v>
      </c>
      <c r="O836" s="58">
        <f>P836+Q836</f>
        <v>30.3</v>
      </c>
      <c r="P836" s="58">
        <v>30.3</v>
      </c>
      <c r="Q836" s="58">
        <v>0</v>
      </c>
      <c r="R836" s="58">
        <f>S836+T836</f>
        <v>30</v>
      </c>
      <c r="S836" s="58">
        <v>30</v>
      </c>
      <c r="T836" s="58">
        <v>0</v>
      </c>
      <c r="U836" s="58">
        <f>V836+W836</f>
        <v>33.1</v>
      </c>
      <c r="V836" s="58">
        <v>33.1</v>
      </c>
      <c r="W836" s="58">
        <v>0</v>
      </c>
    </row>
    <row r="837" spans="1:23" ht="99">
      <c r="A837" s="56" t="s">
        <v>1003</v>
      </c>
      <c r="B837" s="50" t="s">
        <v>1598</v>
      </c>
      <c r="C837" s="53"/>
      <c r="D837" s="59"/>
      <c r="E837" s="29" t="s">
        <v>81</v>
      </c>
      <c r="F837" s="29" t="s">
        <v>154</v>
      </c>
      <c r="G837" s="29" t="s">
        <v>630</v>
      </c>
      <c r="H837" s="27">
        <v>200</v>
      </c>
      <c r="I837" s="421"/>
      <c r="J837" s="423"/>
      <c r="K837" s="450"/>
      <c r="L837" s="58">
        <v>0</v>
      </c>
      <c r="M837" s="58">
        <v>1</v>
      </c>
      <c r="N837" s="58">
        <v>0</v>
      </c>
      <c r="O837" s="58">
        <f>P837</f>
        <v>0</v>
      </c>
      <c r="P837" s="58">
        <v>0</v>
      </c>
      <c r="Q837" s="58">
        <v>0</v>
      </c>
      <c r="R837" s="58">
        <f>S837</f>
        <v>0</v>
      </c>
      <c r="S837" s="58">
        <v>0</v>
      </c>
      <c r="T837" s="58">
        <v>0</v>
      </c>
      <c r="U837" s="58">
        <f>V837</f>
        <v>0</v>
      </c>
      <c r="V837" s="58">
        <v>0</v>
      </c>
      <c r="W837" s="58">
        <v>0</v>
      </c>
    </row>
    <row r="838" spans="1:23" ht="99">
      <c r="A838" s="56" t="s">
        <v>1004</v>
      </c>
      <c r="B838" s="50" t="s">
        <v>1599</v>
      </c>
      <c r="C838" s="53"/>
      <c r="D838" s="59"/>
      <c r="E838" s="29" t="s">
        <v>81</v>
      </c>
      <c r="F838" s="29" t="s">
        <v>154</v>
      </c>
      <c r="G838" s="29" t="s">
        <v>722</v>
      </c>
      <c r="H838" s="27">
        <v>200</v>
      </c>
      <c r="I838" s="421"/>
      <c r="J838" s="423"/>
      <c r="K838" s="450"/>
      <c r="L838" s="58">
        <v>0</v>
      </c>
      <c r="M838" s="58">
        <v>29.7</v>
      </c>
      <c r="N838" s="58">
        <v>0</v>
      </c>
      <c r="O838" s="58">
        <f>P838+Q838</f>
        <v>28.2</v>
      </c>
      <c r="P838" s="58">
        <v>28.2</v>
      </c>
      <c r="Q838" s="58">
        <v>0</v>
      </c>
      <c r="R838" s="58">
        <f>S838+T838</f>
        <v>27.9</v>
      </c>
      <c r="S838" s="58">
        <v>27.9</v>
      </c>
      <c r="T838" s="58">
        <v>0</v>
      </c>
      <c r="U838" s="58">
        <f>V838+W838</f>
        <v>30.8</v>
      </c>
      <c r="V838" s="58">
        <v>30.8</v>
      </c>
      <c r="W838" s="58">
        <v>0</v>
      </c>
    </row>
    <row r="839" spans="1:23" ht="66">
      <c r="A839" s="56" t="s">
        <v>1005</v>
      </c>
      <c r="B839" s="73" t="s">
        <v>1600</v>
      </c>
      <c r="C839" s="53"/>
      <c r="D839" s="59"/>
      <c r="E839" s="29" t="s">
        <v>81</v>
      </c>
      <c r="F839" s="29" t="s">
        <v>154</v>
      </c>
      <c r="G839" s="29" t="s">
        <v>1006</v>
      </c>
      <c r="H839" s="27">
        <v>200</v>
      </c>
      <c r="I839" s="421"/>
      <c r="J839" s="423"/>
      <c r="K839" s="450"/>
      <c r="L839" s="58">
        <v>529.29999999999995</v>
      </c>
      <c r="M839" s="58">
        <v>682.4</v>
      </c>
      <c r="N839" s="58">
        <v>333.4</v>
      </c>
      <c r="O839" s="58">
        <f>P839</f>
        <v>693.6</v>
      </c>
      <c r="P839" s="58">
        <v>693.6</v>
      </c>
      <c r="Q839" s="58">
        <v>0</v>
      </c>
      <c r="R839" s="58">
        <f>S839</f>
        <v>686.2</v>
      </c>
      <c r="S839" s="58">
        <v>686.2</v>
      </c>
      <c r="T839" s="58">
        <v>0</v>
      </c>
      <c r="U839" s="58">
        <f>V839</f>
        <v>756.6</v>
      </c>
      <c r="V839" s="58">
        <v>756.6</v>
      </c>
      <c r="W839" s="58">
        <v>0</v>
      </c>
    </row>
    <row r="840" spans="1:23">
      <c r="A840" s="429" t="s">
        <v>75</v>
      </c>
      <c r="B840" s="429"/>
      <c r="C840" s="429"/>
      <c r="D840" s="429"/>
      <c r="E840" s="429"/>
      <c r="F840" s="429"/>
      <c r="G840" s="429"/>
      <c r="H840" s="429"/>
      <c r="I840" s="429"/>
      <c r="J840" s="429"/>
      <c r="K840" s="429"/>
      <c r="L840" s="62">
        <f t="shared" ref="L840:W840" si="301">SUM(L841,L846)</f>
        <v>14292.2</v>
      </c>
      <c r="M840" s="62">
        <f t="shared" si="301"/>
        <v>14074.2</v>
      </c>
      <c r="N840" s="62">
        <f t="shared" si="301"/>
        <v>9711.7000000000007</v>
      </c>
      <c r="O840" s="62">
        <f t="shared" si="301"/>
        <v>15603.7</v>
      </c>
      <c r="P840" s="62">
        <f t="shared" si="301"/>
        <v>15603.7</v>
      </c>
      <c r="Q840" s="62">
        <f t="shared" si="301"/>
        <v>0</v>
      </c>
      <c r="R840" s="62">
        <f t="shared" si="301"/>
        <v>15437.1</v>
      </c>
      <c r="S840" s="62">
        <f t="shared" si="301"/>
        <v>15437.1</v>
      </c>
      <c r="T840" s="62">
        <f t="shared" si="301"/>
        <v>0</v>
      </c>
      <c r="U840" s="62">
        <f t="shared" si="301"/>
        <v>17021.300000000003</v>
      </c>
      <c r="V840" s="62">
        <f t="shared" si="301"/>
        <v>17021.300000000003</v>
      </c>
      <c r="W840" s="62">
        <f t="shared" si="301"/>
        <v>0</v>
      </c>
    </row>
    <row r="841" spans="1:23">
      <c r="A841" s="429" t="s">
        <v>36</v>
      </c>
      <c r="B841" s="429"/>
      <c r="C841" s="429"/>
      <c r="D841" s="429"/>
      <c r="E841" s="429"/>
      <c r="F841" s="429"/>
      <c r="G841" s="429"/>
      <c r="H841" s="429"/>
      <c r="I841" s="429"/>
      <c r="J841" s="429"/>
      <c r="K841" s="429"/>
      <c r="L841" s="55">
        <f t="shared" ref="L841:W841" si="302">SUM(L842,L844)</f>
        <v>5768.3</v>
      </c>
      <c r="M841" s="55">
        <f t="shared" si="302"/>
        <v>4590.8</v>
      </c>
      <c r="N841" s="55">
        <f t="shared" si="302"/>
        <v>2615</v>
      </c>
      <c r="O841" s="55">
        <f t="shared" si="302"/>
        <v>5095</v>
      </c>
      <c r="P841" s="55">
        <f t="shared" si="302"/>
        <v>5095</v>
      </c>
      <c r="Q841" s="55">
        <f t="shared" si="302"/>
        <v>0</v>
      </c>
      <c r="R841" s="55">
        <f t="shared" si="302"/>
        <v>5040.6000000000004</v>
      </c>
      <c r="S841" s="55">
        <f t="shared" si="302"/>
        <v>5040.6000000000004</v>
      </c>
      <c r="T841" s="55">
        <f t="shared" si="302"/>
        <v>0</v>
      </c>
      <c r="U841" s="55">
        <f t="shared" si="302"/>
        <v>5557.9</v>
      </c>
      <c r="V841" s="55">
        <f t="shared" si="302"/>
        <v>5557.9</v>
      </c>
      <c r="W841" s="55">
        <f t="shared" si="302"/>
        <v>0</v>
      </c>
    </row>
    <row r="842" spans="1:23" ht="82.5">
      <c r="A842" s="81" t="s">
        <v>33</v>
      </c>
      <c r="B842" s="50" t="s">
        <v>91</v>
      </c>
      <c r="C842" s="51"/>
      <c r="D842" s="52"/>
      <c r="E842" s="27"/>
      <c r="F842" s="27"/>
      <c r="G842" s="27"/>
      <c r="H842" s="27">
        <v>600</v>
      </c>
      <c r="I842" s="53"/>
      <c r="J842" s="54"/>
      <c r="K842" s="52"/>
      <c r="L842" s="58">
        <f t="shared" ref="L842:W842" si="303">SUM(L843:L843)</f>
        <v>4394.3</v>
      </c>
      <c r="M842" s="58">
        <f t="shared" si="303"/>
        <v>4590.8</v>
      </c>
      <c r="N842" s="58">
        <f t="shared" si="303"/>
        <v>2615</v>
      </c>
      <c r="O842" s="58">
        <f t="shared" si="303"/>
        <v>5095</v>
      </c>
      <c r="P842" s="58">
        <f t="shared" si="303"/>
        <v>5095</v>
      </c>
      <c r="Q842" s="58">
        <f t="shared" si="303"/>
        <v>0</v>
      </c>
      <c r="R842" s="58">
        <f t="shared" si="303"/>
        <v>5040.6000000000004</v>
      </c>
      <c r="S842" s="58">
        <f t="shared" si="303"/>
        <v>5040.6000000000004</v>
      </c>
      <c r="T842" s="58">
        <f t="shared" si="303"/>
        <v>0</v>
      </c>
      <c r="U842" s="58">
        <f t="shared" si="303"/>
        <v>5557.9</v>
      </c>
      <c r="V842" s="58">
        <f t="shared" si="303"/>
        <v>5557.9</v>
      </c>
      <c r="W842" s="58">
        <f t="shared" si="303"/>
        <v>0</v>
      </c>
    </row>
    <row r="843" spans="1:23" ht="409.5">
      <c r="A843" s="81" t="s">
        <v>43</v>
      </c>
      <c r="B843" s="50" t="s">
        <v>1007</v>
      </c>
      <c r="C843" s="57" t="s">
        <v>1008</v>
      </c>
      <c r="D843" s="52"/>
      <c r="E843" s="29" t="s">
        <v>93</v>
      </c>
      <c r="F843" s="29" t="s">
        <v>84</v>
      </c>
      <c r="G843" s="29" t="s">
        <v>1009</v>
      </c>
      <c r="H843" s="27">
        <v>611</v>
      </c>
      <c r="I843" s="83" t="s">
        <v>1010</v>
      </c>
      <c r="J843" s="60" t="s">
        <v>1011</v>
      </c>
      <c r="K843" s="52"/>
      <c r="L843" s="58">
        <v>4394.3</v>
      </c>
      <c r="M843" s="58">
        <v>4590.8</v>
      </c>
      <c r="N843" s="58">
        <v>2615</v>
      </c>
      <c r="O843" s="58">
        <f>SUM(P843:Q843)</f>
        <v>5095</v>
      </c>
      <c r="P843" s="58">
        <v>5095</v>
      </c>
      <c r="Q843" s="58">
        <v>0</v>
      </c>
      <c r="R843" s="58">
        <f>SUM(S843:T843)</f>
        <v>5040.6000000000004</v>
      </c>
      <c r="S843" s="58">
        <v>5040.6000000000004</v>
      </c>
      <c r="T843" s="58">
        <v>0</v>
      </c>
      <c r="U843" s="58">
        <f>SUM(V843:W843)</f>
        <v>5557.9</v>
      </c>
      <c r="V843" s="58">
        <v>5557.9</v>
      </c>
      <c r="W843" s="58">
        <v>0</v>
      </c>
    </row>
    <row r="844" spans="1:23">
      <c r="A844" s="81" t="s">
        <v>34</v>
      </c>
      <c r="B844" s="83" t="s">
        <v>35</v>
      </c>
      <c r="C844" s="51"/>
      <c r="D844" s="52"/>
      <c r="E844" s="27"/>
      <c r="F844" s="27"/>
      <c r="G844" s="27"/>
      <c r="H844" s="27">
        <v>600</v>
      </c>
      <c r="I844" s="53"/>
      <c r="J844" s="54"/>
      <c r="K844" s="52"/>
      <c r="L844" s="58">
        <f t="shared" ref="L844:W844" si="304">SUM(L845:L845)</f>
        <v>1374</v>
      </c>
      <c r="M844" s="58">
        <f t="shared" si="304"/>
        <v>0</v>
      </c>
      <c r="N844" s="58">
        <f t="shared" si="304"/>
        <v>0</v>
      </c>
      <c r="O844" s="58">
        <f t="shared" si="304"/>
        <v>0</v>
      </c>
      <c r="P844" s="58">
        <f t="shared" si="304"/>
        <v>0</v>
      </c>
      <c r="Q844" s="58">
        <f t="shared" si="304"/>
        <v>0</v>
      </c>
      <c r="R844" s="58">
        <f t="shared" si="304"/>
        <v>0</v>
      </c>
      <c r="S844" s="58">
        <f t="shared" si="304"/>
        <v>0</v>
      </c>
      <c r="T844" s="58">
        <f t="shared" si="304"/>
        <v>0</v>
      </c>
      <c r="U844" s="58">
        <f t="shared" si="304"/>
        <v>0</v>
      </c>
      <c r="V844" s="58">
        <f t="shared" si="304"/>
        <v>0</v>
      </c>
      <c r="W844" s="58">
        <f t="shared" si="304"/>
        <v>0</v>
      </c>
    </row>
    <row r="845" spans="1:23" ht="409.5">
      <c r="A845" s="189" t="s">
        <v>44</v>
      </c>
      <c r="B845" s="50" t="s">
        <v>1601</v>
      </c>
      <c r="C845" s="57" t="s">
        <v>1013</v>
      </c>
      <c r="D845" s="52"/>
      <c r="E845" s="29" t="s">
        <v>904</v>
      </c>
      <c r="F845" s="29" t="s">
        <v>1014</v>
      </c>
      <c r="G845" s="29" t="s">
        <v>1015</v>
      </c>
      <c r="H845" s="27">
        <v>612</v>
      </c>
      <c r="I845" s="83" t="s">
        <v>1016</v>
      </c>
      <c r="J845" s="60" t="s">
        <v>1017</v>
      </c>
      <c r="K845" s="52"/>
      <c r="L845" s="58">
        <v>1374</v>
      </c>
      <c r="M845" s="58">
        <v>0</v>
      </c>
      <c r="N845" s="58">
        <v>0</v>
      </c>
      <c r="O845" s="58">
        <f>SUM(P845:Q845)</f>
        <v>0</v>
      </c>
      <c r="P845" s="58">
        <v>0</v>
      </c>
      <c r="Q845" s="58">
        <v>0</v>
      </c>
      <c r="R845" s="58">
        <f>SUM(S845:T845)</f>
        <v>0</v>
      </c>
      <c r="S845" s="58">
        <v>0</v>
      </c>
      <c r="T845" s="58">
        <v>0</v>
      </c>
      <c r="U845" s="58">
        <f>SUM(V845:W845)</f>
        <v>0</v>
      </c>
      <c r="V845" s="58">
        <v>0</v>
      </c>
      <c r="W845" s="58">
        <v>0</v>
      </c>
    </row>
    <row r="846" spans="1:23">
      <c r="A846" s="429" t="s">
        <v>37</v>
      </c>
      <c r="B846" s="429"/>
      <c r="C846" s="429"/>
      <c r="D846" s="429"/>
      <c r="E846" s="429"/>
      <c r="F846" s="429"/>
      <c r="G846" s="429"/>
      <c r="H846" s="429"/>
      <c r="I846" s="429"/>
      <c r="J846" s="429"/>
      <c r="K846" s="429"/>
      <c r="L846" s="55">
        <f t="shared" ref="L846:W846" si="305">SUM(L847,L849)</f>
        <v>8523.9</v>
      </c>
      <c r="M846" s="55">
        <f t="shared" si="305"/>
        <v>9483.4</v>
      </c>
      <c r="N846" s="55">
        <f t="shared" si="305"/>
        <v>7096.7</v>
      </c>
      <c r="O846" s="55">
        <f t="shared" si="305"/>
        <v>10508.7</v>
      </c>
      <c r="P846" s="55">
        <f t="shared" si="305"/>
        <v>10508.7</v>
      </c>
      <c r="Q846" s="55">
        <f t="shared" si="305"/>
        <v>0</v>
      </c>
      <c r="R846" s="55">
        <f t="shared" si="305"/>
        <v>10396.5</v>
      </c>
      <c r="S846" s="55">
        <f t="shared" si="305"/>
        <v>10396.5</v>
      </c>
      <c r="T846" s="55">
        <f t="shared" si="305"/>
        <v>0</v>
      </c>
      <c r="U846" s="55">
        <f t="shared" si="305"/>
        <v>11463.400000000001</v>
      </c>
      <c r="V846" s="55">
        <f t="shared" si="305"/>
        <v>11463.400000000001</v>
      </c>
      <c r="W846" s="55">
        <f t="shared" si="305"/>
        <v>0</v>
      </c>
    </row>
    <row r="847" spans="1:23" ht="66">
      <c r="A847" s="81" t="s">
        <v>38</v>
      </c>
      <c r="B847" s="50" t="s">
        <v>79</v>
      </c>
      <c r="C847" s="51"/>
      <c r="D847" s="52"/>
      <c r="E847" s="27"/>
      <c r="F847" s="27"/>
      <c r="G847" s="27"/>
      <c r="H847" s="27">
        <v>600</v>
      </c>
      <c r="I847" s="53"/>
      <c r="J847" s="54"/>
      <c r="K847" s="52"/>
      <c r="L847" s="58">
        <f t="shared" ref="L847:W847" si="306">SUM(L848:L848)</f>
        <v>7784.2</v>
      </c>
      <c r="M847" s="58">
        <f t="shared" si="306"/>
        <v>7946.7</v>
      </c>
      <c r="N847" s="58">
        <f t="shared" si="306"/>
        <v>5560</v>
      </c>
      <c r="O847" s="58">
        <f t="shared" si="306"/>
        <v>10033.700000000001</v>
      </c>
      <c r="P847" s="58">
        <f t="shared" si="306"/>
        <v>10033.700000000001</v>
      </c>
      <c r="Q847" s="58">
        <f t="shared" si="306"/>
        <v>0</v>
      </c>
      <c r="R847" s="58">
        <f t="shared" si="306"/>
        <v>9926.6</v>
      </c>
      <c r="S847" s="58">
        <f t="shared" si="306"/>
        <v>9926.6</v>
      </c>
      <c r="T847" s="58">
        <f t="shared" si="306"/>
        <v>0</v>
      </c>
      <c r="U847" s="58">
        <f t="shared" si="306"/>
        <v>10945.2</v>
      </c>
      <c r="V847" s="58">
        <f t="shared" si="306"/>
        <v>10945.2</v>
      </c>
      <c r="W847" s="58">
        <f t="shared" si="306"/>
        <v>0</v>
      </c>
    </row>
    <row r="848" spans="1:23" ht="409.5">
      <c r="A848" s="81" t="s">
        <v>45</v>
      </c>
      <c r="B848" s="50" t="s">
        <v>1018</v>
      </c>
      <c r="C848" s="57" t="s">
        <v>1019</v>
      </c>
      <c r="D848" s="52"/>
      <c r="E848" s="29" t="s">
        <v>94</v>
      </c>
      <c r="F848" s="29" t="s">
        <v>83</v>
      </c>
      <c r="G848" s="29" t="s">
        <v>1020</v>
      </c>
      <c r="H848" s="27">
        <v>621</v>
      </c>
      <c r="I848" s="83" t="s">
        <v>1021</v>
      </c>
      <c r="J848" s="60" t="s">
        <v>1022</v>
      </c>
      <c r="K848" s="52"/>
      <c r="L848" s="58">
        <v>7784.2</v>
      </c>
      <c r="M848" s="58">
        <v>7946.7</v>
      </c>
      <c r="N848" s="58">
        <v>5560</v>
      </c>
      <c r="O848" s="58">
        <f>SUM(P848:Q848)</f>
        <v>10033.700000000001</v>
      </c>
      <c r="P848" s="58">
        <v>10033.700000000001</v>
      </c>
      <c r="Q848" s="58">
        <v>0</v>
      </c>
      <c r="R848" s="58">
        <f>SUM(S848:T848)</f>
        <v>9926.6</v>
      </c>
      <c r="S848" s="58">
        <v>9926.6</v>
      </c>
      <c r="T848" s="58">
        <v>0</v>
      </c>
      <c r="U848" s="58">
        <f>SUM(V848:W848)</f>
        <v>10945.2</v>
      </c>
      <c r="V848" s="58">
        <v>10945.2</v>
      </c>
      <c r="W848" s="58">
        <v>0</v>
      </c>
    </row>
    <row r="849" spans="1:23">
      <c r="A849" s="81" t="s">
        <v>40</v>
      </c>
      <c r="B849" s="83" t="s">
        <v>39</v>
      </c>
      <c r="C849" s="51"/>
      <c r="D849" s="52"/>
      <c r="E849" s="27"/>
      <c r="F849" s="27"/>
      <c r="G849" s="27"/>
      <c r="H849" s="27">
        <v>600</v>
      </c>
      <c r="I849" s="53"/>
      <c r="J849" s="54"/>
      <c r="K849" s="52"/>
      <c r="L849" s="58">
        <f>L850</f>
        <v>739.7</v>
      </c>
      <c r="M849" s="58">
        <f t="shared" ref="M849:W849" si="307">M850</f>
        <v>1536.7</v>
      </c>
      <c r="N849" s="58">
        <f t="shared" si="307"/>
        <v>1536.7</v>
      </c>
      <c r="O849" s="58">
        <f t="shared" si="307"/>
        <v>475</v>
      </c>
      <c r="P849" s="58">
        <f t="shared" si="307"/>
        <v>475</v>
      </c>
      <c r="Q849" s="58">
        <f t="shared" si="307"/>
        <v>0</v>
      </c>
      <c r="R849" s="58">
        <f t="shared" si="307"/>
        <v>469.9</v>
      </c>
      <c r="S849" s="58">
        <f t="shared" si="307"/>
        <v>469.9</v>
      </c>
      <c r="T849" s="58">
        <f t="shared" si="307"/>
        <v>0</v>
      </c>
      <c r="U849" s="58">
        <f t="shared" si="307"/>
        <v>518.20000000000005</v>
      </c>
      <c r="V849" s="58">
        <f t="shared" si="307"/>
        <v>518.20000000000005</v>
      </c>
      <c r="W849" s="58">
        <f t="shared" si="307"/>
        <v>0</v>
      </c>
    </row>
    <row r="850" spans="1:23" ht="33">
      <c r="A850" s="445" t="s">
        <v>46</v>
      </c>
      <c r="B850" s="50" t="s">
        <v>1023</v>
      </c>
      <c r="C850" s="449" t="s">
        <v>1019</v>
      </c>
      <c r="D850" s="442"/>
      <c r="E850" s="29"/>
      <c r="F850" s="29"/>
      <c r="G850" s="29"/>
      <c r="H850" s="27"/>
      <c r="I850" s="421" t="s">
        <v>1024</v>
      </c>
      <c r="J850" s="423" t="s">
        <v>1025</v>
      </c>
      <c r="K850" s="442"/>
      <c r="L850" s="58">
        <f>L851+L854+L852+L853</f>
        <v>739.7</v>
      </c>
      <c r="M850" s="58">
        <f>M851+M854+M852+M853</f>
        <v>1536.7</v>
      </c>
      <c r="N850" s="58">
        <f>N851+N854+N852+N853</f>
        <v>1536.7</v>
      </c>
      <c r="O850" s="58">
        <f t="shared" ref="O850:W850" si="308">O851+O854+O852</f>
        <v>475</v>
      </c>
      <c r="P850" s="58">
        <f t="shared" si="308"/>
        <v>475</v>
      </c>
      <c r="Q850" s="58">
        <f t="shared" si="308"/>
        <v>0</v>
      </c>
      <c r="R850" s="58">
        <f t="shared" si="308"/>
        <v>469.9</v>
      </c>
      <c r="S850" s="58">
        <f t="shared" si="308"/>
        <v>469.9</v>
      </c>
      <c r="T850" s="58">
        <f t="shared" si="308"/>
        <v>0</v>
      </c>
      <c r="U850" s="58">
        <f t="shared" si="308"/>
        <v>518.20000000000005</v>
      </c>
      <c r="V850" s="58">
        <f t="shared" si="308"/>
        <v>518.20000000000005</v>
      </c>
      <c r="W850" s="58">
        <f t="shared" si="308"/>
        <v>0</v>
      </c>
    </row>
    <row r="851" spans="1:23" ht="82.5">
      <c r="A851" s="445"/>
      <c r="B851" s="50" t="s">
        <v>1418</v>
      </c>
      <c r="C851" s="449"/>
      <c r="D851" s="442"/>
      <c r="E851" s="29" t="s">
        <v>94</v>
      </c>
      <c r="F851" s="29" t="s">
        <v>83</v>
      </c>
      <c r="G851" s="29" t="s">
        <v>1419</v>
      </c>
      <c r="H851" s="27"/>
      <c r="I851" s="421"/>
      <c r="J851" s="423"/>
      <c r="K851" s="442"/>
      <c r="L851" s="58">
        <v>130.19999999999999</v>
      </c>
      <c r="M851" s="58">
        <v>36.700000000000003</v>
      </c>
      <c r="N851" s="58">
        <v>36.700000000000003</v>
      </c>
      <c r="O851" s="58">
        <v>0</v>
      </c>
      <c r="P851" s="58">
        <v>0</v>
      </c>
      <c r="Q851" s="58">
        <v>0</v>
      </c>
      <c r="R851" s="58">
        <v>0</v>
      </c>
      <c r="S851" s="58">
        <v>0</v>
      </c>
      <c r="T851" s="58">
        <v>0</v>
      </c>
      <c r="U851" s="58">
        <v>0</v>
      </c>
      <c r="V851" s="58">
        <v>0</v>
      </c>
      <c r="W851" s="58">
        <v>0</v>
      </c>
    </row>
    <row r="852" spans="1:23" ht="33">
      <c r="A852" s="445"/>
      <c r="B852" s="50" t="s">
        <v>1420</v>
      </c>
      <c r="C852" s="449"/>
      <c r="D852" s="442"/>
      <c r="E852" s="29" t="s">
        <v>94</v>
      </c>
      <c r="F852" s="29" t="s">
        <v>83</v>
      </c>
      <c r="G852" s="29" t="s">
        <v>1421</v>
      </c>
      <c r="H852" s="27">
        <v>622</v>
      </c>
      <c r="I852" s="421"/>
      <c r="J852" s="423"/>
      <c r="K852" s="442"/>
      <c r="L852" s="58">
        <v>463</v>
      </c>
      <c r="M852" s="58">
        <v>1500</v>
      </c>
      <c r="N852" s="58">
        <v>1500</v>
      </c>
      <c r="O852" s="58">
        <f>P852</f>
        <v>475</v>
      </c>
      <c r="P852" s="58">
        <v>475</v>
      </c>
      <c r="Q852" s="58">
        <v>0</v>
      </c>
      <c r="R852" s="58">
        <f>S852</f>
        <v>469.9</v>
      </c>
      <c r="S852" s="58">
        <v>469.9</v>
      </c>
      <c r="T852" s="58">
        <v>0</v>
      </c>
      <c r="U852" s="58">
        <f>V852</f>
        <v>518.20000000000005</v>
      </c>
      <c r="V852" s="58">
        <v>518.20000000000005</v>
      </c>
      <c r="W852" s="58">
        <v>0</v>
      </c>
    </row>
    <row r="853" spans="1:23" ht="49.5">
      <c r="A853" s="445"/>
      <c r="B853" s="50" t="s">
        <v>1026</v>
      </c>
      <c r="C853" s="449"/>
      <c r="D853" s="442"/>
      <c r="E853" s="29" t="s">
        <v>94</v>
      </c>
      <c r="F853" s="29" t="s">
        <v>83</v>
      </c>
      <c r="G853" s="29" t="s">
        <v>1027</v>
      </c>
      <c r="H853" s="27">
        <v>622</v>
      </c>
      <c r="I853" s="421"/>
      <c r="J853" s="423"/>
      <c r="K853" s="442"/>
      <c r="L853" s="58">
        <v>86.5</v>
      </c>
      <c r="M853" s="58">
        <v>0</v>
      </c>
      <c r="N853" s="58">
        <v>0</v>
      </c>
      <c r="O853" s="58">
        <v>0</v>
      </c>
      <c r="P853" s="58">
        <v>0</v>
      </c>
      <c r="Q853" s="58">
        <v>0</v>
      </c>
      <c r="R853" s="58">
        <v>0</v>
      </c>
      <c r="S853" s="58">
        <v>0</v>
      </c>
      <c r="T853" s="58">
        <v>0</v>
      </c>
      <c r="U853" s="58">
        <v>0</v>
      </c>
      <c r="V853" s="58">
        <v>0</v>
      </c>
      <c r="W853" s="58">
        <v>0</v>
      </c>
    </row>
    <row r="854" spans="1:23" ht="66">
      <c r="A854" s="445"/>
      <c r="B854" s="50" t="s">
        <v>1602</v>
      </c>
      <c r="C854" s="449"/>
      <c r="D854" s="442"/>
      <c r="E854" s="29" t="s">
        <v>94</v>
      </c>
      <c r="F854" s="29" t="s">
        <v>83</v>
      </c>
      <c r="G854" s="29" t="s">
        <v>204</v>
      </c>
      <c r="H854" s="27">
        <v>622</v>
      </c>
      <c r="I854" s="421"/>
      <c r="J854" s="423"/>
      <c r="K854" s="442"/>
      <c r="L854" s="58">
        <v>60</v>
      </c>
      <c r="M854" s="58">
        <v>0</v>
      </c>
      <c r="N854" s="58">
        <v>0</v>
      </c>
      <c r="O854" s="58">
        <v>0</v>
      </c>
      <c r="P854" s="58">
        <v>0</v>
      </c>
      <c r="Q854" s="58">
        <v>0</v>
      </c>
      <c r="R854" s="58">
        <v>0</v>
      </c>
      <c r="S854" s="58">
        <v>0</v>
      </c>
      <c r="T854" s="58">
        <v>0</v>
      </c>
      <c r="U854" s="58">
        <v>0</v>
      </c>
      <c r="V854" s="58">
        <v>0</v>
      </c>
      <c r="W854" s="58">
        <v>0</v>
      </c>
    </row>
    <row r="855" spans="1:23">
      <c r="A855" s="429" t="s">
        <v>173</v>
      </c>
      <c r="B855" s="429"/>
      <c r="C855" s="429"/>
      <c r="D855" s="429"/>
      <c r="E855" s="429"/>
      <c r="F855" s="429"/>
      <c r="G855" s="429"/>
      <c r="H855" s="429"/>
      <c r="I855" s="429"/>
      <c r="J855" s="429"/>
      <c r="K855" s="429"/>
      <c r="L855" s="62">
        <f t="shared" ref="L855:U855" si="309">L856+L859+L862+L863+L864+L867+L871+L857</f>
        <v>4605.6000000000004</v>
      </c>
      <c r="M855" s="62">
        <f t="shared" si="309"/>
        <v>2541.1000000000004</v>
      </c>
      <c r="N855" s="62">
        <f t="shared" si="309"/>
        <v>1815.4</v>
      </c>
      <c r="O855" s="62">
        <f t="shared" si="309"/>
        <v>3004</v>
      </c>
      <c r="P855" s="62">
        <f t="shared" si="309"/>
        <v>3004</v>
      </c>
      <c r="Q855" s="62">
        <f t="shared" si="309"/>
        <v>0</v>
      </c>
      <c r="R855" s="62">
        <f t="shared" si="309"/>
        <v>2971.9</v>
      </c>
      <c r="S855" s="62">
        <f t="shared" si="309"/>
        <v>2971.9</v>
      </c>
      <c r="T855" s="62">
        <f t="shared" si="309"/>
        <v>0</v>
      </c>
      <c r="U855" s="62">
        <f t="shared" si="309"/>
        <v>3276.9</v>
      </c>
      <c r="V855" s="62">
        <f>V856+V859+V862+V863+V864+V867+V871+V857</f>
        <v>3276.9</v>
      </c>
      <c r="W855" s="62">
        <f>W856+W859+W862+W863+W864+W867+W871+W857</f>
        <v>0</v>
      </c>
    </row>
    <row r="856" spans="1:23" ht="66">
      <c r="A856" s="231" t="s">
        <v>165</v>
      </c>
      <c r="B856" s="73" t="s">
        <v>1603</v>
      </c>
      <c r="C856" s="449" t="s">
        <v>1028</v>
      </c>
      <c r="D856" s="52"/>
      <c r="E856" s="29" t="s">
        <v>81</v>
      </c>
      <c r="F856" s="29" t="s">
        <v>154</v>
      </c>
      <c r="G856" s="29" t="s">
        <v>1029</v>
      </c>
      <c r="H856" s="27">
        <v>630</v>
      </c>
      <c r="I856" s="421" t="s">
        <v>1030</v>
      </c>
      <c r="J856" s="423" t="s">
        <v>1031</v>
      </c>
      <c r="K856" s="442"/>
      <c r="L856" s="58">
        <v>50</v>
      </c>
      <c r="M856" s="58">
        <v>50</v>
      </c>
      <c r="N856" s="58">
        <v>50</v>
      </c>
      <c r="O856" s="58">
        <f>SUM(P856:Q856)</f>
        <v>0</v>
      </c>
      <c r="P856" s="58">
        <v>0</v>
      </c>
      <c r="Q856" s="58">
        <v>0</v>
      </c>
      <c r="R856" s="58">
        <f>SUM(S856:T856)</f>
        <v>0</v>
      </c>
      <c r="S856" s="58">
        <v>0</v>
      </c>
      <c r="T856" s="58">
        <v>0</v>
      </c>
      <c r="U856" s="58">
        <f>SUM(V856:W856)</f>
        <v>0</v>
      </c>
      <c r="V856" s="58">
        <v>0</v>
      </c>
      <c r="W856" s="58">
        <v>0</v>
      </c>
    </row>
    <row r="857" spans="1:23" ht="33">
      <c r="A857" s="447" t="s">
        <v>182</v>
      </c>
      <c r="B857" s="50" t="s">
        <v>1604</v>
      </c>
      <c r="C857" s="422"/>
      <c r="D857" s="52"/>
      <c r="E857" s="29"/>
      <c r="F857" s="29"/>
      <c r="G857" s="29"/>
      <c r="H857" s="27">
        <v>630</v>
      </c>
      <c r="I857" s="421"/>
      <c r="J857" s="423"/>
      <c r="K857" s="442"/>
      <c r="L857" s="58">
        <f t="shared" ref="L857:U857" si="310">L858</f>
        <v>25</v>
      </c>
      <c r="M857" s="58">
        <f t="shared" si="310"/>
        <v>0</v>
      </c>
      <c r="N857" s="58">
        <f t="shared" si="310"/>
        <v>0</v>
      </c>
      <c r="O857" s="58">
        <f t="shared" si="310"/>
        <v>0</v>
      </c>
      <c r="P857" s="58">
        <f t="shared" si="310"/>
        <v>0</v>
      </c>
      <c r="Q857" s="58">
        <f t="shared" si="310"/>
        <v>0</v>
      </c>
      <c r="R857" s="58">
        <f t="shared" si="310"/>
        <v>0</v>
      </c>
      <c r="S857" s="58">
        <f t="shared" si="310"/>
        <v>0</v>
      </c>
      <c r="T857" s="58">
        <f t="shared" si="310"/>
        <v>0</v>
      </c>
      <c r="U857" s="58">
        <f t="shared" si="310"/>
        <v>0</v>
      </c>
      <c r="V857" s="58">
        <f>V858</f>
        <v>0</v>
      </c>
      <c r="W857" s="58">
        <f>W858</f>
        <v>0</v>
      </c>
    </row>
    <row r="858" spans="1:23" ht="49.5">
      <c r="A858" s="447"/>
      <c r="B858" s="50" t="s">
        <v>1032</v>
      </c>
      <c r="C858" s="422"/>
      <c r="D858" s="52"/>
      <c r="E858" s="29" t="s">
        <v>81</v>
      </c>
      <c r="F858" s="29" t="s">
        <v>154</v>
      </c>
      <c r="G858" s="29" t="s">
        <v>1029</v>
      </c>
      <c r="H858" s="27"/>
      <c r="I858" s="421"/>
      <c r="J858" s="423"/>
      <c r="K858" s="442"/>
      <c r="L858" s="58">
        <v>25</v>
      </c>
      <c r="M858" s="58">
        <v>0</v>
      </c>
      <c r="N858" s="58">
        <v>0</v>
      </c>
      <c r="O858" s="58">
        <v>0</v>
      </c>
      <c r="P858" s="58">
        <v>0</v>
      </c>
      <c r="Q858" s="58">
        <v>0</v>
      </c>
      <c r="R858" s="58">
        <v>0</v>
      </c>
      <c r="S858" s="58">
        <v>0</v>
      </c>
      <c r="T858" s="58">
        <v>0</v>
      </c>
      <c r="U858" s="58">
        <v>0</v>
      </c>
      <c r="V858" s="58">
        <v>0</v>
      </c>
      <c r="W858" s="58">
        <v>0</v>
      </c>
    </row>
    <row r="859" spans="1:23" ht="33">
      <c r="A859" s="447" t="s">
        <v>1034</v>
      </c>
      <c r="B859" s="50" t="s">
        <v>1605</v>
      </c>
      <c r="C859" s="425" t="s">
        <v>1035</v>
      </c>
      <c r="D859" s="52"/>
      <c r="E859" s="29"/>
      <c r="F859" s="29"/>
      <c r="G859" s="29"/>
      <c r="H859" s="27">
        <v>630</v>
      </c>
      <c r="I859" s="421"/>
      <c r="J859" s="423"/>
      <c r="K859" s="442"/>
      <c r="L859" s="58">
        <f>L860+L861</f>
        <v>350</v>
      </c>
      <c r="M859" s="58">
        <f>M860+M861</f>
        <v>395.5</v>
      </c>
      <c r="N859" s="58">
        <f>N860+N861</f>
        <v>176.2</v>
      </c>
      <c r="O859" s="58">
        <f t="shared" ref="O859:W859" si="311">O860+O861</f>
        <v>51.5</v>
      </c>
      <c r="P859" s="58">
        <f t="shared" si="311"/>
        <v>51.5</v>
      </c>
      <c r="Q859" s="58">
        <f t="shared" si="311"/>
        <v>0</v>
      </c>
      <c r="R859" s="58">
        <f t="shared" si="311"/>
        <v>50.9</v>
      </c>
      <c r="S859" s="58">
        <f t="shared" si="311"/>
        <v>50.9</v>
      </c>
      <c r="T859" s="58">
        <f t="shared" si="311"/>
        <v>0</v>
      </c>
      <c r="U859" s="58">
        <f t="shared" si="311"/>
        <v>56.2</v>
      </c>
      <c r="V859" s="58">
        <f t="shared" si="311"/>
        <v>56.2</v>
      </c>
      <c r="W859" s="58">
        <f t="shared" si="311"/>
        <v>0</v>
      </c>
    </row>
    <row r="860" spans="1:23" ht="49.5">
      <c r="A860" s="447"/>
      <c r="B860" s="50" t="s">
        <v>1032</v>
      </c>
      <c r="C860" s="425"/>
      <c r="D860" s="52"/>
      <c r="E860" s="29" t="s">
        <v>81</v>
      </c>
      <c r="F860" s="29" t="s">
        <v>154</v>
      </c>
      <c r="G860" s="29" t="s">
        <v>1036</v>
      </c>
      <c r="H860" s="27"/>
      <c r="I860" s="421"/>
      <c r="J860" s="423"/>
      <c r="K860" s="442"/>
      <c r="L860" s="58">
        <v>297</v>
      </c>
      <c r="M860" s="58">
        <v>345</v>
      </c>
      <c r="N860" s="58">
        <v>125.7</v>
      </c>
      <c r="O860" s="58">
        <v>0</v>
      </c>
      <c r="P860" s="58">
        <v>0</v>
      </c>
      <c r="Q860" s="58">
        <v>0</v>
      </c>
      <c r="R860" s="58">
        <v>0</v>
      </c>
      <c r="S860" s="58">
        <v>0</v>
      </c>
      <c r="T860" s="58">
        <v>0</v>
      </c>
      <c r="U860" s="58">
        <v>0</v>
      </c>
      <c r="V860" s="58">
        <v>0</v>
      </c>
      <c r="W860" s="58">
        <v>0</v>
      </c>
    </row>
    <row r="861" spans="1:23" ht="49.5">
      <c r="A861" s="447"/>
      <c r="B861" s="50" t="s">
        <v>1037</v>
      </c>
      <c r="C861" s="425"/>
      <c r="D861" s="52"/>
      <c r="E861" s="29" t="s">
        <v>81</v>
      </c>
      <c r="F861" s="29" t="s">
        <v>154</v>
      </c>
      <c r="G861" s="29" t="s">
        <v>1038</v>
      </c>
      <c r="H861" s="27"/>
      <c r="I861" s="421"/>
      <c r="J861" s="423"/>
      <c r="K861" s="442"/>
      <c r="L861" s="58">
        <v>53</v>
      </c>
      <c r="M861" s="58">
        <v>50.5</v>
      </c>
      <c r="N861" s="58">
        <v>50.5</v>
      </c>
      <c r="O861" s="58">
        <f>P861+Q861</f>
        <v>51.5</v>
      </c>
      <c r="P861" s="58">
        <v>51.5</v>
      </c>
      <c r="Q861" s="58">
        <v>0</v>
      </c>
      <c r="R861" s="58">
        <f>S861+T861</f>
        <v>50.9</v>
      </c>
      <c r="S861" s="58">
        <v>50.9</v>
      </c>
      <c r="T861" s="58">
        <v>0</v>
      </c>
      <c r="U861" s="58">
        <f>V861+W861</f>
        <v>56.2</v>
      </c>
      <c r="V861" s="58">
        <v>56.2</v>
      </c>
      <c r="W861" s="58">
        <v>0</v>
      </c>
    </row>
    <row r="862" spans="1:23" ht="66">
      <c r="A862" s="191" t="s">
        <v>1040</v>
      </c>
      <c r="B862" s="50" t="s">
        <v>1606</v>
      </c>
      <c r="C862" s="425"/>
      <c r="D862" s="52"/>
      <c r="E862" s="29" t="s">
        <v>81</v>
      </c>
      <c r="F862" s="29" t="s">
        <v>154</v>
      </c>
      <c r="G862" s="29" t="s">
        <v>1029</v>
      </c>
      <c r="H862" s="27">
        <v>630</v>
      </c>
      <c r="I862" s="421"/>
      <c r="J862" s="423"/>
      <c r="K862" s="442"/>
      <c r="L862" s="58">
        <v>300</v>
      </c>
      <c r="M862" s="58">
        <v>300</v>
      </c>
      <c r="N862" s="58">
        <v>288</v>
      </c>
      <c r="O862" s="58">
        <v>0</v>
      </c>
      <c r="P862" s="58">
        <v>0</v>
      </c>
      <c r="Q862" s="58">
        <v>0</v>
      </c>
      <c r="R862" s="58">
        <v>0</v>
      </c>
      <c r="S862" s="58">
        <v>0</v>
      </c>
      <c r="T862" s="58">
        <v>0</v>
      </c>
      <c r="U862" s="58">
        <v>0</v>
      </c>
      <c r="V862" s="58">
        <v>0</v>
      </c>
      <c r="W862" s="58">
        <v>0</v>
      </c>
    </row>
    <row r="863" spans="1:23" ht="99">
      <c r="A863" s="191" t="s">
        <v>1041</v>
      </c>
      <c r="B863" s="50" t="s">
        <v>1607</v>
      </c>
      <c r="C863" s="425"/>
      <c r="D863" s="52"/>
      <c r="E863" s="29" t="s">
        <v>81</v>
      </c>
      <c r="F863" s="29" t="s">
        <v>154</v>
      </c>
      <c r="G863" s="29" t="s">
        <v>1029</v>
      </c>
      <c r="H863" s="27">
        <v>630</v>
      </c>
      <c r="I863" s="421"/>
      <c r="J863" s="423"/>
      <c r="K863" s="442"/>
      <c r="L863" s="58">
        <v>50</v>
      </c>
      <c r="M863" s="58">
        <v>52</v>
      </c>
      <c r="N863" s="58">
        <v>32</v>
      </c>
      <c r="O863" s="58">
        <v>0</v>
      </c>
      <c r="P863" s="58">
        <v>0</v>
      </c>
      <c r="Q863" s="58">
        <v>0</v>
      </c>
      <c r="R863" s="58">
        <v>0</v>
      </c>
      <c r="S863" s="58">
        <v>0</v>
      </c>
      <c r="T863" s="58">
        <v>0</v>
      </c>
      <c r="U863" s="58">
        <v>0</v>
      </c>
      <c r="V863" s="58">
        <v>0</v>
      </c>
      <c r="W863" s="58">
        <v>0</v>
      </c>
    </row>
    <row r="864" spans="1:23" ht="33">
      <c r="A864" s="447" t="s">
        <v>1042</v>
      </c>
      <c r="B864" s="50" t="s">
        <v>1608</v>
      </c>
      <c r="C864" s="425"/>
      <c r="D864" s="52"/>
      <c r="E864" s="29"/>
      <c r="F864" s="29"/>
      <c r="G864" s="29"/>
      <c r="H864" s="27">
        <v>630</v>
      </c>
      <c r="I864" s="421"/>
      <c r="J864" s="423"/>
      <c r="K864" s="442"/>
      <c r="L864" s="58">
        <f>L865+L866</f>
        <v>357.3</v>
      </c>
      <c r="M864" s="58">
        <f>M865+M866</f>
        <v>295</v>
      </c>
      <c r="N864" s="58">
        <f>N865+N866</f>
        <v>46.4</v>
      </c>
      <c r="O864" s="58">
        <f t="shared" ref="O864:W864" si="312">O865+O866</f>
        <v>57</v>
      </c>
      <c r="P864" s="58">
        <f t="shared" si="312"/>
        <v>57</v>
      </c>
      <c r="Q864" s="58">
        <f t="shared" si="312"/>
        <v>0</v>
      </c>
      <c r="R864" s="58">
        <f t="shared" si="312"/>
        <v>56.4</v>
      </c>
      <c r="S864" s="58">
        <f t="shared" si="312"/>
        <v>56.4</v>
      </c>
      <c r="T864" s="58">
        <f t="shared" si="312"/>
        <v>0</v>
      </c>
      <c r="U864" s="58">
        <f t="shared" si="312"/>
        <v>62.2</v>
      </c>
      <c r="V864" s="58">
        <f t="shared" si="312"/>
        <v>62.2</v>
      </c>
      <c r="W864" s="58">
        <f t="shared" si="312"/>
        <v>0</v>
      </c>
    </row>
    <row r="865" spans="1:23" ht="49.5">
      <c r="A865" s="447"/>
      <c r="B865" s="50" t="s">
        <v>1032</v>
      </c>
      <c r="C865" s="425"/>
      <c r="D865" s="52"/>
      <c r="E865" s="29" t="s">
        <v>81</v>
      </c>
      <c r="F865" s="29" t="s">
        <v>154</v>
      </c>
      <c r="G865" s="29" t="s">
        <v>1029</v>
      </c>
      <c r="H865" s="27"/>
      <c r="I865" s="421"/>
      <c r="J865" s="423"/>
      <c r="K865" s="442"/>
      <c r="L865" s="58">
        <v>271.5</v>
      </c>
      <c r="M865" s="58">
        <v>270</v>
      </c>
      <c r="N865" s="58">
        <v>46.4</v>
      </c>
      <c r="O865" s="58">
        <v>0</v>
      </c>
      <c r="P865" s="58">
        <v>0</v>
      </c>
      <c r="Q865" s="58">
        <v>0</v>
      </c>
      <c r="R865" s="58">
        <v>0</v>
      </c>
      <c r="S865" s="58">
        <v>0</v>
      </c>
      <c r="T865" s="58">
        <v>0</v>
      </c>
      <c r="U865" s="58">
        <v>0</v>
      </c>
      <c r="V865" s="58">
        <v>0</v>
      </c>
      <c r="W865" s="58">
        <v>0</v>
      </c>
    </row>
    <row r="866" spans="1:23" ht="33">
      <c r="A866" s="447"/>
      <c r="B866" s="50" t="s">
        <v>1043</v>
      </c>
      <c r="C866" s="425"/>
      <c r="D866" s="52"/>
      <c r="E866" s="29" t="s">
        <v>526</v>
      </c>
      <c r="F866" s="29" t="s">
        <v>94</v>
      </c>
      <c r="G866" s="29" t="s">
        <v>527</v>
      </c>
      <c r="H866" s="27"/>
      <c r="I866" s="421"/>
      <c r="J866" s="423"/>
      <c r="K866" s="442"/>
      <c r="L866" s="58">
        <v>85.8</v>
      </c>
      <c r="M866" s="58">
        <v>25</v>
      </c>
      <c r="N866" s="58">
        <v>0</v>
      </c>
      <c r="O866" s="58">
        <f>P866+Q866</f>
        <v>57</v>
      </c>
      <c r="P866" s="58">
        <v>57</v>
      </c>
      <c r="Q866" s="58">
        <v>0</v>
      </c>
      <c r="R866" s="58">
        <f>S866+T866</f>
        <v>56.4</v>
      </c>
      <c r="S866" s="58">
        <v>56.4</v>
      </c>
      <c r="T866" s="58">
        <v>0</v>
      </c>
      <c r="U866" s="58">
        <f>V866+W866</f>
        <v>62.2</v>
      </c>
      <c r="V866" s="58">
        <v>62.2</v>
      </c>
      <c r="W866" s="58">
        <v>0</v>
      </c>
    </row>
    <row r="867" spans="1:23" ht="49.5">
      <c r="A867" s="447" t="s">
        <v>1044</v>
      </c>
      <c r="B867" s="50" t="s">
        <v>1609</v>
      </c>
      <c r="C867" s="425"/>
      <c r="D867" s="52"/>
      <c r="E867" s="29"/>
      <c r="F867" s="29"/>
      <c r="G867" s="29"/>
      <c r="H867" s="27">
        <v>630</v>
      </c>
      <c r="I867" s="421"/>
      <c r="J867" s="423"/>
      <c r="K867" s="442"/>
      <c r="L867" s="58">
        <f>L869+L870+L868</f>
        <v>3373.3</v>
      </c>
      <c r="M867" s="58">
        <f>M869+M870+M868</f>
        <v>1348.6000000000001</v>
      </c>
      <c r="N867" s="58">
        <f>N869+N870+N868</f>
        <v>1137.8000000000002</v>
      </c>
      <c r="O867" s="58">
        <f>P867+Q867</f>
        <v>2895.5</v>
      </c>
      <c r="P867" s="58">
        <f>P869+P870+P868</f>
        <v>2895.5</v>
      </c>
      <c r="Q867" s="58">
        <v>0</v>
      </c>
      <c r="R867" s="58">
        <f>S867+T867</f>
        <v>2864.6</v>
      </c>
      <c r="S867" s="58">
        <f>S869+S870+S868</f>
        <v>2864.6</v>
      </c>
      <c r="T867" s="58">
        <v>0</v>
      </c>
      <c r="U867" s="58">
        <f>V867+W867</f>
        <v>3158.5</v>
      </c>
      <c r="V867" s="58">
        <f>V869+V870+V868</f>
        <v>3158.5</v>
      </c>
      <c r="W867" s="58">
        <v>0</v>
      </c>
    </row>
    <row r="868" spans="1:23" ht="33">
      <c r="A868" s="447"/>
      <c r="B868" s="50" t="s">
        <v>1043</v>
      </c>
      <c r="C868" s="57"/>
      <c r="D868" s="52"/>
      <c r="E868" s="29" t="s">
        <v>526</v>
      </c>
      <c r="F868" s="29" t="s">
        <v>94</v>
      </c>
      <c r="G868" s="29" t="s">
        <v>527</v>
      </c>
      <c r="H868" s="27"/>
      <c r="I868" s="421"/>
      <c r="J868" s="423"/>
      <c r="K868" s="442"/>
      <c r="L868" s="58">
        <v>1310.7</v>
      </c>
      <c r="M868" s="58">
        <v>0</v>
      </c>
      <c r="N868" s="58">
        <v>0</v>
      </c>
      <c r="O868" s="58">
        <f>P868+Q868</f>
        <v>0</v>
      </c>
      <c r="P868" s="58">
        <v>0</v>
      </c>
      <c r="Q868" s="58">
        <v>0</v>
      </c>
      <c r="R868" s="58">
        <f>S868+T868</f>
        <v>0</v>
      </c>
      <c r="S868" s="58">
        <v>0</v>
      </c>
      <c r="T868" s="58">
        <v>0</v>
      </c>
      <c r="U868" s="58">
        <f>V868+W868</f>
        <v>0</v>
      </c>
      <c r="V868" s="58">
        <v>0</v>
      </c>
      <c r="W868" s="58">
        <v>0</v>
      </c>
    </row>
    <row r="869" spans="1:23" ht="49.5">
      <c r="A869" s="447"/>
      <c r="B869" s="50" t="s">
        <v>1032</v>
      </c>
      <c r="C869" s="57"/>
      <c r="D869" s="52"/>
      <c r="E869" s="29" t="s">
        <v>81</v>
      </c>
      <c r="F869" s="29" t="s">
        <v>154</v>
      </c>
      <c r="G869" s="29" t="s">
        <v>1029</v>
      </c>
      <c r="H869" s="27"/>
      <c r="I869" s="421"/>
      <c r="J869" s="423"/>
      <c r="K869" s="442"/>
      <c r="L869" s="58">
        <v>2012.2</v>
      </c>
      <c r="M869" s="58">
        <v>1300.7</v>
      </c>
      <c r="N869" s="58">
        <v>1089.9000000000001</v>
      </c>
      <c r="O869" s="58">
        <f>P869</f>
        <v>2850</v>
      </c>
      <c r="P869" s="58">
        <v>2850</v>
      </c>
      <c r="Q869" s="58">
        <v>0</v>
      </c>
      <c r="R869" s="58">
        <f>S869</f>
        <v>2819.6</v>
      </c>
      <c r="S869" s="58">
        <v>2819.6</v>
      </c>
      <c r="T869" s="58">
        <v>0</v>
      </c>
      <c r="U869" s="58">
        <f>V869</f>
        <v>3108.9</v>
      </c>
      <c r="V869" s="58">
        <v>3108.9</v>
      </c>
      <c r="W869" s="58">
        <v>0</v>
      </c>
    </row>
    <row r="870" spans="1:23" ht="33">
      <c r="A870" s="447"/>
      <c r="B870" s="50" t="s">
        <v>1039</v>
      </c>
      <c r="C870" s="57"/>
      <c r="D870" s="52"/>
      <c r="E870" s="29" t="s">
        <v>81</v>
      </c>
      <c r="F870" s="29" t="s">
        <v>154</v>
      </c>
      <c r="G870" s="29" t="s">
        <v>722</v>
      </c>
      <c r="H870" s="27"/>
      <c r="I870" s="421"/>
      <c r="J870" s="423"/>
      <c r="K870" s="442"/>
      <c r="L870" s="58">
        <v>50.4</v>
      </c>
      <c r="M870" s="58">
        <v>47.9</v>
      </c>
      <c r="N870" s="58">
        <v>47.9</v>
      </c>
      <c r="O870" s="58">
        <f>P870</f>
        <v>45.5</v>
      </c>
      <c r="P870" s="58">
        <v>45.5</v>
      </c>
      <c r="Q870" s="58">
        <v>0</v>
      </c>
      <c r="R870" s="58">
        <f>S870</f>
        <v>45</v>
      </c>
      <c r="S870" s="58">
        <v>45</v>
      </c>
      <c r="T870" s="58">
        <v>0</v>
      </c>
      <c r="U870" s="58">
        <f>V870</f>
        <v>49.6</v>
      </c>
      <c r="V870" s="58">
        <v>49.6</v>
      </c>
      <c r="W870" s="58">
        <v>0</v>
      </c>
    </row>
    <row r="871" spans="1:23" ht="99">
      <c r="A871" s="191" t="s">
        <v>1045</v>
      </c>
      <c r="B871" s="73" t="s">
        <v>1610</v>
      </c>
      <c r="C871" s="57"/>
      <c r="D871" s="52"/>
      <c r="E871" s="29" t="s">
        <v>81</v>
      </c>
      <c r="F871" s="29" t="s">
        <v>154</v>
      </c>
      <c r="G871" s="29" t="s">
        <v>1029</v>
      </c>
      <c r="H871" s="27"/>
      <c r="I871" s="421"/>
      <c r="J871" s="423"/>
      <c r="K871" s="52"/>
      <c r="L871" s="58">
        <v>100</v>
      </c>
      <c r="M871" s="58">
        <v>100</v>
      </c>
      <c r="N871" s="58">
        <v>85</v>
      </c>
      <c r="O871" s="58">
        <v>0</v>
      </c>
      <c r="P871" s="58">
        <v>0</v>
      </c>
      <c r="Q871" s="58">
        <v>0</v>
      </c>
      <c r="R871" s="58">
        <v>0</v>
      </c>
      <c r="S871" s="58">
        <v>0</v>
      </c>
      <c r="T871" s="58">
        <v>0</v>
      </c>
      <c r="U871" s="58">
        <v>0</v>
      </c>
      <c r="V871" s="58">
        <v>0</v>
      </c>
      <c r="W871" s="58">
        <v>0</v>
      </c>
    </row>
    <row r="872" spans="1:23">
      <c r="A872" s="429" t="s">
        <v>1046</v>
      </c>
      <c r="B872" s="429"/>
      <c r="C872" s="429"/>
      <c r="D872" s="429"/>
      <c r="E872" s="429"/>
      <c r="F872" s="429"/>
      <c r="G872" s="429"/>
      <c r="H872" s="429"/>
      <c r="I872" s="429"/>
      <c r="J872" s="429"/>
      <c r="K872" s="429"/>
      <c r="L872" s="62">
        <f t="shared" ref="L872:U872" si="313">SUM(L873,)</f>
        <v>278946.80000000005</v>
      </c>
      <c r="M872" s="62">
        <f t="shared" si="313"/>
        <v>867795.9</v>
      </c>
      <c r="N872" s="62">
        <f t="shared" si="313"/>
        <v>374457.2</v>
      </c>
      <c r="O872" s="62">
        <f t="shared" si="313"/>
        <v>1091219.2999999998</v>
      </c>
      <c r="P872" s="62">
        <f t="shared" si="313"/>
        <v>1091219.2999999998</v>
      </c>
      <c r="Q872" s="62">
        <f t="shared" si="313"/>
        <v>0</v>
      </c>
      <c r="R872" s="62">
        <f t="shared" si="313"/>
        <v>1121538.3</v>
      </c>
      <c r="S872" s="62">
        <f t="shared" si="313"/>
        <v>1121538.3</v>
      </c>
      <c r="T872" s="62">
        <f t="shared" si="313"/>
        <v>0</v>
      </c>
      <c r="U872" s="62">
        <f t="shared" si="313"/>
        <v>881582.1</v>
      </c>
      <c r="V872" s="62">
        <f>SUM(V873,)</f>
        <v>881582.1</v>
      </c>
      <c r="W872" s="62">
        <f>SUM(W873,)</f>
        <v>0</v>
      </c>
    </row>
    <row r="873" spans="1:23">
      <c r="A873" s="191" t="s">
        <v>14</v>
      </c>
      <c r="B873" s="50" t="s">
        <v>1047</v>
      </c>
      <c r="C873" s="51"/>
      <c r="D873" s="52"/>
      <c r="E873" s="27"/>
      <c r="F873" s="27"/>
      <c r="G873" s="27"/>
      <c r="H873" s="27">
        <v>400</v>
      </c>
      <c r="I873" s="53"/>
      <c r="J873" s="54"/>
      <c r="K873" s="52"/>
      <c r="L873" s="58">
        <f>L874+L875+L879+L885+L887+L894+L886</f>
        <v>278946.80000000005</v>
      </c>
      <c r="M873" s="58">
        <f>M875+M879+M885+M886+M887+M894+M874</f>
        <v>867795.9</v>
      </c>
      <c r="N873" s="58">
        <f>N874+N875+N879+N885+N886+N887+N894</f>
        <v>374457.2</v>
      </c>
      <c r="O873" s="58">
        <f>O874+O875+O879+O885+O886+O887+O894+O895</f>
        <v>1091219.2999999998</v>
      </c>
      <c r="P873" s="58">
        <f>P874+P875+P879+P885+P886+P887+P894+P895</f>
        <v>1091219.2999999998</v>
      </c>
      <c r="Q873" s="58">
        <f t="shared" ref="Q873:W873" si="314">Q874+Q875+Q879+Q885+Q886+Q887+Q894</f>
        <v>0</v>
      </c>
      <c r="R873" s="58">
        <f t="shared" si="314"/>
        <v>1121538.3</v>
      </c>
      <c r="S873" s="58">
        <f t="shared" si="314"/>
        <v>1121538.3</v>
      </c>
      <c r="T873" s="58">
        <f t="shared" si="314"/>
        <v>0</v>
      </c>
      <c r="U873" s="58">
        <f t="shared" si="314"/>
        <v>881582.1</v>
      </c>
      <c r="V873" s="58">
        <f t="shared" si="314"/>
        <v>881582.1</v>
      </c>
      <c r="W873" s="58">
        <f t="shared" si="314"/>
        <v>0</v>
      </c>
    </row>
    <row r="874" spans="1:23" ht="132">
      <c r="A874" s="191" t="s">
        <v>1048</v>
      </c>
      <c r="B874" s="50" t="s">
        <v>1049</v>
      </c>
      <c r="C874" s="51"/>
      <c r="D874" s="52"/>
      <c r="E874" s="29" t="s">
        <v>94</v>
      </c>
      <c r="F874" s="29" t="s">
        <v>154</v>
      </c>
      <c r="G874" s="29" t="s">
        <v>1050</v>
      </c>
      <c r="H874" s="27">
        <v>410</v>
      </c>
      <c r="I874" s="83" t="s">
        <v>1051</v>
      </c>
      <c r="J874" s="60" t="s">
        <v>1052</v>
      </c>
      <c r="K874" s="52"/>
      <c r="L874" s="58">
        <v>0</v>
      </c>
      <c r="M874" s="58">
        <v>0</v>
      </c>
      <c r="N874" s="58">
        <v>0</v>
      </c>
      <c r="O874" s="58">
        <f>P874</f>
        <v>7100</v>
      </c>
      <c r="P874" s="58">
        <v>7100</v>
      </c>
      <c r="Q874" s="58">
        <v>0</v>
      </c>
      <c r="R874" s="58">
        <v>0</v>
      </c>
      <c r="S874" s="58">
        <v>0</v>
      </c>
      <c r="T874" s="58">
        <v>0</v>
      </c>
      <c r="U874" s="58">
        <v>0</v>
      </c>
      <c r="V874" s="58">
        <v>0</v>
      </c>
      <c r="W874" s="58">
        <v>0</v>
      </c>
    </row>
    <row r="875" spans="1:23" ht="132">
      <c r="A875" s="231" t="s">
        <v>1053</v>
      </c>
      <c r="B875" s="50" t="s">
        <v>1054</v>
      </c>
      <c r="C875" s="51"/>
      <c r="D875" s="52"/>
      <c r="E875" s="29" t="s">
        <v>94</v>
      </c>
      <c r="F875" s="29" t="s">
        <v>98</v>
      </c>
      <c r="G875" s="29" t="s">
        <v>1055</v>
      </c>
      <c r="H875" s="27">
        <v>410</v>
      </c>
      <c r="I875" s="83" t="s">
        <v>1056</v>
      </c>
      <c r="J875" s="60" t="s">
        <v>1057</v>
      </c>
      <c r="K875" s="52"/>
      <c r="L875" s="58">
        <f t="shared" ref="L875:U875" si="315">L876+L877+L878</f>
        <v>87769.600000000006</v>
      </c>
      <c r="M875" s="58">
        <f t="shared" si="315"/>
        <v>379686.3</v>
      </c>
      <c r="N875" s="58">
        <f t="shared" si="315"/>
        <v>249798</v>
      </c>
      <c r="O875" s="58">
        <f t="shared" si="315"/>
        <v>461196.10000000003</v>
      </c>
      <c r="P875" s="58">
        <f t="shared" si="315"/>
        <v>461196.10000000003</v>
      </c>
      <c r="Q875" s="58">
        <f t="shared" si="315"/>
        <v>0</v>
      </c>
      <c r="R875" s="58">
        <f t="shared" si="315"/>
        <v>47799.199999999997</v>
      </c>
      <c r="S875" s="58">
        <f t="shared" si="315"/>
        <v>47799.199999999997</v>
      </c>
      <c r="T875" s="58">
        <f t="shared" si="315"/>
        <v>0</v>
      </c>
      <c r="U875" s="58">
        <f t="shared" si="315"/>
        <v>0</v>
      </c>
      <c r="V875" s="58">
        <f>V876+V877+V878</f>
        <v>0</v>
      </c>
      <c r="W875" s="58">
        <f>W876+W877+W878</f>
        <v>0</v>
      </c>
    </row>
    <row r="876" spans="1:23" ht="49.5">
      <c r="A876" s="231"/>
      <c r="B876" s="50" t="s">
        <v>1066</v>
      </c>
      <c r="C876" s="51"/>
      <c r="D876" s="52"/>
      <c r="E876" s="29" t="s">
        <v>94</v>
      </c>
      <c r="F876" s="29" t="s">
        <v>98</v>
      </c>
      <c r="G876" s="29" t="s">
        <v>1058</v>
      </c>
      <c r="H876" s="27"/>
      <c r="I876" s="421" t="s">
        <v>1059</v>
      </c>
      <c r="J876" s="60" t="s">
        <v>1060</v>
      </c>
      <c r="K876" s="52"/>
      <c r="L876" s="58">
        <v>6877.8</v>
      </c>
      <c r="M876" s="58">
        <v>3218.4</v>
      </c>
      <c r="N876" s="58">
        <v>2115.5</v>
      </c>
      <c r="O876" s="58">
        <f>Q876+P876</f>
        <v>1122</v>
      </c>
      <c r="P876" s="58">
        <v>1122</v>
      </c>
      <c r="Q876" s="58">
        <v>0</v>
      </c>
      <c r="R876" s="58">
        <f>S876+T876</f>
        <v>0</v>
      </c>
      <c r="S876" s="58">
        <v>0</v>
      </c>
      <c r="T876" s="58">
        <v>0</v>
      </c>
      <c r="U876" s="58">
        <f>V876+W876</f>
        <v>0</v>
      </c>
      <c r="V876" s="58">
        <v>0</v>
      </c>
      <c r="W876" s="58">
        <v>0</v>
      </c>
    </row>
    <row r="877" spans="1:23" ht="33">
      <c r="A877" s="231"/>
      <c r="B877" s="50" t="s">
        <v>1422</v>
      </c>
      <c r="C877" s="51"/>
      <c r="D877" s="52"/>
      <c r="E877" s="29" t="s">
        <v>94</v>
      </c>
      <c r="F877" s="29" t="s">
        <v>98</v>
      </c>
      <c r="G877" s="29" t="s">
        <v>1423</v>
      </c>
      <c r="H877" s="27"/>
      <c r="I877" s="421"/>
      <c r="J877" s="60"/>
      <c r="K877" s="52"/>
      <c r="L877" s="58">
        <v>0</v>
      </c>
      <c r="M877" s="58">
        <v>324394.8</v>
      </c>
      <c r="N877" s="58">
        <v>247660.4</v>
      </c>
      <c r="O877" s="58">
        <f>P877+Q877</f>
        <v>47799.199999999997</v>
      </c>
      <c r="P877" s="58">
        <v>47799.199999999997</v>
      </c>
      <c r="Q877" s="58">
        <v>0</v>
      </c>
      <c r="R877" s="58">
        <f>S877+T877</f>
        <v>47799.199999999997</v>
      </c>
      <c r="S877" s="58">
        <v>47799.199999999997</v>
      </c>
      <c r="T877" s="58">
        <v>0</v>
      </c>
      <c r="U877" s="58">
        <f>V877+W877</f>
        <v>0</v>
      </c>
      <c r="V877" s="58">
        <v>0</v>
      </c>
      <c r="W877" s="58">
        <v>0</v>
      </c>
    </row>
    <row r="878" spans="1:23" ht="66">
      <c r="A878" s="231"/>
      <c r="B878" s="50" t="s">
        <v>1061</v>
      </c>
      <c r="C878" s="51"/>
      <c r="D878" s="52"/>
      <c r="E878" s="29" t="s">
        <v>94</v>
      </c>
      <c r="F878" s="29" t="s">
        <v>98</v>
      </c>
      <c r="G878" s="29" t="s">
        <v>183</v>
      </c>
      <c r="H878" s="27"/>
      <c r="I878" s="421"/>
      <c r="J878" s="60"/>
      <c r="K878" s="52"/>
      <c r="L878" s="58">
        <v>80891.8</v>
      </c>
      <c r="M878" s="58">
        <v>52073.1</v>
      </c>
      <c r="N878" s="58">
        <v>22.1</v>
      </c>
      <c r="O878" s="58">
        <f>P878+Q878</f>
        <v>412274.9</v>
      </c>
      <c r="P878" s="58">
        <v>412274.9</v>
      </c>
      <c r="Q878" s="58">
        <v>0</v>
      </c>
      <c r="R878" s="58">
        <f>S878+T878</f>
        <v>0</v>
      </c>
      <c r="S878" s="58">
        <v>0</v>
      </c>
      <c r="T878" s="58">
        <v>0</v>
      </c>
      <c r="U878" s="58">
        <f>V878+W878</f>
        <v>0</v>
      </c>
      <c r="V878" s="58">
        <v>0</v>
      </c>
      <c r="W878" s="58">
        <v>0</v>
      </c>
    </row>
    <row r="879" spans="1:23" ht="82.5">
      <c r="A879" s="447" t="s">
        <v>1062</v>
      </c>
      <c r="B879" s="50" t="s">
        <v>1063</v>
      </c>
      <c r="C879" s="443"/>
      <c r="D879" s="442"/>
      <c r="E879" s="29" t="s">
        <v>1424</v>
      </c>
      <c r="F879" s="29" t="s">
        <v>1425</v>
      </c>
      <c r="G879" s="29"/>
      <c r="H879" s="27">
        <v>410</v>
      </c>
      <c r="I879" s="421" t="s">
        <v>1064</v>
      </c>
      <c r="J879" s="423" t="s">
        <v>1065</v>
      </c>
      <c r="K879" s="442"/>
      <c r="L879" s="58">
        <f t="shared" ref="L879:T879" si="316">L880+L881+L882+L883+L884</f>
        <v>13201.699999999999</v>
      </c>
      <c r="M879" s="58">
        <f t="shared" si="316"/>
        <v>194014.3</v>
      </c>
      <c r="N879" s="58">
        <f t="shared" si="316"/>
        <v>108878.9</v>
      </c>
      <c r="O879" s="58">
        <f t="shared" si="316"/>
        <v>93360.4</v>
      </c>
      <c r="P879" s="58">
        <f t="shared" si="316"/>
        <v>93360.4</v>
      </c>
      <c r="Q879" s="58">
        <f t="shared" si="316"/>
        <v>0</v>
      </c>
      <c r="R879" s="58">
        <f t="shared" si="316"/>
        <v>152825.1</v>
      </c>
      <c r="S879" s="58">
        <f t="shared" si="316"/>
        <v>152825.1</v>
      </c>
      <c r="T879" s="58">
        <f t="shared" si="316"/>
        <v>0</v>
      </c>
      <c r="U879" s="58">
        <f>U880+U881+U882+U883+U884</f>
        <v>873482.1</v>
      </c>
      <c r="V879" s="58">
        <f>V880+V881+V882+V883+V884</f>
        <v>873482.1</v>
      </c>
      <c r="W879" s="58">
        <f>W880+W881+W882+W883+W884</f>
        <v>0</v>
      </c>
    </row>
    <row r="880" spans="1:23" ht="33">
      <c r="A880" s="447"/>
      <c r="B880" s="50" t="s">
        <v>1067</v>
      </c>
      <c r="C880" s="443"/>
      <c r="D880" s="442"/>
      <c r="E880" s="29" t="s">
        <v>154</v>
      </c>
      <c r="F880" s="29" t="s">
        <v>153</v>
      </c>
      <c r="G880" s="29" t="s">
        <v>1426</v>
      </c>
      <c r="H880" s="27"/>
      <c r="I880" s="421"/>
      <c r="J880" s="423"/>
      <c r="K880" s="442"/>
      <c r="L880" s="58">
        <v>2103.4</v>
      </c>
      <c r="M880" s="58">
        <v>0</v>
      </c>
      <c r="N880" s="58">
        <v>0</v>
      </c>
      <c r="O880" s="58">
        <f>P880</f>
        <v>0</v>
      </c>
      <c r="P880" s="58">
        <v>0</v>
      </c>
      <c r="Q880" s="58">
        <v>0</v>
      </c>
      <c r="R880" s="58">
        <f>S880</f>
        <v>0</v>
      </c>
      <c r="S880" s="58">
        <v>0</v>
      </c>
      <c r="T880" s="58">
        <v>0</v>
      </c>
      <c r="U880" s="58">
        <f>V880</f>
        <v>0</v>
      </c>
      <c r="V880" s="58">
        <v>0</v>
      </c>
      <c r="W880" s="58">
        <v>0</v>
      </c>
    </row>
    <row r="881" spans="1:23" ht="49.5">
      <c r="A881" s="447"/>
      <c r="B881" s="50" t="s">
        <v>1068</v>
      </c>
      <c r="C881" s="443"/>
      <c r="D881" s="442"/>
      <c r="E881" s="29" t="s">
        <v>99</v>
      </c>
      <c r="F881" s="29" t="s">
        <v>153</v>
      </c>
      <c r="G881" s="29" t="s">
        <v>1069</v>
      </c>
      <c r="H881" s="27"/>
      <c r="I881" s="421"/>
      <c r="J881" s="423"/>
      <c r="K881" s="442"/>
      <c r="L881" s="58">
        <v>7413.4</v>
      </c>
      <c r="M881" s="58">
        <v>18752.8</v>
      </c>
      <c r="N881" s="58">
        <v>5849.4</v>
      </c>
      <c r="O881" s="58">
        <f>Q881+P881</f>
        <v>28020.6</v>
      </c>
      <c r="P881" s="58">
        <v>28020.6</v>
      </c>
      <c r="Q881" s="58">
        <v>0</v>
      </c>
      <c r="R881" s="58">
        <f>T881+S881</f>
        <v>30029.4</v>
      </c>
      <c r="S881" s="58">
        <v>30029.4</v>
      </c>
      <c r="T881" s="58">
        <v>0</v>
      </c>
      <c r="U881" s="58">
        <f>V881+W881</f>
        <v>8258</v>
      </c>
      <c r="V881" s="58">
        <v>8258</v>
      </c>
      <c r="W881" s="58">
        <v>0</v>
      </c>
    </row>
    <row r="882" spans="1:23" ht="33">
      <c r="A882" s="447"/>
      <c r="B882" s="50" t="s">
        <v>1422</v>
      </c>
      <c r="C882" s="443"/>
      <c r="D882" s="442"/>
      <c r="E882" s="29" t="s">
        <v>99</v>
      </c>
      <c r="F882" s="29" t="s">
        <v>153</v>
      </c>
      <c r="G882" s="29" t="s">
        <v>1427</v>
      </c>
      <c r="H882" s="27"/>
      <c r="I882" s="421"/>
      <c r="J882" s="423"/>
      <c r="K882" s="442"/>
      <c r="L882" s="58">
        <v>0</v>
      </c>
      <c r="M882" s="58">
        <v>18007.3</v>
      </c>
      <c r="N882" s="58">
        <v>16135.1</v>
      </c>
      <c r="O882" s="58">
        <f>P882+Q882</f>
        <v>62139.8</v>
      </c>
      <c r="P882" s="58">
        <v>62139.8</v>
      </c>
      <c r="Q882" s="58">
        <v>0</v>
      </c>
      <c r="R882" s="58">
        <f>T882+S882</f>
        <v>122795.7</v>
      </c>
      <c r="S882" s="58">
        <v>122795.7</v>
      </c>
      <c r="T882" s="58">
        <v>0</v>
      </c>
      <c r="U882" s="58">
        <f>V882+W882</f>
        <v>865224.1</v>
      </c>
      <c r="V882" s="58">
        <v>865224.1</v>
      </c>
      <c r="W882" s="58">
        <v>0</v>
      </c>
    </row>
    <row r="883" spans="1:23" ht="33">
      <c r="A883" s="447"/>
      <c r="B883" s="50" t="s">
        <v>1070</v>
      </c>
      <c r="C883" s="443"/>
      <c r="D883" s="442"/>
      <c r="E883" s="29" t="s">
        <v>99</v>
      </c>
      <c r="F883" s="29" t="s">
        <v>153</v>
      </c>
      <c r="G883" s="29" t="s">
        <v>1071</v>
      </c>
      <c r="H883" s="27"/>
      <c r="I883" s="421"/>
      <c r="J883" s="423"/>
      <c r="K883" s="442"/>
      <c r="L883" s="58">
        <v>0</v>
      </c>
      <c r="M883" s="58">
        <v>153885.9</v>
      </c>
      <c r="N883" s="58">
        <v>86894.399999999994</v>
      </c>
      <c r="O883" s="58">
        <f>P883+Q883</f>
        <v>0</v>
      </c>
      <c r="P883" s="58">
        <v>0</v>
      </c>
      <c r="Q883" s="58">
        <v>0</v>
      </c>
      <c r="R883" s="58">
        <f>T883</f>
        <v>0</v>
      </c>
      <c r="S883" s="58">
        <v>0</v>
      </c>
      <c r="T883" s="58">
        <v>0</v>
      </c>
      <c r="U883" s="58">
        <v>0</v>
      </c>
      <c r="V883" s="58">
        <v>0</v>
      </c>
      <c r="W883" s="58">
        <v>0</v>
      </c>
    </row>
    <row r="884" spans="1:23" ht="33">
      <c r="A884" s="447"/>
      <c r="B884" s="50" t="s">
        <v>1070</v>
      </c>
      <c r="C884" s="443"/>
      <c r="D884" s="442"/>
      <c r="E884" s="29" t="s">
        <v>99</v>
      </c>
      <c r="F884" s="29" t="s">
        <v>153</v>
      </c>
      <c r="G884" s="29" t="s">
        <v>238</v>
      </c>
      <c r="H884" s="27"/>
      <c r="I884" s="421"/>
      <c r="J884" s="423"/>
      <c r="K884" s="442"/>
      <c r="L884" s="58">
        <v>3684.9</v>
      </c>
      <c r="M884" s="58">
        <v>3368.3</v>
      </c>
      <c r="N884" s="58">
        <v>0</v>
      </c>
      <c r="O884" s="58">
        <f>P884</f>
        <v>3200</v>
      </c>
      <c r="P884" s="58">
        <v>3200</v>
      </c>
      <c r="Q884" s="58">
        <v>0</v>
      </c>
      <c r="R884" s="58">
        <f>S884</f>
        <v>0</v>
      </c>
      <c r="S884" s="58">
        <v>0</v>
      </c>
      <c r="T884" s="58">
        <v>0</v>
      </c>
      <c r="U884" s="58">
        <f>V884</f>
        <v>0</v>
      </c>
      <c r="V884" s="58">
        <v>0</v>
      </c>
      <c r="W884" s="58">
        <v>0</v>
      </c>
    </row>
    <row r="885" spans="1:23" ht="214.5">
      <c r="A885" s="191" t="s">
        <v>1072</v>
      </c>
      <c r="B885" s="50" t="s">
        <v>1611</v>
      </c>
      <c r="C885" s="51"/>
      <c r="D885" s="52"/>
      <c r="E885" s="29" t="s">
        <v>99</v>
      </c>
      <c r="F885" s="29" t="s">
        <v>93</v>
      </c>
      <c r="G885" s="29" t="s">
        <v>1428</v>
      </c>
      <c r="H885" s="27">
        <v>410</v>
      </c>
      <c r="I885" s="83" t="s">
        <v>1073</v>
      </c>
      <c r="J885" s="60" t="s">
        <v>1074</v>
      </c>
      <c r="K885" s="52"/>
      <c r="L885" s="58">
        <v>15691.8</v>
      </c>
      <c r="M885" s="58">
        <v>150557.9</v>
      </c>
      <c r="N885" s="58">
        <v>5583.6</v>
      </c>
      <c r="O885" s="58">
        <f>Q885+P885</f>
        <v>262062.7</v>
      </c>
      <c r="P885" s="58">
        <v>262062.7</v>
      </c>
      <c r="Q885" s="58">
        <v>0</v>
      </c>
      <c r="R885" s="58">
        <f>T885+S885</f>
        <v>100</v>
      </c>
      <c r="S885" s="58">
        <v>100</v>
      </c>
      <c r="T885" s="58">
        <v>0</v>
      </c>
      <c r="U885" s="58">
        <f>W885+V885</f>
        <v>100</v>
      </c>
      <c r="V885" s="58">
        <v>100</v>
      </c>
      <c r="W885" s="58">
        <v>0</v>
      </c>
    </row>
    <row r="886" spans="1:23" ht="280.5">
      <c r="A886" s="191" t="s">
        <v>1075</v>
      </c>
      <c r="B886" s="50" t="s">
        <v>1612</v>
      </c>
      <c r="C886" s="51"/>
      <c r="D886" s="52"/>
      <c r="E886" s="29" t="s">
        <v>1076</v>
      </c>
      <c r="F886" s="29" t="s">
        <v>1077</v>
      </c>
      <c r="G886" s="29" t="s">
        <v>1078</v>
      </c>
      <c r="H886" s="27">
        <v>410</v>
      </c>
      <c r="I886" s="83" t="s">
        <v>1079</v>
      </c>
      <c r="J886" s="60" t="s">
        <v>1080</v>
      </c>
      <c r="K886" s="52"/>
      <c r="L886" s="58">
        <v>0</v>
      </c>
      <c r="M886" s="58">
        <v>7000</v>
      </c>
      <c r="N886" s="58">
        <v>0</v>
      </c>
      <c r="O886" s="58">
        <f>P886</f>
        <v>0</v>
      </c>
      <c r="P886" s="58"/>
      <c r="Q886" s="58">
        <v>0</v>
      </c>
      <c r="R886" s="58">
        <v>0</v>
      </c>
      <c r="S886" s="58">
        <v>0</v>
      </c>
      <c r="T886" s="58">
        <v>0</v>
      </c>
      <c r="U886" s="58">
        <v>0</v>
      </c>
      <c r="V886" s="58">
        <v>0</v>
      </c>
      <c r="W886" s="58">
        <v>0</v>
      </c>
    </row>
    <row r="887" spans="1:23" ht="82.5">
      <c r="A887" s="448" t="s">
        <v>1081</v>
      </c>
      <c r="B887" s="50" t="s">
        <v>1082</v>
      </c>
      <c r="C887" s="443"/>
      <c r="D887" s="442"/>
      <c r="E887" s="29"/>
      <c r="F887" s="29"/>
      <c r="G887" s="29"/>
      <c r="H887" s="27">
        <v>410</v>
      </c>
      <c r="I887" s="421" t="s">
        <v>1083</v>
      </c>
      <c r="J887" s="423" t="s">
        <v>1084</v>
      </c>
      <c r="K887" s="442"/>
      <c r="L887" s="58">
        <f t="shared" ref="L887:U887" si="317">L888+L889+L892+L890+L891+L893</f>
        <v>162283.70000000001</v>
      </c>
      <c r="M887" s="58">
        <f t="shared" si="317"/>
        <v>133537.4</v>
      </c>
      <c r="N887" s="58">
        <f t="shared" si="317"/>
        <v>8759.2999999999993</v>
      </c>
      <c r="O887" s="58">
        <f t="shared" si="317"/>
        <v>267000.09999999998</v>
      </c>
      <c r="P887" s="58">
        <f t="shared" si="317"/>
        <v>267000.09999999998</v>
      </c>
      <c r="Q887" s="58">
        <f t="shared" si="317"/>
        <v>0</v>
      </c>
      <c r="R887" s="58">
        <f t="shared" si="317"/>
        <v>920002.2</v>
      </c>
      <c r="S887" s="58">
        <f t="shared" si="317"/>
        <v>920002.2</v>
      </c>
      <c r="T887" s="58">
        <f t="shared" si="317"/>
        <v>0</v>
      </c>
      <c r="U887" s="58">
        <f t="shared" si="317"/>
        <v>8000</v>
      </c>
      <c r="V887" s="58">
        <f>V888+V889+V892+V890+V891+V893</f>
        <v>8000</v>
      </c>
      <c r="W887" s="58">
        <f>W888+W889+W892+W890+W891+W893</f>
        <v>0</v>
      </c>
    </row>
    <row r="888" spans="1:23" ht="33">
      <c r="A888" s="448"/>
      <c r="B888" s="50" t="s">
        <v>1085</v>
      </c>
      <c r="C888" s="443"/>
      <c r="D888" s="442"/>
      <c r="E888" s="29" t="s">
        <v>156</v>
      </c>
      <c r="F888" s="29" t="s">
        <v>93</v>
      </c>
      <c r="G888" s="29" t="s">
        <v>1086</v>
      </c>
      <c r="H888" s="27"/>
      <c r="I888" s="421"/>
      <c r="J888" s="423"/>
      <c r="K888" s="442"/>
      <c r="L888" s="58">
        <v>999.6</v>
      </c>
      <c r="M888" s="58">
        <v>4689.2</v>
      </c>
      <c r="N888" s="58">
        <v>844.5</v>
      </c>
      <c r="O888" s="58">
        <f t="shared" ref="O888:O894" si="318">P888</f>
        <v>10000</v>
      </c>
      <c r="P888" s="58">
        <v>10000</v>
      </c>
      <c r="Q888" s="58">
        <v>0</v>
      </c>
      <c r="R888" s="58">
        <f>S888+T888</f>
        <v>4500</v>
      </c>
      <c r="S888" s="58">
        <v>4500</v>
      </c>
      <c r="T888" s="58">
        <v>0</v>
      </c>
      <c r="U888" s="58">
        <f>W888+V888</f>
        <v>3000</v>
      </c>
      <c r="V888" s="58">
        <v>3000</v>
      </c>
      <c r="W888" s="58">
        <v>0</v>
      </c>
    </row>
    <row r="889" spans="1:23" ht="49.5">
      <c r="A889" s="448"/>
      <c r="B889" s="50" t="s">
        <v>1087</v>
      </c>
      <c r="C889" s="443"/>
      <c r="D889" s="442"/>
      <c r="E889" s="29" t="s">
        <v>156</v>
      </c>
      <c r="F889" s="29" t="s">
        <v>93</v>
      </c>
      <c r="G889" s="29" t="s">
        <v>1088</v>
      </c>
      <c r="H889" s="27"/>
      <c r="I889" s="421"/>
      <c r="J889" s="423"/>
      <c r="K889" s="442"/>
      <c r="L889" s="58">
        <v>56441.9</v>
      </c>
      <c r="M889" s="58">
        <v>87235.8</v>
      </c>
      <c r="N889" s="58">
        <v>6517.7</v>
      </c>
      <c r="O889" s="58">
        <f t="shared" si="318"/>
        <v>0</v>
      </c>
      <c r="P889" s="58">
        <v>0</v>
      </c>
      <c r="Q889" s="58">
        <v>0</v>
      </c>
      <c r="R889" s="58">
        <v>0</v>
      </c>
      <c r="S889" s="58">
        <v>0</v>
      </c>
      <c r="T889" s="58">
        <v>0</v>
      </c>
      <c r="U889" s="58">
        <v>0</v>
      </c>
      <c r="V889" s="58">
        <v>0</v>
      </c>
      <c r="W889" s="58">
        <v>0</v>
      </c>
    </row>
    <row r="890" spans="1:23" ht="49.5">
      <c r="A890" s="448"/>
      <c r="B890" s="50" t="s">
        <v>1089</v>
      </c>
      <c r="C890" s="443"/>
      <c r="D890" s="442"/>
      <c r="E890" s="29" t="s">
        <v>156</v>
      </c>
      <c r="F890" s="29" t="s">
        <v>93</v>
      </c>
      <c r="G890" s="29" t="s">
        <v>1429</v>
      </c>
      <c r="H890" s="27"/>
      <c r="I890" s="421"/>
      <c r="J890" s="423"/>
      <c r="K890" s="442"/>
      <c r="L890" s="58">
        <v>98897.3</v>
      </c>
      <c r="M890" s="58">
        <v>39612.400000000001</v>
      </c>
      <c r="N890" s="58">
        <v>0</v>
      </c>
      <c r="O890" s="58">
        <f>P890+Q890</f>
        <v>0</v>
      </c>
      <c r="P890" s="58">
        <v>0</v>
      </c>
      <c r="Q890" s="58">
        <v>0</v>
      </c>
      <c r="R890" s="58">
        <f>S890+T890</f>
        <v>0</v>
      </c>
      <c r="S890" s="58">
        <v>0</v>
      </c>
      <c r="T890" s="58">
        <v>0</v>
      </c>
      <c r="U890" s="58">
        <f>V890+W890</f>
        <v>0</v>
      </c>
      <c r="V890" s="58">
        <v>0</v>
      </c>
      <c r="W890" s="58">
        <v>0</v>
      </c>
    </row>
    <row r="891" spans="1:23" ht="49.5">
      <c r="A891" s="448"/>
      <c r="B891" s="50" t="s">
        <v>1430</v>
      </c>
      <c r="C891" s="443"/>
      <c r="D891" s="442"/>
      <c r="E891" s="29" t="s">
        <v>156</v>
      </c>
      <c r="F891" s="29" t="s">
        <v>153</v>
      </c>
      <c r="G891" s="29" t="s">
        <v>1209</v>
      </c>
      <c r="H891" s="27"/>
      <c r="I891" s="421"/>
      <c r="J891" s="423"/>
      <c r="K891" s="442"/>
      <c r="L891" s="58">
        <v>0</v>
      </c>
      <c r="M891" s="58">
        <v>0</v>
      </c>
      <c r="N891" s="58">
        <v>0</v>
      </c>
      <c r="O891" s="58">
        <f>P891</f>
        <v>65462.8</v>
      </c>
      <c r="P891" s="58">
        <v>65462.8</v>
      </c>
      <c r="Q891" s="58">
        <v>0</v>
      </c>
      <c r="R891" s="58">
        <f>S891+T891</f>
        <v>419765.6</v>
      </c>
      <c r="S891" s="58">
        <v>419765.6</v>
      </c>
      <c r="T891" s="58">
        <v>0</v>
      </c>
      <c r="U891" s="58">
        <f>V891</f>
        <v>0</v>
      </c>
      <c r="V891" s="58">
        <v>0</v>
      </c>
      <c r="W891" s="58">
        <v>0</v>
      </c>
    </row>
    <row r="892" spans="1:23" ht="33">
      <c r="A892" s="448"/>
      <c r="B892" s="50" t="s">
        <v>1085</v>
      </c>
      <c r="C892" s="443"/>
      <c r="D892" s="442"/>
      <c r="E892" s="29" t="s">
        <v>156</v>
      </c>
      <c r="F892" s="29" t="s">
        <v>153</v>
      </c>
      <c r="G892" s="29" t="s">
        <v>1086</v>
      </c>
      <c r="H892" s="27"/>
      <c r="I892" s="421"/>
      <c r="J892" s="423"/>
      <c r="K892" s="442"/>
      <c r="L892" s="58">
        <v>5944.9</v>
      </c>
      <c r="M892" s="58">
        <v>2000</v>
      </c>
      <c r="N892" s="58">
        <v>1397.1</v>
      </c>
      <c r="O892" s="58">
        <f t="shared" si="318"/>
        <v>7000</v>
      </c>
      <c r="P892" s="58">
        <v>7000</v>
      </c>
      <c r="Q892" s="58">
        <v>0</v>
      </c>
      <c r="R892" s="58">
        <f>S892</f>
        <v>6000</v>
      </c>
      <c r="S892" s="58">
        <v>6000</v>
      </c>
      <c r="T892" s="58">
        <v>0</v>
      </c>
      <c r="U892" s="58">
        <f>V892</f>
        <v>5000</v>
      </c>
      <c r="V892" s="58">
        <v>5000</v>
      </c>
      <c r="W892" s="58">
        <v>0</v>
      </c>
    </row>
    <row r="893" spans="1:23" ht="49.5">
      <c r="A893" s="448"/>
      <c r="B893" s="50" t="s">
        <v>1430</v>
      </c>
      <c r="C893" s="443"/>
      <c r="D893" s="442"/>
      <c r="E893" s="29" t="s">
        <v>156</v>
      </c>
      <c r="F893" s="29" t="s">
        <v>153</v>
      </c>
      <c r="G893" s="29" t="s">
        <v>1208</v>
      </c>
      <c r="H893" s="27"/>
      <c r="I893" s="421"/>
      <c r="J893" s="423"/>
      <c r="K893" s="442"/>
      <c r="L893" s="58">
        <v>0</v>
      </c>
      <c r="M893" s="58">
        <v>0</v>
      </c>
      <c r="N893" s="58">
        <v>0</v>
      </c>
      <c r="O893" s="58">
        <f>P893+Q893</f>
        <v>184537.3</v>
      </c>
      <c r="P893" s="58">
        <v>184537.3</v>
      </c>
      <c r="Q893" s="58">
        <v>0</v>
      </c>
      <c r="R893" s="58">
        <f>S893+T893</f>
        <v>489736.6</v>
      </c>
      <c r="S893" s="58">
        <v>489736.6</v>
      </c>
      <c r="T893" s="58">
        <v>0</v>
      </c>
      <c r="U893" s="58">
        <f>V893+W893</f>
        <v>0</v>
      </c>
      <c r="V893" s="58">
        <v>0</v>
      </c>
      <c r="W893" s="58">
        <v>0</v>
      </c>
    </row>
    <row r="894" spans="1:23" ht="198">
      <c r="A894" s="191" t="s">
        <v>1090</v>
      </c>
      <c r="B894" s="50" t="s">
        <v>1091</v>
      </c>
      <c r="C894" s="51"/>
      <c r="D894" s="52"/>
      <c r="E894" s="29" t="s">
        <v>1092</v>
      </c>
      <c r="F894" s="29" t="s">
        <v>1093</v>
      </c>
      <c r="G894" s="29" t="s">
        <v>1094</v>
      </c>
      <c r="H894" s="27">
        <v>410</v>
      </c>
      <c r="I894" s="83" t="s">
        <v>1431</v>
      </c>
      <c r="J894" s="105" t="s">
        <v>999</v>
      </c>
      <c r="K894" s="52"/>
      <c r="L894" s="58">
        <v>0</v>
      </c>
      <c r="M894" s="58">
        <v>3000</v>
      </c>
      <c r="N894" s="58">
        <v>1437.4</v>
      </c>
      <c r="O894" s="58">
        <f t="shared" si="318"/>
        <v>0</v>
      </c>
      <c r="P894" s="58">
        <v>0</v>
      </c>
      <c r="Q894" s="58">
        <v>0</v>
      </c>
      <c r="R894" s="58">
        <f>S894+T894</f>
        <v>811.8</v>
      </c>
      <c r="S894" s="58">
        <v>811.8</v>
      </c>
      <c r="T894" s="58">
        <v>0</v>
      </c>
      <c r="U894" s="58">
        <f>V894+W894</f>
        <v>0</v>
      </c>
      <c r="V894" s="58">
        <v>0</v>
      </c>
      <c r="W894" s="58">
        <v>0</v>
      </c>
    </row>
    <row r="895" spans="1:23" ht="66">
      <c r="A895" s="191" t="s">
        <v>1432</v>
      </c>
      <c r="B895" s="50" t="s">
        <v>1433</v>
      </c>
      <c r="C895" s="51"/>
      <c r="D895" s="52"/>
      <c r="E895" s="29" t="s">
        <v>82</v>
      </c>
      <c r="F895" s="29" t="s">
        <v>99</v>
      </c>
      <c r="G895" s="29" t="s">
        <v>1434</v>
      </c>
      <c r="H895" s="27">
        <v>410</v>
      </c>
      <c r="I895" s="83" t="s">
        <v>1435</v>
      </c>
      <c r="J895" s="60">
        <v>38718</v>
      </c>
      <c r="K895" s="52"/>
      <c r="L895" s="58">
        <v>0</v>
      </c>
      <c r="M895" s="58">
        <v>0</v>
      </c>
      <c r="N895" s="58">
        <v>0</v>
      </c>
      <c r="O895" s="58">
        <f>P895+Q895</f>
        <v>500</v>
      </c>
      <c r="P895" s="58">
        <v>500</v>
      </c>
      <c r="Q895" s="58">
        <v>0</v>
      </c>
      <c r="R895" s="58">
        <f>S895+T895</f>
        <v>0</v>
      </c>
      <c r="S895" s="58">
        <v>0</v>
      </c>
      <c r="T895" s="58">
        <v>0</v>
      </c>
      <c r="U895" s="58">
        <f>V895+W895</f>
        <v>0</v>
      </c>
      <c r="V895" s="58">
        <v>0</v>
      </c>
      <c r="W895" s="58">
        <v>0</v>
      </c>
    </row>
    <row r="896" spans="1:23">
      <c r="A896" s="65" t="s">
        <v>15</v>
      </c>
      <c r="B896" s="66" t="s">
        <v>16</v>
      </c>
      <c r="C896" s="67"/>
      <c r="D896" s="68"/>
      <c r="E896" s="69"/>
      <c r="F896" s="69"/>
      <c r="G896" s="69"/>
      <c r="H896" s="69">
        <v>300</v>
      </c>
      <c r="I896" s="70"/>
      <c r="J896" s="71"/>
      <c r="K896" s="68"/>
      <c r="L896" s="48">
        <f t="shared" ref="L896:V896" si="319">SUM(L897,L901,L915)</f>
        <v>30321.7</v>
      </c>
      <c r="M896" s="48">
        <f t="shared" si="319"/>
        <v>41583.499999999993</v>
      </c>
      <c r="N896" s="48">
        <f t="shared" si="319"/>
        <v>33852.1</v>
      </c>
      <c r="O896" s="48">
        <f t="shared" si="319"/>
        <v>57748.600000000006</v>
      </c>
      <c r="P896" s="48">
        <f t="shared" si="319"/>
        <v>57748.600000000006</v>
      </c>
      <c r="Q896" s="48">
        <f t="shared" si="319"/>
        <v>0</v>
      </c>
      <c r="R896" s="48">
        <f t="shared" si="319"/>
        <v>58863.200000000004</v>
      </c>
      <c r="S896" s="48">
        <f t="shared" si="319"/>
        <v>58863.200000000004</v>
      </c>
      <c r="T896" s="48">
        <f t="shared" si="319"/>
        <v>0</v>
      </c>
      <c r="U896" s="48">
        <f t="shared" si="319"/>
        <v>63976.700000000004</v>
      </c>
      <c r="V896" s="48">
        <f t="shared" si="319"/>
        <v>63976.700000000004</v>
      </c>
      <c r="W896" s="48">
        <f>SUM(W897,W901,W915)</f>
        <v>0</v>
      </c>
    </row>
    <row r="897" spans="1:23" ht="66">
      <c r="A897" s="49" t="s">
        <v>17</v>
      </c>
      <c r="B897" s="73" t="s">
        <v>1613</v>
      </c>
      <c r="C897" s="74"/>
      <c r="D897" s="75"/>
      <c r="E897" s="76"/>
      <c r="F897" s="76"/>
      <c r="G897" s="76"/>
      <c r="H897" s="76">
        <v>310</v>
      </c>
      <c r="I897" s="77"/>
      <c r="J897" s="78"/>
      <c r="K897" s="75"/>
      <c r="L897" s="55">
        <f t="shared" ref="L897:W897" si="320">SUM(L898:L900)</f>
        <v>1507.2</v>
      </c>
      <c r="M897" s="55">
        <f t="shared" si="320"/>
        <v>1558.2</v>
      </c>
      <c r="N897" s="55">
        <f t="shared" si="320"/>
        <v>799.6</v>
      </c>
      <c r="O897" s="55">
        <f t="shared" si="320"/>
        <v>1786.8</v>
      </c>
      <c r="P897" s="55">
        <f t="shared" si="320"/>
        <v>1786.8</v>
      </c>
      <c r="Q897" s="55">
        <f t="shared" si="320"/>
        <v>0</v>
      </c>
      <c r="R897" s="55">
        <f t="shared" si="320"/>
        <v>1786.8</v>
      </c>
      <c r="S897" s="55">
        <f t="shared" si="320"/>
        <v>1786.8</v>
      </c>
      <c r="T897" s="55">
        <f t="shared" si="320"/>
        <v>0</v>
      </c>
      <c r="U897" s="55">
        <f t="shared" si="320"/>
        <v>1786.8</v>
      </c>
      <c r="V897" s="55">
        <f t="shared" si="320"/>
        <v>1786.8</v>
      </c>
      <c r="W897" s="55">
        <f t="shared" si="320"/>
        <v>0</v>
      </c>
    </row>
    <row r="898" spans="1:23" ht="49.5">
      <c r="A898" s="81" t="s">
        <v>10</v>
      </c>
      <c r="B898" s="50" t="s">
        <v>1095</v>
      </c>
      <c r="C898" s="51"/>
      <c r="D898" s="52"/>
      <c r="E898" s="29" t="s">
        <v>1096</v>
      </c>
      <c r="F898" s="29" t="s">
        <v>96</v>
      </c>
      <c r="G898" s="29" t="s">
        <v>1097</v>
      </c>
      <c r="H898" s="29" t="s">
        <v>184</v>
      </c>
      <c r="I898" s="421" t="s">
        <v>1436</v>
      </c>
      <c r="J898" s="423" t="s">
        <v>1098</v>
      </c>
      <c r="K898" s="442"/>
      <c r="L898" s="58">
        <v>864</v>
      </c>
      <c r="M898" s="58">
        <v>861</v>
      </c>
      <c r="N898" s="58">
        <v>369</v>
      </c>
      <c r="O898" s="58">
        <f>SUM(P898:Q898)</f>
        <v>1050</v>
      </c>
      <c r="P898" s="58">
        <v>1050</v>
      </c>
      <c r="Q898" s="58">
        <v>0</v>
      </c>
      <c r="R898" s="58">
        <f>SUM(S898:T898)</f>
        <v>1050</v>
      </c>
      <c r="S898" s="58">
        <v>1050</v>
      </c>
      <c r="T898" s="58">
        <v>0</v>
      </c>
      <c r="U898" s="58">
        <f>SUM(V898:W898)</f>
        <v>1050</v>
      </c>
      <c r="V898" s="58">
        <v>1050</v>
      </c>
      <c r="W898" s="58">
        <v>0</v>
      </c>
    </row>
    <row r="899" spans="1:23" ht="33">
      <c r="A899" s="81" t="s">
        <v>11</v>
      </c>
      <c r="B899" s="50" t="s">
        <v>1099</v>
      </c>
      <c r="C899" s="51"/>
      <c r="D899" s="52"/>
      <c r="E899" s="29" t="s">
        <v>1096</v>
      </c>
      <c r="F899" s="29" t="s">
        <v>96</v>
      </c>
      <c r="G899" s="29" t="s">
        <v>1100</v>
      </c>
      <c r="H899" s="29" t="s">
        <v>184</v>
      </c>
      <c r="I899" s="421"/>
      <c r="J899" s="423"/>
      <c r="K899" s="442"/>
      <c r="L899" s="58">
        <v>25.2</v>
      </c>
      <c r="M899" s="58">
        <v>25.2</v>
      </c>
      <c r="N899" s="58">
        <v>12.6</v>
      </c>
      <c r="O899" s="58">
        <f>P899</f>
        <v>16.8</v>
      </c>
      <c r="P899" s="58">
        <v>16.8</v>
      </c>
      <c r="Q899" s="58">
        <v>0</v>
      </c>
      <c r="R899" s="58">
        <f>S899</f>
        <v>16.8</v>
      </c>
      <c r="S899" s="58">
        <v>16.8</v>
      </c>
      <c r="T899" s="58">
        <v>0</v>
      </c>
      <c r="U899" s="58">
        <f>V899</f>
        <v>16.8</v>
      </c>
      <c r="V899" s="58">
        <v>16.8</v>
      </c>
      <c r="W899" s="58">
        <v>0</v>
      </c>
    </row>
    <row r="900" spans="1:23" ht="49.5">
      <c r="A900" s="81" t="s">
        <v>20</v>
      </c>
      <c r="B900" s="50" t="s">
        <v>1101</v>
      </c>
      <c r="C900" s="51"/>
      <c r="D900" s="52"/>
      <c r="E900" s="29" t="s">
        <v>1096</v>
      </c>
      <c r="F900" s="29" t="s">
        <v>96</v>
      </c>
      <c r="G900" s="29" t="s">
        <v>1102</v>
      </c>
      <c r="H900" s="29" t="s">
        <v>184</v>
      </c>
      <c r="I900" s="421"/>
      <c r="J900" s="423"/>
      <c r="K900" s="442"/>
      <c r="L900" s="58">
        <v>618</v>
      </c>
      <c r="M900" s="58">
        <v>672</v>
      </c>
      <c r="N900" s="58">
        <v>418</v>
      </c>
      <c r="O900" s="58">
        <f>P900</f>
        <v>720</v>
      </c>
      <c r="P900" s="58">
        <v>720</v>
      </c>
      <c r="Q900" s="58">
        <v>0</v>
      </c>
      <c r="R900" s="58">
        <f>S900</f>
        <v>720</v>
      </c>
      <c r="S900" s="58">
        <v>720</v>
      </c>
      <c r="T900" s="58">
        <v>0</v>
      </c>
      <c r="U900" s="58">
        <f>V900</f>
        <v>720</v>
      </c>
      <c r="V900" s="58">
        <v>720</v>
      </c>
      <c r="W900" s="58">
        <v>0</v>
      </c>
    </row>
    <row r="901" spans="1:23" ht="33">
      <c r="A901" s="49" t="s">
        <v>18</v>
      </c>
      <c r="B901" s="73" t="s">
        <v>47</v>
      </c>
      <c r="C901" s="74"/>
      <c r="D901" s="75"/>
      <c r="E901" s="76"/>
      <c r="F901" s="76"/>
      <c r="G901" s="76"/>
      <c r="H901" s="76">
        <v>320</v>
      </c>
      <c r="I901" s="77"/>
      <c r="J901" s="78"/>
      <c r="K901" s="75"/>
      <c r="L901" s="55">
        <f>L902+L903+L905+L908+L909+L910+L911+L912+L913+L914</f>
        <v>28710.6</v>
      </c>
      <c r="M901" s="55">
        <f>M902+M903+M905+M908+M909+M910+M911+M912+M913+M914+M907</f>
        <v>40025.299999999996</v>
      </c>
      <c r="N901" s="55">
        <f>N902+N903+N905+N908+N909+N910+N911+N912+N913+N914+N907</f>
        <v>33052.5</v>
      </c>
      <c r="O901" s="55">
        <f>O902+O903+O905+O908+O909+O910+O911+O912+O913+O914+O907</f>
        <v>55961.8</v>
      </c>
      <c r="P901" s="55">
        <f>P902+P903+P905+P908+P909+P910+P911+P912+P913+P914+P907</f>
        <v>55961.8</v>
      </c>
      <c r="Q901" s="55">
        <f>Q902+Q903+Q905+Q908+Q909+Q910+Q911+Q912+Q913</f>
        <v>0</v>
      </c>
      <c r="R901" s="55">
        <f>R902+R903+R905+R908+R909+R910+R911+R912+R913+R914+R907</f>
        <v>57076.4</v>
      </c>
      <c r="S901" s="55">
        <f>S902+S903+S905+S908+S909+S910+S911+S912+S913+S914+S907</f>
        <v>57076.4</v>
      </c>
      <c r="T901" s="55">
        <f>T902+T903+T905+T908+T909+T910+T911+T912+T913</f>
        <v>0</v>
      </c>
      <c r="U901" s="55">
        <f>U902+U903+U905+U908+U909+U910+U911+U912+U913+U914+U907</f>
        <v>62189.9</v>
      </c>
      <c r="V901" s="55">
        <f>V902+V903+V905+V908+V909+V910+V911+V912+V913+V914+V907</f>
        <v>62189.9</v>
      </c>
      <c r="W901" s="55">
        <f>W902+W903+W905+W908+W909+W910+W911+W912+W913</f>
        <v>0</v>
      </c>
    </row>
    <row r="902" spans="1:23" ht="409.5">
      <c r="A902" s="81" t="s">
        <v>12</v>
      </c>
      <c r="B902" s="50" t="s">
        <v>1614</v>
      </c>
      <c r="C902" s="51"/>
      <c r="D902" s="52"/>
      <c r="E902" s="27">
        <v>10</v>
      </c>
      <c r="F902" s="29" t="s">
        <v>93</v>
      </c>
      <c r="G902" s="27">
        <v>310101100</v>
      </c>
      <c r="H902" s="27">
        <v>320</v>
      </c>
      <c r="I902" s="83" t="s">
        <v>1103</v>
      </c>
      <c r="J902" s="115" t="s">
        <v>1104</v>
      </c>
      <c r="K902" s="52"/>
      <c r="L902" s="58">
        <v>17271.7</v>
      </c>
      <c r="M902" s="58">
        <v>16942.3</v>
      </c>
      <c r="N902" s="58">
        <v>10863.6</v>
      </c>
      <c r="O902" s="58">
        <f>SUM(P902:Q902)</f>
        <v>19542.3</v>
      </c>
      <c r="P902" s="58">
        <v>19542.3</v>
      </c>
      <c r="Q902" s="58">
        <v>0</v>
      </c>
      <c r="R902" s="58">
        <f>SUM(S902:T902)</f>
        <v>19333.599999999999</v>
      </c>
      <c r="S902" s="58">
        <v>19333.599999999999</v>
      </c>
      <c r="T902" s="58">
        <v>0</v>
      </c>
      <c r="U902" s="58">
        <f>SUM(V902:W902)</f>
        <v>21317.5</v>
      </c>
      <c r="V902" s="58">
        <v>21317.5</v>
      </c>
      <c r="W902" s="58">
        <v>0</v>
      </c>
    </row>
    <row r="903" spans="1:23" ht="33">
      <c r="A903" s="445" t="s">
        <v>13</v>
      </c>
      <c r="B903" s="73" t="s">
        <v>1105</v>
      </c>
      <c r="C903" s="443"/>
      <c r="D903" s="442"/>
      <c r="E903" s="29"/>
      <c r="F903" s="29"/>
      <c r="G903" s="29"/>
      <c r="H903" s="29" t="s">
        <v>186</v>
      </c>
      <c r="I903" s="421" t="s">
        <v>1106</v>
      </c>
      <c r="J903" s="441" t="s">
        <v>1107</v>
      </c>
      <c r="K903" s="52"/>
      <c r="L903" s="58">
        <f t="shared" ref="L903:U903" si="321">L904</f>
        <v>6753.7</v>
      </c>
      <c r="M903" s="58">
        <f t="shared" si="321"/>
        <v>18979.099999999999</v>
      </c>
      <c r="N903" s="58">
        <f t="shared" si="321"/>
        <v>18979.099999999999</v>
      </c>
      <c r="O903" s="58">
        <f t="shared" si="321"/>
        <v>32430.5</v>
      </c>
      <c r="P903" s="58">
        <f t="shared" si="321"/>
        <v>32430.5</v>
      </c>
      <c r="Q903" s="58">
        <f t="shared" si="321"/>
        <v>0</v>
      </c>
      <c r="R903" s="58">
        <f t="shared" si="321"/>
        <v>33813.199999999997</v>
      </c>
      <c r="S903" s="58">
        <f t="shared" si="321"/>
        <v>33813.199999999997</v>
      </c>
      <c r="T903" s="58">
        <f t="shared" si="321"/>
        <v>0</v>
      </c>
      <c r="U903" s="58">
        <f t="shared" si="321"/>
        <v>36379.800000000003</v>
      </c>
      <c r="V903" s="58">
        <f>V904</f>
        <v>36379.800000000003</v>
      </c>
      <c r="W903" s="58">
        <f>W904</f>
        <v>0</v>
      </c>
    </row>
    <row r="904" spans="1:23" ht="49.5">
      <c r="A904" s="445"/>
      <c r="B904" s="50" t="s">
        <v>1108</v>
      </c>
      <c r="C904" s="443"/>
      <c r="D904" s="442"/>
      <c r="E904" s="29" t="s">
        <v>1109</v>
      </c>
      <c r="F904" s="29" t="s">
        <v>1110</v>
      </c>
      <c r="G904" s="29" t="s">
        <v>363</v>
      </c>
      <c r="H904" s="29"/>
      <c r="I904" s="421"/>
      <c r="J904" s="441"/>
      <c r="K904" s="52"/>
      <c r="L904" s="58">
        <v>6753.7</v>
      </c>
      <c r="M904" s="58">
        <v>18979.099999999999</v>
      </c>
      <c r="N904" s="58">
        <v>18979.099999999999</v>
      </c>
      <c r="O904" s="58">
        <f>P904</f>
        <v>32430.5</v>
      </c>
      <c r="P904" s="58">
        <v>32430.5</v>
      </c>
      <c r="Q904" s="58">
        <v>0</v>
      </c>
      <c r="R904" s="58">
        <f>S904</f>
        <v>33813.199999999997</v>
      </c>
      <c r="S904" s="58">
        <v>33813.199999999997</v>
      </c>
      <c r="T904" s="58">
        <v>0</v>
      </c>
      <c r="U904" s="58">
        <f>V904</f>
        <v>36379.800000000003</v>
      </c>
      <c r="V904" s="58">
        <v>36379.800000000003</v>
      </c>
      <c r="W904" s="58">
        <v>0</v>
      </c>
    </row>
    <row r="905" spans="1:23" ht="49.5">
      <c r="A905" s="446" t="s">
        <v>164</v>
      </c>
      <c r="B905" s="232" t="s">
        <v>1111</v>
      </c>
      <c r="C905" s="51"/>
      <c r="D905" s="52"/>
      <c r="E905" s="29"/>
      <c r="F905" s="29"/>
      <c r="G905" s="29"/>
      <c r="H905" s="27">
        <v>320</v>
      </c>
      <c r="I905" s="421"/>
      <c r="J905" s="115"/>
      <c r="K905" s="52"/>
      <c r="L905" s="58">
        <f>L906+L907</f>
        <v>339.3</v>
      </c>
      <c r="M905" s="58">
        <f>M906</f>
        <v>58.6</v>
      </c>
      <c r="N905" s="58">
        <f>N906</f>
        <v>58.6</v>
      </c>
      <c r="O905" s="58">
        <f>O906</f>
        <v>0</v>
      </c>
      <c r="P905" s="58">
        <f>P906</f>
        <v>0</v>
      </c>
      <c r="Q905" s="58">
        <f t="shared" ref="Q905:W905" si="322">Q906+Q907</f>
        <v>0</v>
      </c>
      <c r="R905" s="58">
        <f>R906</f>
        <v>0</v>
      </c>
      <c r="S905" s="58">
        <f>S906</f>
        <v>0</v>
      </c>
      <c r="T905" s="58">
        <f t="shared" si="322"/>
        <v>0</v>
      </c>
      <c r="U905" s="58">
        <f>U906</f>
        <v>0</v>
      </c>
      <c r="V905" s="58">
        <f>V906</f>
        <v>0</v>
      </c>
      <c r="W905" s="58">
        <f t="shared" si="322"/>
        <v>0</v>
      </c>
    </row>
    <row r="906" spans="1:23" ht="82.5">
      <c r="A906" s="446"/>
      <c r="B906" s="50" t="s">
        <v>1112</v>
      </c>
      <c r="C906" s="51"/>
      <c r="D906" s="52"/>
      <c r="E906" s="29" t="s">
        <v>81</v>
      </c>
      <c r="F906" s="29" t="s">
        <v>96</v>
      </c>
      <c r="G906" s="29" t="s">
        <v>1113</v>
      </c>
      <c r="H906" s="27"/>
      <c r="I906" s="421"/>
      <c r="J906" s="115"/>
      <c r="K906" s="52"/>
      <c r="L906" s="58">
        <v>339.3</v>
      </c>
      <c r="M906" s="58">
        <v>58.6</v>
      </c>
      <c r="N906" s="58">
        <v>58.6</v>
      </c>
      <c r="O906" s="58">
        <f>P906+Q906</f>
        <v>0</v>
      </c>
      <c r="P906" s="58">
        <v>0</v>
      </c>
      <c r="Q906" s="58">
        <v>0</v>
      </c>
      <c r="R906" s="58">
        <f>S906</f>
        <v>0</v>
      </c>
      <c r="S906" s="58">
        <v>0</v>
      </c>
      <c r="T906" s="58">
        <v>0</v>
      </c>
      <c r="U906" s="58">
        <f>V906</f>
        <v>0</v>
      </c>
      <c r="V906" s="58">
        <v>0</v>
      </c>
      <c r="W906" s="58">
        <v>0</v>
      </c>
    </row>
    <row r="907" spans="1:23" ht="346.5">
      <c r="A907" s="189" t="s">
        <v>577</v>
      </c>
      <c r="B907" s="50" t="s">
        <v>1615</v>
      </c>
      <c r="C907" s="51"/>
      <c r="D907" s="52"/>
      <c r="E907" s="29" t="s">
        <v>81</v>
      </c>
      <c r="F907" s="29" t="s">
        <v>96</v>
      </c>
      <c r="G907" s="29" t="s">
        <v>1114</v>
      </c>
      <c r="H907" s="27"/>
      <c r="I907" s="83" t="s">
        <v>1437</v>
      </c>
      <c r="J907" s="115" t="s">
        <v>1115</v>
      </c>
      <c r="K907" s="52"/>
      <c r="L907" s="58">
        <v>0</v>
      </c>
      <c r="M907" s="58">
        <v>284</v>
      </c>
      <c r="N907" s="58">
        <v>0</v>
      </c>
      <c r="O907" s="58">
        <f>P907</f>
        <v>285.3</v>
      </c>
      <c r="P907" s="58">
        <v>285.3</v>
      </c>
      <c r="Q907" s="58">
        <v>0</v>
      </c>
      <c r="R907" s="58">
        <f>S907+T907</f>
        <v>285.3</v>
      </c>
      <c r="S907" s="58">
        <v>285.3</v>
      </c>
      <c r="T907" s="58">
        <v>0</v>
      </c>
      <c r="U907" s="58">
        <f>V907+W907</f>
        <v>285.3</v>
      </c>
      <c r="V907" s="58">
        <v>285.3</v>
      </c>
      <c r="W907" s="58">
        <v>0</v>
      </c>
    </row>
    <row r="908" spans="1:23" ht="181.5">
      <c r="A908" s="81" t="s">
        <v>1119</v>
      </c>
      <c r="B908" s="50" t="s">
        <v>1616</v>
      </c>
      <c r="C908" s="51"/>
      <c r="D908" s="52"/>
      <c r="E908" s="29" t="s">
        <v>81</v>
      </c>
      <c r="F908" s="29" t="s">
        <v>96</v>
      </c>
      <c r="G908" s="29" t="s">
        <v>1116</v>
      </c>
      <c r="H908" s="29" t="s">
        <v>186</v>
      </c>
      <c r="I908" s="83" t="s">
        <v>1117</v>
      </c>
      <c r="J908" s="60" t="s">
        <v>1118</v>
      </c>
      <c r="K908" s="52"/>
      <c r="L908" s="58">
        <v>792.8</v>
      </c>
      <c r="M908" s="58">
        <v>459</v>
      </c>
      <c r="N908" s="58">
        <v>459</v>
      </c>
      <c r="O908" s="58"/>
      <c r="P908" s="58"/>
      <c r="Q908" s="58"/>
      <c r="R908" s="58"/>
      <c r="S908" s="58"/>
      <c r="T908" s="58"/>
      <c r="U908" s="58"/>
      <c r="V908" s="58"/>
      <c r="W908" s="58"/>
    </row>
    <row r="909" spans="1:23" ht="66">
      <c r="A909" s="81" t="s">
        <v>1123</v>
      </c>
      <c r="B909" s="50" t="s">
        <v>1120</v>
      </c>
      <c r="C909" s="51"/>
      <c r="D909" s="52"/>
      <c r="E909" s="29" t="s">
        <v>81</v>
      </c>
      <c r="F909" s="29" t="s">
        <v>154</v>
      </c>
      <c r="G909" s="29" t="s">
        <v>1006</v>
      </c>
      <c r="H909" s="27">
        <v>320</v>
      </c>
      <c r="I909" s="421" t="s">
        <v>1121</v>
      </c>
      <c r="J909" s="441" t="s">
        <v>1122</v>
      </c>
      <c r="K909" s="442"/>
      <c r="L909" s="58">
        <v>25</v>
      </c>
      <c r="M909" s="58">
        <v>25</v>
      </c>
      <c r="N909" s="58">
        <v>25</v>
      </c>
      <c r="O909" s="58">
        <f>P909</f>
        <v>25</v>
      </c>
      <c r="P909" s="58">
        <v>25</v>
      </c>
      <c r="Q909" s="58">
        <v>0</v>
      </c>
      <c r="R909" s="58">
        <f>S909</f>
        <v>25</v>
      </c>
      <c r="S909" s="58">
        <v>25</v>
      </c>
      <c r="T909" s="58">
        <v>0</v>
      </c>
      <c r="U909" s="58">
        <f>V909</f>
        <v>25</v>
      </c>
      <c r="V909" s="58">
        <v>25</v>
      </c>
      <c r="W909" s="58">
        <v>0</v>
      </c>
    </row>
    <row r="910" spans="1:23" ht="33">
      <c r="A910" s="81" t="s">
        <v>1126</v>
      </c>
      <c r="B910" s="50" t="s">
        <v>1124</v>
      </c>
      <c r="C910" s="51"/>
      <c r="D910" s="52"/>
      <c r="E910" s="29" t="s">
        <v>81</v>
      </c>
      <c r="F910" s="29" t="s">
        <v>154</v>
      </c>
      <c r="G910" s="29" t="s">
        <v>1125</v>
      </c>
      <c r="H910" s="29" t="s">
        <v>186</v>
      </c>
      <c r="I910" s="421"/>
      <c r="J910" s="441"/>
      <c r="K910" s="442"/>
      <c r="L910" s="58">
        <v>2725</v>
      </c>
      <c r="M910" s="58">
        <v>2208.3000000000002</v>
      </c>
      <c r="N910" s="58">
        <v>2066.9</v>
      </c>
      <c r="O910" s="58">
        <f>P910+Q910</f>
        <v>2713.7</v>
      </c>
      <c r="P910" s="58">
        <v>2713.7</v>
      </c>
      <c r="Q910" s="58">
        <v>0</v>
      </c>
      <c r="R910" s="58">
        <f>S910+T910</f>
        <v>2664.6</v>
      </c>
      <c r="S910" s="58">
        <v>2664.6</v>
      </c>
      <c r="T910" s="58">
        <v>0</v>
      </c>
      <c r="U910" s="58">
        <f>V910+W910</f>
        <v>3129.6</v>
      </c>
      <c r="V910" s="58">
        <v>3129.6</v>
      </c>
      <c r="W910" s="58">
        <v>0</v>
      </c>
    </row>
    <row r="911" spans="1:23" ht="33">
      <c r="A911" s="81" t="s">
        <v>1129</v>
      </c>
      <c r="B911" s="50" t="s">
        <v>1127</v>
      </c>
      <c r="C911" s="51"/>
      <c r="D911" s="52"/>
      <c r="E911" s="29" t="s">
        <v>81</v>
      </c>
      <c r="F911" s="29" t="s">
        <v>154</v>
      </c>
      <c r="G911" s="29" t="s">
        <v>1128</v>
      </c>
      <c r="H911" s="29" t="s">
        <v>186</v>
      </c>
      <c r="I911" s="421"/>
      <c r="J911" s="441"/>
      <c r="K911" s="442"/>
      <c r="L911" s="58">
        <v>698.1</v>
      </c>
      <c r="M911" s="58">
        <v>864</v>
      </c>
      <c r="N911" s="58">
        <v>455.3</v>
      </c>
      <c r="O911" s="58">
        <f>P911+Q911</f>
        <v>756</v>
      </c>
      <c r="P911" s="58">
        <v>756</v>
      </c>
      <c r="Q911" s="58">
        <v>0</v>
      </c>
      <c r="R911" s="58">
        <f>S911+T911</f>
        <v>747.9</v>
      </c>
      <c r="S911" s="58">
        <v>747.9</v>
      </c>
      <c r="T911" s="58">
        <v>0</v>
      </c>
      <c r="U911" s="58">
        <f>V911+W911</f>
        <v>824.7</v>
      </c>
      <c r="V911" s="58">
        <v>824.7</v>
      </c>
      <c r="W911" s="58">
        <v>0</v>
      </c>
    </row>
    <row r="912" spans="1:23" ht="66">
      <c r="A912" s="81" t="s">
        <v>1132</v>
      </c>
      <c r="B912" s="50" t="s">
        <v>1483</v>
      </c>
      <c r="C912" s="51"/>
      <c r="D912" s="52"/>
      <c r="E912" s="29" t="s">
        <v>81</v>
      </c>
      <c r="F912" s="29" t="s">
        <v>154</v>
      </c>
      <c r="G912" s="29" t="s">
        <v>705</v>
      </c>
      <c r="H912" s="29" t="s">
        <v>186</v>
      </c>
      <c r="I912" s="421"/>
      <c r="J912" s="115" t="s">
        <v>1130</v>
      </c>
      <c r="K912" s="52" t="s">
        <v>1131</v>
      </c>
      <c r="L912" s="58">
        <v>105</v>
      </c>
      <c r="M912" s="58">
        <v>100</v>
      </c>
      <c r="N912" s="58">
        <v>40</v>
      </c>
      <c r="O912" s="58">
        <f>SUM(P912:Q912)</f>
        <v>209</v>
      </c>
      <c r="P912" s="58">
        <v>209</v>
      </c>
      <c r="Q912" s="58">
        <v>0</v>
      </c>
      <c r="R912" s="58">
        <f>SUM(S912:T912)</f>
        <v>206.8</v>
      </c>
      <c r="S912" s="58">
        <v>206.8</v>
      </c>
      <c r="T912" s="58">
        <v>0</v>
      </c>
      <c r="U912" s="58">
        <f>SUM(V912:W912)</f>
        <v>228</v>
      </c>
      <c r="V912" s="58">
        <v>228</v>
      </c>
      <c r="W912" s="58">
        <v>0</v>
      </c>
    </row>
    <row r="913" spans="1:23" ht="115.5">
      <c r="A913" s="81" t="s">
        <v>1135</v>
      </c>
      <c r="B913" s="50" t="s">
        <v>1617</v>
      </c>
      <c r="C913" s="51"/>
      <c r="D913" s="52"/>
      <c r="E913" s="29" t="s">
        <v>81</v>
      </c>
      <c r="F913" s="29" t="s">
        <v>154</v>
      </c>
      <c r="G913" s="29" t="s">
        <v>129</v>
      </c>
      <c r="H913" s="29" t="s">
        <v>186</v>
      </c>
      <c r="I913" s="83" t="s">
        <v>1133</v>
      </c>
      <c r="J913" s="115" t="s">
        <v>1134</v>
      </c>
      <c r="K913" s="52"/>
      <c r="L913" s="58">
        <v>0</v>
      </c>
      <c r="M913" s="58">
        <v>100</v>
      </c>
      <c r="N913" s="58">
        <v>100</v>
      </c>
      <c r="O913" s="58">
        <v>0</v>
      </c>
      <c r="P913" s="58">
        <v>0</v>
      </c>
      <c r="Q913" s="58">
        <v>0</v>
      </c>
      <c r="R913" s="58">
        <v>0</v>
      </c>
      <c r="S913" s="58">
        <v>0</v>
      </c>
      <c r="T913" s="58">
        <v>0</v>
      </c>
      <c r="U913" s="58">
        <v>0</v>
      </c>
      <c r="V913" s="58">
        <v>0</v>
      </c>
      <c r="W913" s="58">
        <v>0</v>
      </c>
    </row>
    <row r="914" spans="1:23" ht="49.5">
      <c r="A914" s="81" t="s">
        <v>1438</v>
      </c>
      <c r="B914" s="73" t="s">
        <v>1618</v>
      </c>
      <c r="C914" s="51"/>
      <c r="D914" s="52"/>
      <c r="E914" s="29" t="s">
        <v>81</v>
      </c>
      <c r="F914" s="29" t="s">
        <v>96</v>
      </c>
      <c r="G914" s="29" t="s">
        <v>1136</v>
      </c>
      <c r="H914" s="29" t="s">
        <v>186</v>
      </c>
      <c r="I914" s="83" t="s">
        <v>1137</v>
      </c>
      <c r="J914" s="115" t="s">
        <v>1138</v>
      </c>
      <c r="K914" s="52"/>
      <c r="L914" s="58">
        <v>0</v>
      </c>
      <c r="M914" s="58">
        <v>5</v>
      </c>
      <c r="N914" s="58">
        <v>5</v>
      </c>
      <c r="O914" s="58">
        <f>P914</f>
        <v>0</v>
      </c>
      <c r="P914" s="58">
        <v>0</v>
      </c>
      <c r="Q914" s="58">
        <v>0</v>
      </c>
      <c r="R914" s="58">
        <f>S914</f>
        <v>0</v>
      </c>
      <c r="S914" s="58">
        <v>0</v>
      </c>
      <c r="T914" s="58">
        <v>0</v>
      </c>
      <c r="U914" s="58">
        <f>V914</f>
        <v>0</v>
      </c>
      <c r="V914" s="58">
        <v>0</v>
      </c>
      <c r="W914" s="58">
        <v>0</v>
      </c>
    </row>
    <row r="915" spans="1:23">
      <c r="A915" s="49" t="s">
        <v>166</v>
      </c>
      <c r="B915" s="73" t="s">
        <v>245</v>
      </c>
      <c r="C915" s="74"/>
      <c r="D915" s="75"/>
      <c r="E915" s="76"/>
      <c r="F915" s="76"/>
      <c r="G915" s="76"/>
      <c r="H915" s="76">
        <v>360</v>
      </c>
      <c r="I915" s="77"/>
      <c r="J915" s="78"/>
      <c r="K915" s="75"/>
      <c r="L915" s="55">
        <f t="shared" ref="L915:W915" si="323">SUM(L916:L916)</f>
        <v>103.9</v>
      </c>
      <c r="M915" s="55">
        <f t="shared" si="323"/>
        <v>0</v>
      </c>
      <c r="N915" s="55">
        <f t="shared" si="323"/>
        <v>0</v>
      </c>
      <c r="O915" s="55">
        <f t="shared" si="323"/>
        <v>0</v>
      </c>
      <c r="P915" s="55">
        <f t="shared" si="323"/>
        <v>0</v>
      </c>
      <c r="Q915" s="55">
        <f t="shared" si="323"/>
        <v>0</v>
      </c>
      <c r="R915" s="55">
        <f t="shared" si="323"/>
        <v>0</v>
      </c>
      <c r="S915" s="55">
        <f t="shared" si="323"/>
        <v>0</v>
      </c>
      <c r="T915" s="55">
        <f t="shared" si="323"/>
        <v>0</v>
      </c>
      <c r="U915" s="55">
        <f t="shared" si="323"/>
        <v>0</v>
      </c>
      <c r="V915" s="55">
        <f t="shared" si="323"/>
        <v>0</v>
      </c>
      <c r="W915" s="55">
        <f t="shared" si="323"/>
        <v>0</v>
      </c>
    </row>
    <row r="916" spans="1:23" ht="66">
      <c r="A916" s="81" t="s">
        <v>14</v>
      </c>
      <c r="B916" s="50" t="s">
        <v>1619</v>
      </c>
      <c r="C916" s="51"/>
      <c r="D916" s="52"/>
      <c r="E916" s="29" t="s">
        <v>93</v>
      </c>
      <c r="F916" s="27">
        <v>13</v>
      </c>
      <c r="G916" s="27">
        <v>7770226000</v>
      </c>
      <c r="H916" s="27">
        <v>360</v>
      </c>
      <c r="I916" s="53"/>
      <c r="J916" s="54"/>
      <c r="K916" s="52"/>
      <c r="L916" s="58">
        <v>103.9</v>
      </c>
      <c r="M916" s="58">
        <v>0</v>
      </c>
      <c r="N916" s="58">
        <v>0</v>
      </c>
      <c r="O916" s="58">
        <f>SUM(P916:Q916)</f>
        <v>0</v>
      </c>
      <c r="P916" s="58">
        <v>0</v>
      </c>
      <c r="Q916" s="58">
        <v>0</v>
      </c>
      <c r="R916" s="58">
        <f>SUM(S916:T916)</f>
        <v>0</v>
      </c>
      <c r="S916" s="58">
        <v>0</v>
      </c>
      <c r="T916" s="58">
        <v>0</v>
      </c>
      <c r="U916" s="58">
        <f>SUM(V916:W916)</f>
        <v>0</v>
      </c>
      <c r="V916" s="58">
        <v>0</v>
      </c>
      <c r="W916" s="58">
        <v>0</v>
      </c>
    </row>
    <row r="917" spans="1:23">
      <c r="A917" s="65" t="s">
        <v>19</v>
      </c>
      <c r="B917" s="412" t="s">
        <v>228</v>
      </c>
      <c r="C917" s="412"/>
      <c r="D917" s="412"/>
      <c r="E917" s="412"/>
      <c r="F917" s="412"/>
      <c r="G917" s="412"/>
      <c r="H917" s="412"/>
      <c r="I917" s="412"/>
      <c r="J917" s="412"/>
      <c r="K917" s="412"/>
      <c r="L917" s="84">
        <f t="shared" ref="L917:R917" si="324">L918+L920</f>
        <v>51626.399999999994</v>
      </c>
      <c r="M917" s="84">
        <f t="shared" si="324"/>
        <v>4484.8999999999996</v>
      </c>
      <c r="N917" s="84">
        <f t="shared" si="324"/>
        <v>0</v>
      </c>
      <c r="O917" s="84">
        <f t="shared" si="324"/>
        <v>1900</v>
      </c>
      <c r="P917" s="84">
        <f t="shared" si="324"/>
        <v>1900</v>
      </c>
      <c r="Q917" s="84">
        <f t="shared" si="324"/>
        <v>0</v>
      </c>
      <c r="R917" s="84">
        <f t="shared" si="324"/>
        <v>1879.7</v>
      </c>
      <c r="S917" s="84">
        <f t="shared" ref="S917:W917" si="325">S918+S920</f>
        <v>1879.7</v>
      </c>
      <c r="T917" s="84">
        <f t="shared" si="325"/>
        <v>0</v>
      </c>
      <c r="U917" s="84">
        <f t="shared" si="325"/>
        <v>2072.6</v>
      </c>
      <c r="V917" s="84">
        <f t="shared" si="325"/>
        <v>2072.6</v>
      </c>
      <c r="W917" s="84">
        <f t="shared" si="325"/>
        <v>0</v>
      </c>
    </row>
    <row r="918" spans="1:23" ht="33">
      <c r="A918" s="416" t="s">
        <v>17</v>
      </c>
      <c r="B918" s="73" t="s">
        <v>1140</v>
      </c>
      <c r="C918" s="443"/>
      <c r="D918" s="444"/>
      <c r="E918" s="29" t="s">
        <v>94</v>
      </c>
      <c r="F918" s="29" t="s">
        <v>83</v>
      </c>
      <c r="G918" s="29"/>
      <c r="H918" s="27">
        <v>810</v>
      </c>
      <c r="I918" s="421" t="s">
        <v>1139</v>
      </c>
      <c r="J918" s="423"/>
      <c r="K918" s="444"/>
      <c r="L918" s="58">
        <f>L919</f>
        <v>0</v>
      </c>
      <c r="M918" s="58">
        <f>M919</f>
        <v>4484.8999999999996</v>
      </c>
      <c r="N918" s="58">
        <f>N919</f>
        <v>0</v>
      </c>
      <c r="O918" s="58">
        <f t="shared" ref="O918:W918" si="326">O919+O922+O923</f>
        <v>1900</v>
      </c>
      <c r="P918" s="58">
        <f t="shared" si="326"/>
        <v>1900</v>
      </c>
      <c r="Q918" s="58">
        <f t="shared" si="326"/>
        <v>0</v>
      </c>
      <c r="R918" s="58">
        <f t="shared" si="326"/>
        <v>1879.7</v>
      </c>
      <c r="S918" s="58">
        <f t="shared" si="326"/>
        <v>1879.7</v>
      </c>
      <c r="T918" s="58">
        <f t="shared" si="326"/>
        <v>0</v>
      </c>
      <c r="U918" s="58">
        <f t="shared" si="326"/>
        <v>2072.6</v>
      </c>
      <c r="V918" s="58">
        <f t="shared" si="326"/>
        <v>2072.6</v>
      </c>
      <c r="W918" s="58">
        <f t="shared" si="326"/>
        <v>0</v>
      </c>
    </row>
    <row r="919" spans="1:23" ht="33">
      <c r="A919" s="416"/>
      <c r="B919" s="50" t="s">
        <v>1439</v>
      </c>
      <c r="C919" s="443"/>
      <c r="D919" s="444"/>
      <c r="E919" s="29" t="s">
        <v>94</v>
      </c>
      <c r="F919" s="29" t="s">
        <v>83</v>
      </c>
      <c r="G919" s="29" t="s">
        <v>1440</v>
      </c>
      <c r="H919" s="27">
        <v>811</v>
      </c>
      <c r="I919" s="421"/>
      <c r="J919" s="423"/>
      <c r="K919" s="444"/>
      <c r="L919" s="58">
        <v>0</v>
      </c>
      <c r="M919" s="58">
        <v>4484.8999999999996</v>
      </c>
      <c r="N919" s="58">
        <v>0</v>
      </c>
      <c r="O919" s="58">
        <f>P919</f>
        <v>1900</v>
      </c>
      <c r="P919" s="58">
        <v>1900</v>
      </c>
      <c r="Q919" s="58">
        <v>0</v>
      </c>
      <c r="R919" s="58">
        <f>S919</f>
        <v>1879.7</v>
      </c>
      <c r="S919" s="58">
        <v>1879.7</v>
      </c>
      <c r="T919" s="58">
        <v>0</v>
      </c>
      <c r="U919" s="58">
        <f>V919</f>
        <v>2072.6</v>
      </c>
      <c r="V919" s="58">
        <v>2072.6</v>
      </c>
      <c r="W919" s="58">
        <v>0</v>
      </c>
    </row>
    <row r="920" spans="1:23" ht="49.5">
      <c r="A920" s="416" t="s">
        <v>187</v>
      </c>
      <c r="B920" s="73" t="s">
        <v>1441</v>
      </c>
      <c r="C920" s="443"/>
      <c r="D920" s="444"/>
      <c r="E920" s="29" t="s">
        <v>94</v>
      </c>
      <c r="F920" s="29" t="s">
        <v>83</v>
      </c>
      <c r="G920" s="29"/>
      <c r="H920" s="27">
        <v>810</v>
      </c>
      <c r="I920" s="421"/>
      <c r="J920" s="60"/>
      <c r="K920" s="87"/>
      <c r="L920" s="58">
        <f>L921+L922+L923</f>
        <v>51626.399999999994</v>
      </c>
      <c r="M920" s="58">
        <f>M921+M922+M923</f>
        <v>0</v>
      </c>
      <c r="N920" s="58">
        <f>N921+N922+N923</f>
        <v>0</v>
      </c>
      <c r="O920" s="58">
        <v>0</v>
      </c>
      <c r="P920" s="58">
        <v>0</v>
      </c>
      <c r="Q920" s="58">
        <v>0</v>
      </c>
      <c r="R920" s="58">
        <v>0</v>
      </c>
      <c r="S920" s="58">
        <v>0</v>
      </c>
      <c r="T920" s="58">
        <v>0</v>
      </c>
      <c r="U920" s="58">
        <v>0</v>
      </c>
      <c r="V920" s="58">
        <v>0</v>
      </c>
      <c r="W920" s="58">
        <v>0</v>
      </c>
    </row>
    <row r="921" spans="1:23" ht="49.5">
      <c r="A921" s="416"/>
      <c r="B921" s="50" t="s">
        <v>1141</v>
      </c>
      <c r="C921" s="443"/>
      <c r="D921" s="444"/>
      <c r="E921" s="29" t="s">
        <v>94</v>
      </c>
      <c r="F921" s="29" t="s">
        <v>83</v>
      </c>
      <c r="G921" s="29" t="s">
        <v>1142</v>
      </c>
      <c r="H921" s="27">
        <v>811</v>
      </c>
      <c r="I921" s="421"/>
      <c r="J921" s="60"/>
      <c r="K921" s="87"/>
      <c r="L921" s="58">
        <v>40629.1</v>
      </c>
      <c r="M921" s="58">
        <v>0</v>
      </c>
      <c r="N921" s="58">
        <v>0</v>
      </c>
      <c r="O921" s="58">
        <v>0</v>
      </c>
      <c r="P921" s="58">
        <v>0</v>
      </c>
      <c r="Q921" s="58">
        <v>0</v>
      </c>
      <c r="R921" s="58">
        <v>0</v>
      </c>
      <c r="S921" s="58">
        <v>0</v>
      </c>
      <c r="T921" s="58">
        <v>0</v>
      </c>
      <c r="U921" s="58">
        <v>0</v>
      </c>
      <c r="V921" s="58">
        <v>0</v>
      </c>
      <c r="W921" s="58">
        <v>0</v>
      </c>
    </row>
    <row r="922" spans="1:23" ht="49.5">
      <c r="A922" s="416"/>
      <c r="B922" s="50" t="s">
        <v>1143</v>
      </c>
      <c r="C922" s="443"/>
      <c r="D922" s="444"/>
      <c r="E922" s="29" t="s">
        <v>94</v>
      </c>
      <c r="F922" s="29" t="s">
        <v>83</v>
      </c>
      <c r="G922" s="29" t="s">
        <v>1144</v>
      </c>
      <c r="H922" s="27">
        <v>811</v>
      </c>
      <c r="I922" s="421"/>
      <c r="J922" s="60"/>
      <c r="K922" s="87"/>
      <c r="L922" s="58">
        <v>10842.1</v>
      </c>
      <c r="M922" s="58">
        <v>0</v>
      </c>
      <c r="N922" s="58">
        <v>0</v>
      </c>
      <c r="O922" s="58">
        <v>0</v>
      </c>
      <c r="P922" s="58">
        <v>0</v>
      </c>
      <c r="Q922" s="58">
        <v>0</v>
      </c>
      <c r="R922" s="58">
        <v>0</v>
      </c>
      <c r="S922" s="58">
        <v>0</v>
      </c>
      <c r="T922" s="58">
        <v>0</v>
      </c>
      <c r="U922" s="58">
        <v>0</v>
      </c>
      <c r="V922" s="58">
        <v>0</v>
      </c>
      <c r="W922" s="58">
        <v>0</v>
      </c>
    </row>
    <row r="923" spans="1:23" ht="49.5">
      <c r="A923" s="416"/>
      <c r="B923" s="50" t="s">
        <v>1145</v>
      </c>
      <c r="C923" s="443"/>
      <c r="D923" s="444"/>
      <c r="E923" s="29" t="s">
        <v>94</v>
      </c>
      <c r="F923" s="29" t="s">
        <v>83</v>
      </c>
      <c r="G923" s="29" t="s">
        <v>1146</v>
      </c>
      <c r="H923" s="27">
        <v>811</v>
      </c>
      <c r="I923" s="421"/>
      <c r="J923" s="60"/>
      <c r="K923" s="87"/>
      <c r="L923" s="58">
        <v>155.19999999999999</v>
      </c>
      <c r="M923" s="58">
        <v>0</v>
      </c>
      <c r="N923" s="58">
        <v>0</v>
      </c>
      <c r="O923" s="58">
        <f>SUM(P923:Q923)</f>
        <v>0</v>
      </c>
      <c r="P923" s="58">
        <v>0</v>
      </c>
      <c r="Q923" s="58">
        <v>0</v>
      </c>
      <c r="R923" s="58">
        <f>SUM(S923:T923)</f>
        <v>0</v>
      </c>
      <c r="S923" s="58">
        <v>0</v>
      </c>
      <c r="T923" s="58">
        <v>0</v>
      </c>
      <c r="U923" s="58">
        <f>SUM(V923:W923)</f>
        <v>0</v>
      </c>
      <c r="V923" s="58">
        <v>0</v>
      </c>
      <c r="W923" s="58">
        <v>0</v>
      </c>
    </row>
    <row r="924" spans="1:23">
      <c r="A924" s="65" t="s">
        <v>23</v>
      </c>
      <c r="B924" s="412" t="s">
        <v>80</v>
      </c>
      <c r="C924" s="412"/>
      <c r="D924" s="412"/>
      <c r="E924" s="412"/>
      <c r="F924" s="412"/>
      <c r="G924" s="412"/>
      <c r="H924" s="412"/>
      <c r="I924" s="412"/>
      <c r="J924" s="412"/>
      <c r="K924" s="412"/>
      <c r="L924" s="84">
        <f>L925+L926</f>
        <v>491.6</v>
      </c>
      <c r="M924" s="84">
        <f>M925+M926</f>
        <v>916.90000000000009</v>
      </c>
      <c r="N924" s="84">
        <f>N925+N926</f>
        <v>631.9</v>
      </c>
      <c r="O924" s="84">
        <f t="shared" ref="O924:W924" si="327">O925</f>
        <v>0</v>
      </c>
      <c r="P924" s="84">
        <f t="shared" si="327"/>
        <v>0</v>
      </c>
      <c r="Q924" s="84">
        <f t="shared" si="327"/>
        <v>0</v>
      </c>
      <c r="R924" s="84">
        <f t="shared" si="327"/>
        <v>0</v>
      </c>
      <c r="S924" s="84">
        <f t="shared" si="327"/>
        <v>0</v>
      </c>
      <c r="T924" s="84">
        <f t="shared" si="327"/>
        <v>0</v>
      </c>
      <c r="U924" s="84">
        <f t="shared" si="327"/>
        <v>0</v>
      </c>
      <c r="V924" s="84">
        <f t="shared" si="327"/>
        <v>0</v>
      </c>
      <c r="W924" s="84">
        <f t="shared" si="327"/>
        <v>0</v>
      </c>
    </row>
    <row r="925" spans="1:23" ht="33">
      <c r="A925" s="142" t="s">
        <v>17</v>
      </c>
      <c r="B925" s="50" t="s">
        <v>1620</v>
      </c>
      <c r="C925" s="40"/>
      <c r="D925" s="76"/>
      <c r="E925" s="29" t="s">
        <v>93</v>
      </c>
      <c r="F925" s="29" t="s">
        <v>84</v>
      </c>
      <c r="G925" s="29" t="s">
        <v>95</v>
      </c>
      <c r="H925" s="435">
        <v>830</v>
      </c>
      <c r="I925" s="436" t="s">
        <v>1147</v>
      </c>
      <c r="J925" s="437" t="s">
        <v>1148</v>
      </c>
      <c r="K925" s="76"/>
      <c r="L925" s="119">
        <v>491.6</v>
      </c>
      <c r="M925" s="119">
        <v>647.20000000000005</v>
      </c>
      <c r="N925" s="119">
        <v>530.1</v>
      </c>
      <c r="O925" s="58">
        <f>SUM(P925:Q925)</f>
        <v>0</v>
      </c>
      <c r="P925" s="58">
        <v>0</v>
      </c>
      <c r="Q925" s="58">
        <v>0</v>
      </c>
      <c r="R925" s="58">
        <f>SUM(S925:T925)</f>
        <v>0</v>
      </c>
      <c r="S925" s="58">
        <v>0</v>
      </c>
      <c r="T925" s="58">
        <v>0</v>
      </c>
      <c r="U925" s="58">
        <f>SUM(V925:W925)</f>
        <v>0</v>
      </c>
      <c r="V925" s="58">
        <v>0</v>
      </c>
      <c r="W925" s="58">
        <v>0</v>
      </c>
    </row>
    <row r="926" spans="1:23" ht="33">
      <c r="A926" s="142" t="s">
        <v>18</v>
      </c>
      <c r="B926" s="50" t="s">
        <v>1484</v>
      </c>
      <c r="C926" s="40"/>
      <c r="D926" s="76"/>
      <c r="E926" s="29" t="s">
        <v>94</v>
      </c>
      <c r="F926" s="29" t="s">
        <v>83</v>
      </c>
      <c r="G926" s="29" t="s">
        <v>925</v>
      </c>
      <c r="H926" s="435"/>
      <c r="I926" s="436"/>
      <c r="J926" s="437"/>
      <c r="K926" s="76"/>
      <c r="L926" s="119">
        <v>0</v>
      </c>
      <c r="M926" s="119">
        <v>269.7</v>
      </c>
      <c r="N926" s="119">
        <v>101.8</v>
      </c>
      <c r="O926" s="58">
        <v>0</v>
      </c>
      <c r="P926" s="58">
        <v>0</v>
      </c>
      <c r="Q926" s="58">
        <v>0</v>
      </c>
      <c r="R926" s="58">
        <v>0</v>
      </c>
      <c r="S926" s="58">
        <v>0</v>
      </c>
      <c r="T926" s="58">
        <v>0</v>
      </c>
      <c r="U926" s="58">
        <v>0</v>
      </c>
      <c r="V926" s="58">
        <v>0</v>
      </c>
      <c r="W926" s="58">
        <v>0</v>
      </c>
    </row>
    <row r="927" spans="1:23">
      <c r="A927" s="65" t="s">
        <v>56</v>
      </c>
      <c r="B927" s="412" t="s">
        <v>31</v>
      </c>
      <c r="C927" s="412"/>
      <c r="D927" s="412"/>
      <c r="E927" s="412"/>
      <c r="F927" s="412"/>
      <c r="G927" s="412"/>
      <c r="H927" s="412"/>
      <c r="I927" s="412"/>
      <c r="J927" s="412"/>
      <c r="K927" s="412"/>
      <c r="L927" s="84">
        <f t="shared" ref="L927:U927" si="328">L928</f>
        <v>1817.2</v>
      </c>
      <c r="M927" s="84">
        <f t="shared" si="328"/>
        <v>4670.3999999999996</v>
      </c>
      <c r="N927" s="84">
        <f t="shared" si="328"/>
        <v>948.4</v>
      </c>
      <c r="O927" s="84">
        <f t="shared" si="328"/>
        <v>4750</v>
      </c>
      <c r="P927" s="84">
        <f t="shared" si="328"/>
        <v>4750</v>
      </c>
      <c r="Q927" s="84">
        <f t="shared" si="328"/>
        <v>0</v>
      </c>
      <c r="R927" s="84">
        <f t="shared" si="328"/>
        <v>4699.3</v>
      </c>
      <c r="S927" s="84">
        <f t="shared" si="328"/>
        <v>4699.3</v>
      </c>
      <c r="T927" s="84">
        <f t="shared" si="328"/>
        <v>0</v>
      </c>
      <c r="U927" s="84">
        <f t="shared" si="328"/>
        <v>5181.5</v>
      </c>
      <c r="V927" s="84">
        <f>V928</f>
        <v>5181.5</v>
      </c>
      <c r="W927" s="84">
        <f>W928</f>
        <v>0</v>
      </c>
    </row>
    <row r="928" spans="1:23" ht="132">
      <c r="A928" s="56" t="s">
        <v>21</v>
      </c>
      <c r="B928" s="50" t="s">
        <v>1621</v>
      </c>
      <c r="C928" s="40"/>
      <c r="D928" s="76"/>
      <c r="E928" s="29" t="s">
        <v>93</v>
      </c>
      <c r="F928" s="29" t="s">
        <v>84</v>
      </c>
      <c r="G928" s="29" t="s">
        <v>95</v>
      </c>
      <c r="H928" s="29" t="s">
        <v>742</v>
      </c>
      <c r="I928" s="50" t="s">
        <v>1149</v>
      </c>
      <c r="J928" s="118" t="s">
        <v>1148</v>
      </c>
      <c r="K928" s="76"/>
      <c r="L928" s="119">
        <v>1817.2</v>
      </c>
      <c r="M928" s="119">
        <v>4670.3999999999996</v>
      </c>
      <c r="N928" s="119">
        <v>948.4</v>
      </c>
      <c r="O928" s="119">
        <f>P928+Q928</f>
        <v>4750</v>
      </c>
      <c r="P928" s="119">
        <v>4750</v>
      </c>
      <c r="Q928" s="119">
        <v>0</v>
      </c>
      <c r="R928" s="119">
        <f>S928</f>
        <v>4699.3</v>
      </c>
      <c r="S928" s="119">
        <v>4699.3</v>
      </c>
      <c r="T928" s="119">
        <v>0</v>
      </c>
      <c r="U928" s="119">
        <f>V928</f>
        <v>5181.5</v>
      </c>
      <c r="V928" s="119">
        <v>5181.5</v>
      </c>
      <c r="W928" s="119">
        <v>0</v>
      </c>
    </row>
    <row r="929" spans="1:23">
      <c r="A929" s="233"/>
      <c r="B929" s="234"/>
      <c r="C929" s="235"/>
      <c r="D929" s="236"/>
      <c r="E929" s="236"/>
      <c r="F929" s="236"/>
      <c r="G929" s="236"/>
      <c r="H929" s="237"/>
      <c r="I929" s="234"/>
      <c r="J929" s="238"/>
      <c r="K929" s="236"/>
      <c r="L929" s="239"/>
      <c r="M929" s="239"/>
      <c r="N929" s="239"/>
      <c r="O929" s="239"/>
      <c r="P929" s="239"/>
      <c r="Q929" s="239"/>
      <c r="R929" s="239"/>
      <c r="S929" s="239"/>
      <c r="T929" s="239"/>
      <c r="U929" s="239"/>
      <c r="V929" s="239"/>
      <c r="W929" s="239"/>
    </row>
    <row r="930" spans="1:23">
      <c r="A930" s="233"/>
      <c r="B930" s="234"/>
      <c r="C930" s="235"/>
      <c r="D930" s="236"/>
      <c r="E930" s="236"/>
      <c r="F930" s="236"/>
      <c r="G930" s="236"/>
      <c r="H930" s="237"/>
      <c r="I930" s="234"/>
      <c r="J930" s="238"/>
      <c r="K930" s="236"/>
      <c r="L930" s="239"/>
      <c r="M930" s="239"/>
      <c r="N930" s="239"/>
      <c r="O930" s="239"/>
      <c r="P930" s="239"/>
      <c r="Q930" s="239"/>
      <c r="R930" s="239"/>
      <c r="S930" s="239"/>
      <c r="T930" s="239"/>
      <c r="U930" s="239"/>
      <c r="V930" s="239"/>
      <c r="W930" s="239"/>
    </row>
    <row r="931" spans="1:23">
      <c r="B931" s="240" t="s">
        <v>451</v>
      </c>
      <c r="C931" s="241"/>
      <c r="D931" s="242"/>
      <c r="E931" s="243"/>
      <c r="G931" s="467" t="s">
        <v>1445</v>
      </c>
      <c r="H931" s="467"/>
      <c r="I931" s="244"/>
    </row>
    <row r="932" spans="1:23">
      <c r="B932" s="240" t="s">
        <v>240</v>
      </c>
      <c r="C932" s="245"/>
      <c r="D932" s="243"/>
      <c r="E932" s="243"/>
      <c r="F932" s="243"/>
      <c r="G932" s="243"/>
      <c r="H932" s="243"/>
      <c r="I932" s="244"/>
    </row>
    <row r="933" spans="1:23">
      <c r="B933" s="240"/>
      <c r="C933" s="245"/>
      <c r="D933" s="243"/>
      <c r="E933" s="243"/>
      <c r="F933" s="243"/>
      <c r="G933" s="243"/>
      <c r="H933" s="243"/>
      <c r="I933" s="244"/>
    </row>
    <row r="934" spans="1:23">
      <c r="B934" s="240" t="s">
        <v>321</v>
      </c>
      <c r="C934" s="245"/>
      <c r="D934" s="246" t="s">
        <v>92</v>
      </c>
      <c r="E934" s="243"/>
      <c r="F934" s="243"/>
      <c r="G934" s="247" t="s">
        <v>1446</v>
      </c>
      <c r="H934" s="243"/>
      <c r="I934" s="244"/>
    </row>
    <row r="935" spans="1:23">
      <c r="B935" s="2" t="s">
        <v>322</v>
      </c>
    </row>
    <row r="936" spans="1:23">
      <c r="A936" s="233"/>
      <c r="B936" s="234"/>
      <c r="C936" s="235"/>
      <c r="D936" s="236"/>
      <c r="E936" s="236"/>
      <c r="F936" s="236"/>
      <c r="G936" s="236"/>
      <c r="H936" s="237"/>
      <c r="I936" s="234"/>
      <c r="J936" s="238"/>
      <c r="K936" s="236"/>
      <c r="L936" s="239"/>
      <c r="M936" s="239"/>
      <c r="N936" s="239"/>
      <c r="O936" s="239"/>
      <c r="P936" s="239"/>
      <c r="Q936" s="239"/>
      <c r="R936" s="239"/>
      <c r="S936" s="239"/>
      <c r="T936" s="239"/>
      <c r="U936" s="239"/>
      <c r="V936" s="239"/>
      <c r="W936" s="239"/>
    </row>
    <row r="937" spans="1:23">
      <c r="B937" s="240"/>
      <c r="C937" s="245"/>
      <c r="D937" s="243"/>
      <c r="E937" s="243"/>
      <c r="F937" s="243"/>
      <c r="G937" s="243"/>
      <c r="H937" s="243"/>
      <c r="I937" s="244"/>
    </row>
    <row r="938" spans="1:23">
      <c r="B938" s="240"/>
      <c r="C938" s="245"/>
      <c r="D938" s="246"/>
      <c r="E938" s="243"/>
      <c r="F938" s="243"/>
      <c r="G938" s="247"/>
      <c r="H938" s="243"/>
      <c r="I938" s="244"/>
    </row>
    <row r="940" spans="1:23">
      <c r="A940" s="233"/>
      <c r="B940" s="234"/>
      <c r="C940" s="235"/>
      <c r="D940" s="236"/>
      <c r="E940" s="236"/>
      <c r="F940" s="236"/>
      <c r="G940" s="236"/>
      <c r="H940" s="237"/>
      <c r="I940" s="234"/>
      <c r="J940" s="238"/>
      <c r="K940" s="236"/>
      <c r="L940" s="239"/>
      <c r="M940" s="239"/>
      <c r="N940" s="239"/>
      <c r="O940" s="239"/>
      <c r="P940" s="239"/>
      <c r="Q940" s="239"/>
      <c r="R940" s="239"/>
      <c r="S940" s="239"/>
      <c r="T940" s="239"/>
      <c r="U940" s="239"/>
      <c r="V940" s="239"/>
      <c r="W940" s="239"/>
    </row>
    <row r="941" spans="1:23">
      <c r="A941" s="233"/>
      <c r="B941" s="234"/>
      <c r="C941" s="235"/>
      <c r="D941" s="236"/>
      <c r="E941" s="236"/>
      <c r="F941" s="236"/>
      <c r="G941" s="236"/>
      <c r="H941" s="237"/>
      <c r="I941" s="234"/>
      <c r="J941" s="238"/>
      <c r="K941" s="236"/>
      <c r="L941" s="239"/>
      <c r="M941" s="239"/>
      <c r="N941" s="239"/>
      <c r="O941" s="239"/>
      <c r="P941" s="239"/>
      <c r="Q941" s="239"/>
      <c r="R941" s="239"/>
      <c r="S941" s="239"/>
      <c r="T941" s="239"/>
      <c r="U941" s="239"/>
      <c r="V941" s="239"/>
      <c r="W941" s="239"/>
    </row>
    <row r="942" spans="1:23">
      <c r="A942" s="233"/>
      <c r="B942" s="234"/>
      <c r="C942" s="235"/>
      <c r="D942" s="236"/>
      <c r="E942" s="236"/>
      <c r="F942" s="236"/>
      <c r="G942" s="236"/>
      <c r="H942" s="237"/>
      <c r="I942" s="234"/>
      <c r="J942" s="238"/>
      <c r="K942" s="236"/>
      <c r="L942" s="239"/>
      <c r="M942" s="239"/>
      <c r="N942" s="239"/>
      <c r="O942" s="239"/>
      <c r="P942" s="239"/>
      <c r="Q942" s="239"/>
      <c r="R942" s="239"/>
      <c r="S942" s="239"/>
      <c r="T942" s="239"/>
      <c r="U942" s="239"/>
      <c r="V942" s="239"/>
      <c r="W942" s="239"/>
    </row>
    <row r="943" spans="1:23">
      <c r="A943" s="233"/>
      <c r="B943" s="234"/>
      <c r="C943" s="235"/>
      <c r="D943" s="236"/>
      <c r="E943" s="236"/>
      <c r="F943" s="236"/>
      <c r="G943" s="236"/>
      <c r="H943" s="237"/>
      <c r="I943" s="234"/>
      <c r="J943" s="238"/>
      <c r="K943" s="236"/>
      <c r="L943" s="239"/>
      <c r="M943" s="239"/>
      <c r="N943" s="239"/>
      <c r="O943" s="239"/>
      <c r="P943" s="239"/>
      <c r="Q943" s="239"/>
      <c r="R943" s="239"/>
      <c r="S943" s="239"/>
      <c r="T943" s="239"/>
      <c r="U943" s="239"/>
      <c r="V943" s="239"/>
      <c r="W943" s="239"/>
    </row>
    <row r="944" spans="1:23">
      <c r="A944" s="233"/>
      <c r="B944" s="234"/>
      <c r="C944" s="235"/>
      <c r="D944" s="236"/>
      <c r="E944" s="236"/>
      <c r="F944" s="236"/>
      <c r="G944" s="236"/>
      <c r="H944" s="237"/>
      <c r="I944" s="234"/>
      <c r="J944" s="238"/>
      <c r="K944" s="236"/>
      <c r="L944" s="239"/>
      <c r="M944" s="239"/>
      <c r="N944" s="239"/>
      <c r="O944" s="239"/>
      <c r="P944" s="239"/>
      <c r="Q944" s="239"/>
      <c r="R944" s="239"/>
      <c r="S944" s="239"/>
      <c r="T944" s="239"/>
      <c r="U944" s="239"/>
      <c r="V944" s="239"/>
      <c r="W944" s="239"/>
    </row>
  </sheetData>
  <autoFilter ref="A12:W928">
    <filterColumn colId="0"/>
    <filterColumn colId="4"/>
    <filterColumn colId="5"/>
    <filterColumn colId="6"/>
  </autoFilter>
  <mergeCells count="427">
    <mergeCell ref="A644:K644"/>
    <mergeCell ref="A646:A650"/>
    <mergeCell ref="B646:B650"/>
    <mergeCell ref="C646:C647"/>
    <mergeCell ref="I646:I650"/>
    <mergeCell ref="J646:J650"/>
    <mergeCell ref="K646:K650"/>
    <mergeCell ref="C648:C650"/>
    <mergeCell ref="A652:A672"/>
    <mergeCell ref="B652:B672"/>
    <mergeCell ref="I652:I672"/>
    <mergeCell ref="J652:J672"/>
    <mergeCell ref="K652:K672"/>
    <mergeCell ref="A629:K629"/>
    <mergeCell ref="A630:K630"/>
    <mergeCell ref="A632:A634"/>
    <mergeCell ref="B632:B634"/>
    <mergeCell ref="C632:C633"/>
    <mergeCell ref="I632:I634"/>
    <mergeCell ref="J632:J634"/>
    <mergeCell ref="K632:K634"/>
    <mergeCell ref="A636:A637"/>
    <mergeCell ref="B636:B643"/>
    <mergeCell ref="I636:I643"/>
    <mergeCell ref="J636:J637"/>
    <mergeCell ref="K636:K637"/>
    <mergeCell ref="B614:K614"/>
    <mergeCell ref="B616:K616"/>
    <mergeCell ref="B619:K619"/>
    <mergeCell ref="A621:A623"/>
    <mergeCell ref="I621:I623"/>
    <mergeCell ref="J621:J623"/>
    <mergeCell ref="K621:K623"/>
    <mergeCell ref="A624:A627"/>
    <mergeCell ref="B624:B627"/>
    <mergeCell ref="C624:C627"/>
    <mergeCell ref="I624:I627"/>
    <mergeCell ref="J624:J627"/>
    <mergeCell ref="K624:K627"/>
    <mergeCell ref="A569:A570"/>
    <mergeCell ref="C569:C570"/>
    <mergeCell ref="A571:A584"/>
    <mergeCell ref="C571:C584"/>
    <mergeCell ref="I571:I578"/>
    <mergeCell ref="B591:K591"/>
    <mergeCell ref="A596:K596"/>
    <mergeCell ref="A601:K601"/>
    <mergeCell ref="A610:K610"/>
    <mergeCell ref="A544:A550"/>
    <mergeCell ref="B544:B550"/>
    <mergeCell ref="C544:C550"/>
    <mergeCell ref="I550:I551"/>
    <mergeCell ref="J550:J551"/>
    <mergeCell ref="A551:A557"/>
    <mergeCell ref="B551:B557"/>
    <mergeCell ref="C551:C557"/>
    <mergeCell ref="I557:I559"/>
    <mergeCell ref="A559:A568"/>
    <mergeCell ref="C559:C568"/>
    <mergeCell ref="A523:K523"/>
    <mergeCell ref="A527:K527"/>
    <mergeCell ref="A528:B528"/>
    <mergeCell ref="A530:A538"/>
    <mergeCell ref="B530:B538"/>
    <mergeCell ref="C531:C538"/>
    <mergeCell ref="I536:I538"/>
    <mergeCell ref="J536:J538"/>
    <mergeCell ref="A539:A543"/>
    <mergeCell ref="B539:B543"/>
    <mergeCell ref="C540:C543"/>
    <mergeCell ref="B403:K403"/>
    <mergeCell ref="B114:K114"/>
    <mergeCell ref="I116:I117"/>
    <mergeCell ref="A118:K118"/>
    <mergeCell ref="B503:K503"/>
    <mergeCell ref="A510:K510"/>
    <mergeCell ref="I516:I517"/>
    <mergeCell ref="J516:J517"/>
    <mergeCell ref="I518:I522"/>
    <mergeCell ref="J518:J522"/>
    <mergeCell ref="B375:K375"/>
    <mergeCell ref="I377:I379"/>
    <mergeCell ref="J377:J379"/>
    <mergeCell ref="A381:K381"/>
    <mergeCell ref="I388:I389"/>
    <mergeCell ref="J388:J389"/>
    <mergeCell ref="I391:I394"/>
    <mergeCell ref="J391:J394"/>
    <mergeCell ref="B399:K399"/>
    <mergeCell ref="B350:G350"/>
    <mergeCell ref="B351:G351"/>
    <mergeCell ref="B354:K354"/>
    <mergeCell ref="I356:I357"/>
    <mergeCell ref="J356:J358"/>
    <mergeCell ref="A360:K360"/>
    <mergeCell ref="I365:I366"/>
    <mergeCell ref="J365:J366"/>
    <mergeCell ref="I368:I369"/>
    <mergeCell ref="J368:J369"/>
    <mergeCell ref="A334:K334"/>
    <mergeCell ref="B335:G335"/>
    <mergeCell ref="B336:G336"/>
    <mergeCell ref="B339:G339"/>
    <mergeCell ref="B340:G340"/>
    <mergeCell ref="C341:C342"/>
    <mergeCell ref="I341:I342"/>
    <mergeCell ref="J341:J342"/>
    <mergeCell ref="C344:C348"/>
    <mergeCell ref="I344:I348"/>
    <mergeCell ref="J344:J347"/>
    <mergeCell ref="I322:I323"/>
    <mergeCell ref="J322:J324"/>
    <mergeCell ref="K322:K324"/>
    <mergeCell ref="B327:K327"/>
    <mergeCell ref="A329:A330"/>
    <mergeCell ref="B329:B330"/>
    <mergeCell ref="C329:C330"/>
    <mergeCell ref="H329:H330"/>
    <mergeCell ref="I329:I332"/>
    <mergeCell ref="J329:J332"/>
    <mergeCell ref="A331:A332"/>
    <mergeCell ref="B331:B332"/>
    <mergeCell ref="C331:C333"/>
    <mergeCell ref="H331:H332"/>
    <mergeCell ref="B291:K291"/>
    <mergeCell ref="A292:B292"/>
    <mergeCell ref="I295:I297"/>
    <mergeCell ref="A298:K298"/>
    <mergeCell ref="I300:I301"/>
    <mergeCell ref="J300:J301"/>
    <mergeCell ref="K300:K301"/>
    <mergeCell ref="I305:I314"/>
    <mergeCell ref="J305:J314"/>
    <mergeCell ref="K305:K314"/>
    <mergeCell ref="I315:I317"/>
    <mergeCell ref="J315:J317"/>
    <mergeCell ref="K315:K317"/>
    <mergeCell ref="I319:I320"/>
    <mergeCell ref="J319:J320"/>
    <mergeCell ref="K319:K320"/>
    <mergeCell ref="J295:J296"/>
    <mergeCell ref="K295:K296"/>
    <mergeCell ref="I303:I304"/>
    <mergeCell ref="J303:J304"/>
    <mergeCell ref="K303:K304"/>
    <mergeCell ref="I282:I283"/>
    <mergeCell ref="J282:J283"/>
    <mergeCell ref="K282:K283"/>
    <mergeCell ref="I254:I256"/>
    <mergeCell ref="J254:J255"/>
    <mergeCell ref="K254:K255"/>
    <mergeCell ref="I272:I274"/>
    <mergeCell ref="J272:J274"/>
    <mergeCell ref="K272:K274"/>
    <mergeCell ref="I277:I278"/>
    <mergeCell ref="J277:J278"/>
    <mergeCell ref="K277:K278"/>
    <mergeCell ref="B39:K39"/>
    <mergeCell ref="I46:I49"/>
    <mergeCell ref="J46:J49"/>
    <mergeCell ref="K46:K49"/>
    <mergeCell ref="I59:I67"/>
    <mergeCell ref="J59:J61"/>
    <mergeCell ref="K59:K61"/>
    <mergeCell ref="B77:K77"/>
    <mergeCell ref="I79:I82"/>
    <mergeCell ref="J79:J82"/>
    <mergeCell ref="B14:K14"/>
    <mergeCell ref="I16:I18"/>
    <mergeCell ref="J16:J18"/>
    <mergeCell ref="A19:K19"/>
    <mergeCell ref="A25:K25"/>
    <mergeCell ref="I26:I28"/>
    <mergeCell ref="J26:J28"/>
    <mergeCell ref="B33:K33"/>
    <mergeCell ref="B35:K35"/>
    <mergeCell ref="B242:K242"/>
    <mergeCell ref="B245:K245"/>
    <mergeCell ref="I247:I250"/>
    <mergeCell ref="J247:J250"/>
    <mergeCell ref="K247:K250"/>
    <mergeCell ref="B251:K251"/>
    <mergeCell ref="I192:I198"/>
    <mergeCell ref="J192:J198"/>
    <mergeCell ref="K193:K198"/>
    <mergeCell ref="B210:K210"/>
    <mergeCell ref="I211:I214"/>
    <mergeCell ref="J211:J214"/>
    <mergeCell ref="H212:H213"/>
    <mergeCell ref="A215:K215"/>
    <mergeCell ref="I217:I218"/>
    <mergeCell ref="J217:J218"/>
    <mergeCell ref="I220:I221"/>
    <mergeCell ref="J220:J221"/>
    <mergeCell ref="I226:I230"/>
    <mergeCell ref="J226:J230"/>
    <mergeCell ref="I236:I238"/>
    <mergeCell ref="J236:J238"/>
    <mergeCell ref="A239:K239"/>
    <mergeCell ref="C158:C161"/>
    <mergeCell ref="I158:I161"/>
    <mergeCell ref="J158:J161"/>
    <mergeCell ref="I162:I173"/>
    <mergeCell ref="J162:J173"/>
    <mergeCell ref="C167:C170"/>
    <mergeCell ref="B177:K177"/>
    <mergeCell ref="B144:K144"/>
    <mergeCell ref="I146:I149"/>
    <mergeCell ref="J146:J149"/>
    <mergeCell ref="A150:K150"/>
    <mergeCell ref="I152:I153"/>
    <mergeCell ref="J152:J153"/>
    <mergeCell ref="I156:I157"/>
    <mergeCell ref="J156:J157"/>
    <mergeCell ref="I91:I93"/>
    <mergeCell ref="J91:J93"/>
    <mergeCell ref="I94:I97"/>
    <mergeCell ref="J94:J96"/>
    <mergeCell ref="G931:H931"/>
    <mergeCell ref="U10:W10"/>
    <mergeCell ref="P1:W2"/>
    <mergeCell ref="F7:F9"/>
    <mergeCell ref="M8:M9"/>
    <mergeCell ref="A71:K71"/>
    <mergeCell ref="I56:I58"/>
    <mergeCell ref="A84:K84"/>
    <mergeCell ref="B44:K44"/>
    <mergeCell ref="A50:K50"/>
    <mergeCell ref="C81:C82"/>
    <mergeCell ref="I179:I181"/>
    <mergeCell ref="J179:J181"/>
    <mergeCell ref="A182:K182"/>
    <mergeCell ref="I189:I190"/>
    <mergeCell ref="J189:J190"/>
    <mergeCell ref="B674:K674"/>
    <mergeCell ref="A680:K680"/>
    <mergeCell ref="A688:K688"/>
    <mergeCell ref="A696:K696"/>
    <mergeCell ref="E7:E9"/>
    <mergeCell ref="L8:L9"/>
    <mergeCell ref="A6:A9"/>
    <mergeCell ref="G7:G9"/>
    <mergeCell ref="H7:H9"/>
    <mergeCell ref="E6:H6"/>
    <mergeCell ref="O10:Q10"/>
    <mergeCell ref="R10:T10"/>
    <mergeCell ref="B3:V3"/>
    <mergeCell ref="L6:W7"/>
    <mergeCell ref="U8:W8"/>
    <mergeCell ref="B6:B9"/>
    <mergeCell ref="J6:J9"/>
    <mergeCell ref="C6:C9"/>
    <mergeCell ref="D6:D9"/>
    <mergeCell ref="O8:Q8"/>
    <mergeCell ref="R8:T8"/>
    <mergeCell ref="N8:N9"/>
    <mergeCell ref="K6:K9"/>
    <mergeCell ref="I6:I9"/>
    <mergeCell ref="A697:K697"/>
    <mergeCell ref="I699:I704"/>
    <mergeCell ref="J701:J704"/>
    <mergeCell ref="K701:K704"/>
    <mergeCell ref="B711:C711"/>
    <mergeCell ref="A757:K757"/>
    <mergeCell ref="A761:A762"/>
    <mergeCell ref="B761:B762"/>
    <mergeCell ref="C761:C762"/>
    <mergeCell ref="D761:D762"/>
    <mergeCell ref="H761:H762"/>
    <mergeCell ref="K761:K762"/>
    <mergeCell ref="B770:K770"/>
    <mergeCell ref="B775:K775"/>
    <mergeCell ref="A781:K781"/>
    <mergeCell ref="B786:K786"/>
    <mergeCell ref="B790:K790"/>
    <mergeCell ref="A792:A796"/>
    <mergeCell ref="C792:C797"/>
    <mergeCell ref="D792:D795"/>
    <mergeCell ref="I794:I795"/>
    <mergeCell ref="A798:K798"/>
    <mergeCell ref="C805:C806"/>
    <mergeCell ref="D805:D806"/>
    <mergeCell ref="I809:I812"/>
    <mergeCell ref="J809:J812"/>
    <mergeCell ref="I814:I818"/>
    <mergeCell ref="J814:J818"/>
    <mergeCell ref="I819:I820"/>
    <mergeCell ref="A825:K825"/>
    <mergeCell ref="I827:I828"/>
    <mergeCell ref="J827:J828"/>
    <mergeCell ref="K827:K828"/>
    <mergeCell ref="A828:A831"/>
    <mergeCell ref="I829:I831"/>
    <mergeCell ref="J829:J831"/>
    <mergeCell ref="K829:K831"/>
    <mergeCell ref="I836:I839"/>
    <mergeCell ref="J836:J839"/>
    <mergeCell ref="K836:K839"/>
    <mergeCell ref="A840:K840"/>
    <mergeCell ref="A841:K841"/>
    <mergeCell ref="A846:K846"/>
    <mergeCell ref="A850:A854"/>
    <mergeCell ref="C850:C854"/>
    <mergeCell ref="D850:D854"/>
    <mergeCell ref="I850:I854"/>
    <mergeCell ref="J850:J854"/>
    <mergeCell ref="K850:K854"/>
    <mergeCell ref="A855:K855"/>
    <mergeCell ref="C856:C858"/>
    <mergeCell ref="I856:I871"/>
    <mergeCell ref="J856:J871"/>
    <mergeCell ref="K856:K870"/>
    <mergeCell ref="A857:A858"/>
    <mergeCell ref="A859:A861"/>
    <mergeCell ref="C859:C867"/>
    <mergeCell ref="A864:A866"/>
    <mergeCell ref="A867:A870"/>
    <mergeCell ref="A872:K872"/>
    <mergeCell ref="I876:I878"/>
    <mergeCell ref="A879:A884"/>
    <mergeCell ref="C879:C884"/>
    <mergeCell ref="D879:D884"/>
    <mergeCell ref="I879:I884"/>
    <mergeCell ref="J879:J884"/>
    <mergeCell ref="K879:K884"/>
    <mergeCell ref="A887:A893"/>
    <mergeCell ref="C887:C893"/>
    <mergeCell ref="D887:D893"/>
    <mergeCell ref="I887:I893"/>
    <mergeCell ref="J887:J893"/>
    <mergeCell ref="K887:K893"/>
    <mergeCell ref="I898:I900"/>
    <mergeCell ref="J898:J900"/>
    <mergeCell ref="K898:K900"/>
    <mergeCell ref="A903:A904"/>
    <mergeCell ref="C903:C904"/>
    <mergeCell ref="D903:D904"/>
    <mergeCell ref="I903:I906"/>
    <mergeCell ref="J903:J904"/>
    <mergeCell ref="A905:A906"/>
    <mergeCell ref="I909:I912"/>
    <mergeCell ref="J909:J911"/>
    <mergeCell ref="K909:K911"/>
    <mergeCell ref="B917:K917"/>
    <mergeCell ref="A918:A919"/>
    <mergeCell ref="C918:C923"/>
    <mergeCell ref="D918:D923"/>
    <mergeCell ref="I918:I919"/>
    <mergeCell ref="J918:J919"/>
    <mergeCell ref="K918:K919"/>
    <mergeCell ref="A920:A923"/>
    <mergeCell ref="I920:I923"/>
    <mergeCell ref="B924:K924"/>
    <mergeCell ref="H925:H926"/>
    <mergeCell ref="I925:I926"/>
    <mergeCell ref="J925:J926"/>
    <mergeCell ref="B927:K927"/>
    <mergeCell ref="B406:K406"/>
    <mergeCell ref="A409:A412"/>
    <mergeCell ref="B409:B412"/>
    <mergeCell ref="C409:C412"/>
    <mergeCell ref="D409:D410"/>
    <mergeCell ref="I409:I418"/>
    <mergeCell ref="J409:J418"/>
    <mergeCell ref="K409:K412"/>
    <mergeCell ref="A414:A415"/>
    <mergeCell ref="B414:B415"/>
    <mergeCell ref="C414:C416"/>
    <mergeCell ref="D414:D415"/>
    <mergeCell ref="A419:K419"/>
    <mergeCell ref="I420:I430"/>
    <mergeCell ref="J420:J430"/>
    <mergeCell ref="A421:A424"/>
    <mergeCell ref="B421:B424"/>
    <mergeCell ref="C421:C424"/>
    <mergeCell ref="D421:D424"/>
    <mergeCell ref="A431:K431"/>
    <mergeCell ref="A432:K432"/>
    <mergeCell ref="I433:I455"/>
    <mergeCell ref="J433:J455"/>
    <mergeCell ref="A434:A437"/>
    <mergeCell ref="B434:B437"/>
    <mergeCell ref="C434:C437"/>
    <mergeCell ref="D434:D437"/>
    <mergeCell ref="A439:A443"/>
    <mergeCell ref="B439:B443"/>
    <mergeCell ref="C439:C443"/>
    <mergeCell ref="D439:D443"/>
    <mergeCell ref="A444:A451"/>
    <mergeCell ref="B444:B451"/>
    <mergeCell ref="C444:C450"/>
    <mergeCell ref="D444:D451"/>
    <mergeCell ref="A454:A455"/>
    <mergeCell ref="B454:B455"/>
    <mergeCell ref="C454:C455"/>
    <mergeCell ref="D454:D455"/>
    <mergeCell ref="I457:I481"/>
    <mergeCell ref="J457:J481"/>
    <mergeCell ref="A458:A466"/>
    <mergeCell ref="B458:B466"/>
    <mergeCell ref="C458:C466"/>
    <mergeCell ref="D458:D466"/>
    <mergeCell ref="A467:A470"/>
    <mergeCell ref="B467:B470"/>
    <mergeCell ref="C467:C470"/>
    <mergeCell ref="D467:D470"/>
    <mergeCell ref="A471:A480"/>
    <mergeCell ref="B471:B473"/>
    <mergeCell ref="D471:D473"/>
    <mergeCell ref="C473:C481"/>
    <mergeCell ref="B474:B475"/>
    <mergeCell ref="D474:D475"/>
    <mergeCell ref="B476:B480"/>
    <mergeCell ref="D476:D480"/>
    <mergeCell ref="B484:K484"/>
    <mergeCell ref="A485:A492"/>
    <mergeCell ref="B485:B492"/>
    <mergeCell ref="C485:C492"/>
    <mergeCell ref="D485:D492"/>
    <mergeCell ref="I485:I500"/>
    <mergeCell ref="J485:J500"/>
    <mergeCell ref="A493:A498"/>
    <mergeCell ref="B493:B498"/>
    <mergeCell ref="C493:C498"/>
    <mergeCell ref="D493:D498"/>
    <mergeCell ref="A499:A500"/>
    <mergeCell ref="C499:C500"/>
  </mergeCells>
  <phoneticPr fontId="3" type="noConversion"/>
  <printOptions horizontalCentered="1"/>
  <pageMargins left="0.23622047244094491" right="0.19685039370078741" top="0.74803149606299213" bottom="0.82677165354330717" header="0.15748031496062992" footer="0.23622047244094491"/>
  <pageSetup paperSize="9" scale="38" fitToHeight="0" orientation="landscape" verticalDpi="4294967295" r:id="rId1"/>
  <headerFooter differentOddEven="1">
    <oddFooter>&amp;R
Таблица 1, страница &amp;P</oddFooter>
    <evenHeader xml:space="preserve">&amp;R
Таблица 1, страница &amp;P
</evenHeader>
  </headerFooter>
</worksheet>
</file>

<file path=xl/worksheets/sheet2.xml><?xml version="1.0" encoding="utf-8"?>
<worksheet xmlns="http://schemas.openxmlformats.org/spreadsheetml/2006/main" xmlns:r="http://schemas.openxmlformats.org/officeDocument/2006/relationships">
  <sheetPr>
    <pageSetUpPr fitToPage="1"/>
  </sheetPr>
  <dimension ref="A1:W104"/>
  <sheetViews>
    <sheetView tabSelected="1" view="pageBreakPreview" zoomScale="64" zoomScaleSheetLayoutView="64" workbookViewId="0">
      <pane xSplit="1" ySplit="12" topLeftCell="B13" activePane="bottomRight" state="frozen"/>
      <selection pane="topRight" activeCell="B1" sqref="B1"/>
      <selection pane="bottomLeft" activeCell="A12" sqref="A12"/>
      <selection pane="bottomRight" activeCell="B3" sqref="B3:V3"/>
    </sheetView>
  </sheetViews>
  <sheetFormatPr defaultRowHeight="16.5"/>
  <cols>
    <col min="1" max="1" width="8.28515625" style="248" customWidth="1"/>
    <col min="2" max="2" width="60.28515625" style="249" customWidth="1"/>
    <col min="3" max="3" width="31.7109375" style="250" customWidth="1"/>
    <col min="4" max="4" width="9.7109375" style="4" customWidth="1"/>
    <col min="5" max="6" width="4.5703125" style="251" customWidth="1"/>
    <col min="7" max="7" width="15.85546875" style="251" customWidth="1"/>
    <col min="8" max="8" width="6.7109375" style="251" customWidth="1"/>
    <col min="9" max="9" width="47.28515625" style="6" customWidth="1"/>
    <col min="10" max="10" width="14.42578125" style="250" customWidth="1"/>
    <col min="11" max="11" width="13.42578125" style="252" customWidth="1"/>
    <col min="12" max="12" width="16.140625" style="253" customWidth="1"/>
    <col min="13" max="13" width="15.140625" style="253" customWidth="1"/>
    <col min="14" max="14" width="17.140625" style="253" customWidth="1"/>
    <col min="15" max="16" width="16.5703125" style="253" bestFit="1" customWidth="1"/>
    <col min="17" max="17" width="12.85546875" style="253" customWidth="1"/>
    <col min="18" max="19" width="16.5703125" style="253" bestFit="1" customWidth="1"/>
    <col min="20" max="20" width="12.7109375" style="253" customWidth="1"/>
    <col min="21" max="21" width="16.85546875" style="253" bestFit="1" customWidth="1"/>
    <col min="22" max="22" width="16.5703125" style="253" bestFit="1" customWidth="1"/>
    <col min="23" max="23" width="14.85546875" style="253" customWidth="1"/>
    <col min="24" max="16384" width="9.140625" style="254"/>
  </cols>
  <sheetData>
    <row r="1" spans="1:23">
      <c r="P1" s="510" t="s">
        <v>1260</v>
      </c>
      <c r="Q1" s="511"/>
      <c r="R1" s="511"/>
      <c r="S1" s="511"/>
      <c r="T1" s="511"/>
      <c r="U1" s="511"/>
      <c r="V1" s="511"/>
      <c r="W1" s="511"/>
    </row>
    <row r="2" spans="1:23">
      <c r="P2" s="511"/>
      <c r="Q2" s="511"/>
      <c r="R2" s="511"/>
      <c r="S2" s="511"/>
      <c r="T2" s="511"/>
      <c r="U2" s="511"/>
      <c r="V2" s="511"/>
      <c r="W2" s="511"/>
    </row>
    <row r="3" spans="1:23">
      <c r="B3" s="512" t="s">
        <v>239</v>
      </c>
      <c r="C3" s="513"/>
      <c r="D3" s="513"/>
      <c r="E3" s="513"/>
      <c r="F3" s="513"/>
      <c r="G3" s="513"/>
      <c r="H3" s="513"/>
      <c r="I3" s="513"/>
      <c r="J3" s="513"/>
      <c r="K3" s="513"/>
      <c r="L3" s="513"/>
      <c r="M3" s="513"/>
      <c r="N3" s="513"/>
      <c r="O3" s="513"/>
      <c r="P3" s="513"/>
      <c r="Q3" s="513"/>
      <c r="R3" s="513"/>
      <c r="S3" s="513"/>
      <c r="T3" s="513"/>
      <c r="U3" s="513"/>
      <c r="V3" s="513"/>
    </row>
    <row r="4" spans="1:23" s="260" customFormat="1" hidden="1">
      <c r="A4" s="255"/>
      <c r="B4" s="256"/>
      <c r="C4" s="257"/>
      <c r="D4" s="12"/>
      <c r="E4" s="258"/>
      <c r="F4" s="258"/>
      <c r="G4" s="258"/>
      <c r="H4" s="258"/>
      <c r="I4" s="11"/>
      <c r="J4" s="256"/>
      <c r="K4" s="259" t="s">
        <v>319</v>
      </c>
      <c r="L4" s="253">
        <v>1460982.1</v>
      </c>
      <c r="M4" s="253">
        <v>1650975.6</v>
      </c>
      <c r="N4" s="253">
        <v>870783.4</v>
      </c>
      <c r="O4" s="253">
        <v>1998484.4</v>
      </c>
      <c r="P4" s="253">
        <v>1998484.4</v>
      </c>
      <c r="Q4" s="253">
        <v>0</v>
      </c>
      <c r="R4" s="253">
        <v>2007222.5</v>
      </c>
      <c r="S4" s="253">
        <v>2007222.5</v>
      </c>
      <c r="T4" s="253">
        <v>0</v>
      </c>
      <c r="U4" s="253">
        <v>2004504.4</v>
      </c>
      <c r="V4" s="253">
        <v>2004504.4</v>
      </c>
      <c r="W4" s="253">
        <v>0</v>
      </c>
    </row>
    <row r="5" spans="1:23" s="23" customFormat="1" hidden="1">
      <c r="A5" s="16"/>
      <c r="B5" s="17"/>
      <c r="C5" s="18"/>
      <c r="D5" s="261"/>
      <c r="E5" s="20"/>
      <c r="F5" s="20"/>
      <c r="G5" s="20"/>
      <c r="H5" s="20"/>
      <c r="I5" s="11"/>
      <c r="J5" s="17"/>
      <c r="K5" s="19"/>
      <c r="L5" s="22">
        <f t="shared" ref="L5:W5" si="0">L11-L4</f>
        <v>-1.0000000009313226E-2</v>
      </c>
      <c r="M5" s="22">
        <f t="shared" si="0"/>
        <v>0</v>
      </c>
      <c r="N5" s="22">
        <f t="shared" si="0"/>
        <v>0</v>
      </c>
      <c r="O5" s="22">
        <f t="shared" si="0"/>
        <v>0</v>
      </c>
      <c r="P5" s="22">
        <f t="shared" si="0"/>
        <v>0</v>
      </c>
      <c r="Q5" s="22">
        <f t="shared" si="0"/>
        <v>0</v>
      </c>
      <c r="R5" s="22">
        <f t="shared" si="0"/>
        <v>0</v>
      </c>
      <c r="S5" s="22">
        <f t="shared" si="0"/>
        <v>0</v>
      </c>
      <c r="T5" s="22">
        <f t="shared" si="0"/>
        <v>0</v>
      </c>
      <c r="U5" s="22">
        <f t="shared" si="0"/>
        <v>0</v>
      </c>
      <c r="V5" s="22">
        <f t="shared" si="0"/>
        <v>0</v>
      </c>
      <c r="W5" s="22">
        <f t="shared" si="0"/>
        <v>0</v>
      </c>
    </row>
    <row r="6" spans="1:23">
      <c r="A6" s="535" t="s">
        <v>0</v>
      </c>
      <c r="B6" s="522" t="s">
        <v>27</v>
      </c>
      <c r="C6" s="499" t="s">
        <v>61</v>
      </c>
      <c r="D6" s="525" t="s">
        <v>392</v>
      </c>
      <c r="E6" s="526" t="s">
        <v>24</v>
      </c>
      <c r="F6" s="527"/>
      <c r="G6" s="527"/>
      <c r="H6" s="527"/>
      <c r="I6" s="514" t="s">
        <v>30</v>
      </c>
      <c r="J6" s="517" t="s">
        <v>1</v>
      </c>
      <c r="K6" s="520" t="s">
        <v>28</v>
      </c>
      <c r="L6" s="533" t="s">
        <v>2</v>
      </c>
      <c r="M6" s="533"/>
      <c r="N6" s="533"/>
      <c r="O6" s="533"/>
      <c r="P6" s="533"/>
      <c r="Q6" s="533"/>
      <c r="R6" s="533"/>
      <c r="S6" s="533"/>
      <c r="T6" s="533"/>
      <c r="U6" s="533"/>
      <c r="V6" s="533"/>
      <c r="W6" s="533"/>
    </row>
    <row r="7" spans="1:23">
      <c r="A7" s="535"/>
      <c r="B7" s="523"/>
      <c r="C7" s="499"/>
      <c r="D7" s="525"/>
      <c r="E7" s="528" t="s">
        <v>3</v>
      </c>
      <c r="F7" s="528" t="s">
        <v>4</v>
      </c>
      <c r="G7" s="528" t="s">
        <v>5</v>
      </c>
      <c r="H7" s="528" t="s">
        <v>6</v>
      </c>
      <c r="I7" s="515"/>
      <c r="J7" s="518"/>
      <c r="K7" s="520"/>
      <c r="L7" s="533"/>
      <c r="M7" s="533"/>
      <c r="N7" s="533"/>
      <c r="O7" s="533"/>
      <c r="P7" s="533"/>
      <c r="Q7" s="533"/>
      <c r="R7" s="533"/>
      <c r="S7" s="533"/>
      <c r="T7" s="533"/>
      <c r="U7" s="533"/>
      <c r="V7" s="533"/>
      <c r="W7" s="533"/>
    </row>
    <row r="8" spans="1:23">
      <c r="A8" s="535"/>
      <c r="B8" s="523"/>
      <c r="C8" s="499"/>
      <c r="D8" s="525"/>
      <c r="E8" s="528"/>
      <c r="F8" s="528"/>
      <c r="G8" s="528"/>
      <c r="H8" s="528"/>
      <c r="I8" s="515"/>
      <c r="J8" s="518"/>
      <c r="K8" s="520"/>
      <c r="L8" s="534" t="s">
        <v>1206</v>
      </c>
      <c r="M8" s="534" t="s">
        <v>1207</v>
      </c>
      <c r="N8" s="534" t="s">
        <v>1261</v>
      </c>
      <c r="O8" s="521" t="s">
        <v>1213</v>
      </c>
      <c r="P8" s="521"/>
      <c r="Q8" s="521"/>
      <c r="R8" s="521" t="s">
        <v>1214</v>
      </c>
      <c r="S8" s="521"/>
      <c r="T8" s="521"/>
      <c r="U8" s="521" t="s">
        <v>1215</v>
      </c>
      <c r="V8" s="521"/>
      <c r="W8" s="521"/>
    </row>
    <row r="9" spans="1:23" s="263" customFormat="1">
      <c r="A9" s="535"/>
      <c r="B9" s="524"/>
      <c r="C9" s="499"/>
      <c r="D9" s="525"/>
      <c r="E9" s="528"/>
      <c r="F9" s="528"/>
      <c r="G9" s="528"/>
      <c r="H9" s="528"/>
      <c r="I9" s="516"/>
      <c r="J9" s="519"/>
      <c r="K9" s="520"/>
      <c r="L9" s="534"/>
      <c r="M9" s="534"/>
      <c r="N9" s="534"/>
      <c r="O9" s="262" t="s">
        <v>29</v>
      </c>
      <c r="P9" s="262" t="s">
        <v>7</v>
      </c>
      <c r="Q9" s="262" t="s">
        <v>8</v>
      </c>
      <c r="R9" s="262" t="s">
        <v>29</v>
      </c>
      <c r="S9" s="262" t="s">
        <v>7</v>
      </c>
      <c r="T9" s="262" t="s">
        <v>8</v>
      </c>
      <c r="U9" s="262" t="s">
        <v>29</v>
      </c>
      <c r="V9" s="262" t="s">
        <v>7</v>
      </c>
      <c r="W9" s="262" t="s">
        <v>8</v>
      </c>
    </row>
    <row r="10" spans="1:23" s="268" customFormat="1">
      <c r="A10" s="264" t="s">
        <v>25</v>
      </c>
      <c r="B10" s="265">
        <v>2</v>
      </c>
      <c r="C10" s="266" t="s">
        <v>59</v>
      </c>
      <c r="D10" s="29" t="s">
        <v>60</v>
      </c>
      <c r="E10" s="267" t="s">
        <v>52</v>
      </c>
      <c r="F10" s="267" t="s">
        <v>53</v>
      </c>
      <c r="G10" s="267" t="s">
        <v>54</v>
      </c>
      <c r="H10" s="267" t="s">
        <v>26</v>
      </c>
      <c r="I10" s="82" t="s">
        <v>55</v>
      </c>
      <c r="J10" s="266" t="s">
        <v>81</v>
      </c>
      <c r="K10" s="264" t="s">
        <v>82</v>
      </c>
      <c r="L10" s="267" t="s">
        <v>83</v>
      </c>
      <c r="M10" s="267" t="s">
        <v>84</v>
      </c>
      <c r="N10" s="267" t="s">
        <v>85</v>
      </c>
      <c r="O10" s="530" t="s">
        <v>86</v>
      </c>
      <c r="P10" s="531"/>
      <c r="Q10" s="532"/>
      <c r="R10" s="530" t="s">
        <v>87</v>
      </c>
      <c r="S10" s="531"/>
      <c r="T10" s="532"/>
      <c r="U10" s="530" t="s">
        <v>88</v>
      </c>
      <c r="V10" s="531"/>
      <c r="W10" s="532"/>
    </row>
    <row r="11" spans="1:23" s="277" customFormat="1">
      <c r="A11" s="269"/>
      <c r="B11" s="270" t="s">
        <v>241</v>
      </c>
      <c r="C11" s="271"/>
      <c r="D11" s="272"/>
      <c r="E11" s="273"/>
      <c r="F11" s="273"/>
      <c r="G11" s="273"/>
      <c r="H11" s="273"/>
      <c r="I11" s="274"/>
      <c r="J11" s="271"/>
      <c r="K11" s="275"/>
      <c r="L11" s="276">
        <f>L13+L25+L30+L66+L83</f>
        <v>1460982.09</v>
      </c>
      <c r="M11" s="276">
        <f t="shared" ref="M11:W11" si="1">M13+M25+M30+M66+M83</f>
        <v>1650975.5999999999</v>
      </c>
      <c r="N11" s="276">
        <f t="shared" si="1"/>
        <v>870783.39999999991</v>
      </c>
      <c r="O11" s="276">
        <f t="shared" si="1"/>
        <v>1998484.4</v>
      </c>
      <c r="P11" s="276">
        <f t="shared" si="1"/>
        <v>1998484.4</v>
      </c>
      <c r="Q11" s="276">
        <f t="shared" si="1"/>
        <v>0</v>
      </c>
      <c r="R11" s="276">
        <f t="shared" si="1"/>
        <v>2007222.5</v>
      </c>
      <c r="S11" s="276">
        <f t="shared" si="1"/>
        <v>2007222.5</v>
      </c>
      <c r="T11" s="276">
        <f t="shared" si="1"/>
        <v>0</v>
      </c>
      <c r="U11" s="276">
        <f t="shared" si="1"/>
        <v>2004504.3999999997</v>
      </c>
      <c r="V11" s="276">
        <f t="shared" si="1"/>
        <v>2004504.3999999997</v>
      </c>
      <c r="W11" s="276">
        <f t="shared" si="1"/>
        <v>0</v>
      </c>
    </row>
    <row r="12" spans="1:23" s="281" customFormat="1">
      <c r="A12" s="278"/>
      <c r="B12" s="279"/>
      <c r="C12" s="266"/>
      <c r="D12" s="29"/>
      <c r="E12" s="267"/>
      <c r="F12" s="267"/>
      <c r="G12" s="267"/>
      <c r="H12" s="267"/>
      <c r="I12" s="82"/>
      <c r="J12" s="266"/>
      <c r="K12" s="264"/>
      <c r="L12" s="280"/>
      <c r="M12" s="280"/>
      <c r="N12" s="280"/>
      <c r="O12" s="280"/>
      <c r="P12" s="280"/>
      <c r="Q12" s="280"/>
      <c r="R12" s="280"/>
      <c r="S12" s="280"/>
      <c r="T12" s="280"/>
      <c r="U12" s="280"/>
      <c r="V12" s="280"/>
      <c r="W12" s="280"/>
    </row>
    <row r="13" spans="1:23" s="285" customFormat="1" ht="33">
      <c r="A13" s="282" t="s">
        <v>150</v>
      </c>
      <c r="B13" s="108" t="s">
        <v>151</v>
      </c>
      <c r="C13" s="283"/>
      <c r="D13" s="109"/>
      <c r="E13" s="109"/>
      <c r="F13" s="109"/>
      <c r="G13" s="109"/>
      <c r="H13" s="109"/>
      <c r="I13" s="283"/>
      <c r="J13" s="283"/>
      <c r="K13" s="111" t="s">
        <v>62</v>
      </c>
      <c r="L13" s="284">
        <f t="shared" ref="L13:W13" si="2">L14+L22</f>
        <v>1253.8</v>
      </c>
      <c r="M13" s="284">
        <f t="shared" si="2"/>
        <v>1756.8000000000002</v>
      </c>
      <c r="N13" s="284">
        <f t="shared" si="2"/>
        <v>653.9</v>
      </c>
      <c r="O13" s="284">
        <f t="shared" si="2"/>
        <v>991.89999999999986</v>
      </c>
      <c r="P13" s="284">
        <f t="shared" si="2"/>
        <v>991.89999999999986</v>
      </c>
      <c r="Q13" s="284">
        <f t="shared" si="2"/>
        <v>0</v>
      </c>
      <c r="R13" s="284">
        <f t="shared" si="2"/>
        <v>995.09999999999991</v>
      </c>
      <c r="S13" s="284">
        <f t="shared" si="2"/>
        <v>995.09999999999991</v>
      </c>
      <c r="T13" s="284">
        <f t="shared" si="2"/>
        <v>0</v>
      </c>
      <c r="U13" s="284">
        <f t="shared" si="2"/>
        <v>990.19999999999993</v>
      </c>
      <c r="V13" s="284">
        <f t="shared" si="2"/>
        <v>990.19999999999993</v>
      </c>
      <c r="W13" s="284">
        <f t="shared" si="2"/>
        <v>0</v>
      </c>
    </row>
    <row r="14" spans="1:23" s="285" customFormat="1" ht="66">
      <c r="A14" s="65" t="s">
        <v>9</v>
      </c>
      <c r="B14" s="286" t="s">
        <v>67</v>
      </c>
      <c r="C14" s="286"/>
      <c r="D14" s="287"/>
      <c r="E14" s="287"/>
      <c r="F14" s="287"/>
      <c r="G14" s="287"/>
      <c r="H14" s="287"/>
      <c r="I14" s="286"/>
      <c r="J14" s="286"/>
      <c r="K14" s="288"/>
      <c r="L14" s="289">
        <f t="shared" ref="L14:W14" si="3">L15+L19</f>
        <v>996</v>
      </c>
      <c r="M14" s="289">
        <f t="shared" si="3"/>
        <v>1586.3000000000002</v>
      </c>
      <c r="N14" s="289">
        <f t="shared" si="3"/>
        <v>653.9</v>
      </c>
      <c r="O14" s="289">
        <f t="shared" si="3"/>
        <v>851.19999999999993</v>
      </c>
      <c r="P14" s="289">
        <f t="shared" si="3"/>
        <v>851.19999999999993</v>
      </c>
      <c r="Q14" s="289">
        <f t="shared" si="3"/>
        <v>0</v>
      </c>
      <c r="R14" s="289">
        <f t="shared" si="3"/>
        <v>851.19999999999993</v>
      </c>
      <c r="S14" s="289">
        <f t="shared" si="3"/>
        <v>851.19999999999993</v>
      </c>
      <c r="T14" s="289">
        <f t="shared" si="3"/>
        <v>0</v>
      </c>
      <c r="U14" s="289">
        <f t="shared" si="3"/>
        <v>851.19999999999993</v>
      </c>
      <c r="V14" s="289">
        <f t="shared" si="3"/>
        <v>851.19999999999993</v>
      </c>
      <c r="W14" s="289">
        <f t="shared" si="3"/>
        <v>0</v>
      </c>
    </row>
    <row r="15" spans="1:23" s="285" customFormat="1">
      <c r="A15" s="49" t="s">
        <v>57</v>
      </c>
      <c r="B15" s="50"/>
      <c r="C15" s="290"/>
      <c r="D15" s="165"/>
      <c r="E15" s="165"/>
      <c r="F15" s="165"/>
      <c r="G15" s="165"/>
      <c r="H15" s="165"/>
      <c r="I15" s="290"/>
      <c r="J15" s="290"/>
      <c r="K15" s="164"/>
      <c r="L15" s="291">
        <f>L16</f>
        <v>23.6</v>
      </c>
      <c r="M15" s="291">
        <f t="shared" ref="M15:W15" si="4">M16</f>
        <v>23.4</v>
      </c>
      <c r="N15" s="291">
        <f t="shared" si="4"/>
        <v>10.5</v>
      </c>
      <c r="O15" s="291">
        <f t="shared" si="4"/>
        <v>23.3</v>
      </c>
      <c r="P15" s="291">
        <f t="shared" si="4"/>
        <v>23.3</v>
      </c>
      <c r="Q15" s="291">
        <f t="shared" si="4"/>
        <v>0</v>
      </c>
      <c r="R15" s="291">
        <f t="shared" si="4"/>
        <v>23.3</v>
      </c>
      <c r="S15" s="291">
        <f t="shared" si="4"/>
        <v>23.3</v>
      </c>
      <c r="T15" s="291">
        <f t="shared" si="4"/>
        <v>0</v>
      </c>
      <c r="U15" s="291">
        <f t="shared" si="4"/>
        <v>23.3</v>
      </c>
      <c r="V15" s="291">
        <f t="shared" si="4"/>
        <v>23.3</v>
      </c>
      <c r="W15" s="291">
        <f t="shared" si="4"/>
        <v>0</v>
      </c>
    </row>
    <row r="16" spans="1:23" s="292" customFormat="1" ht="33">
      <c r="A16" s="169" t="s">
        <v>10</v>
      </c>
      <c r="B16" s="73" t="s">
        <v>69</v>
      </c>
      <c r="C16" s="290"/>
      <c r="D16" s="165"/>
      <c r="E16" s="165"/>
      <c r="F16" s="165"/>
      <c r="G16" s="165"/>
      <c r="H16" s="165"/>
      <c r="I16" s="290"/>
      <c r="J16" s="290"/>
      <c r="K16" s="164"/>
      <c r="L16" s="291">
        <f t="shared" ref="L16:W20" si="5">L17</f>
        <v>23.6</v>
      </c>
      <c r="M16" s="291">
        <f t="shared" si="5"/>
        <v>23.4</v>
      </c>
      <c r="N16" s="291">
        <f t="shared" si="5"/>
        <v>10.5</v>
      </c>
      <c r="O16" s="291">
        <f t="shared" si="5"/>
        <v>23.3</v>
      </c>
      <c r="P16" s="291">
        <f t="shared" si="5"/>
        <v>23.3</v>
      </c>
      <c r="Q16" s="291">
        <f t="shared" si="5"/>
        <v>0</v>
      </c>
      <c r="R16" s="291">
        <f t="shared" si="5"/>
        <v>23.3</v>
      </c>
      <c r="S16" s="291">
        <f t="shared" si="5"/>
        <v>23.3</v>
      </c>
      <c r="T16" s="291">
        <f t="shared" si="5"/>
        <v>0</v>
      </c>
      <c r="U16" s="291">
        <f t="shared" si="5"/>
        <v>23.3</v>
      </c>
      <c r="V16" s="291">
        <f t="shared" si="5"/>
        <v>23.3</v>
      </c>
      <c r="W16" s="291">
        <f t="shared" si="5"/>
        <v>0</v>
      </c>
    </row>
    <row r="17" spans="1:23" s="292" customFormat="1" ht="165">
      <c r="A17" s="56" t="s">
        <v>367</v>
      </c>
      <c r="B17" s="50" t="s">
        <v>1570</v>
      </c>
      <c r="C17" s="293"/>
      <c r="D17" s="145" t="s">
        <v>1571</v>
      </c>
      <c r="E17" s="145" t="s">
        <v>99</v>
      </c>
      <c r="F17" s="145" t="s">
        <v>99</v>
      </c>
      <c r="G17" s="145" t="s">
        <v>1622</v>
      </c>
      <c r="H17" s="177">
        <v>200</v>
      </c>
      <c r="I17" s="293" t="s">
        <v>1587</v>
      </c>
      <c r="J17" s="293" t="s">
        <v>1572</v>
      </c>
      <c r="K17" s="294"/>
      <c r="L17" s="295">
        <v>23.6</v>
      </c>
      <c r="M17" s="295">
        <v>23.4</v>
      </c>
      <c r="N17" s="295">
        <v>10.5</v>
      </c>
      <c r="O17" s="295">
        <f>P17+Q17</f>
        <v>23.3</v>
      </c>
      <c r="P17" s="295">
        <v>23.3</v>
      </c>
      <c r="Q17" s="295">
        <f t="shared" si="5"/>
        <v>0</v>
      </c>
      <c r="R17" s="295">
        <f>S17+T17</f>
        <v>23.3</v>
      </c>
      <c r="S17" s="295">
        <v>23.3</v>
      </c>
      <c r="T17" s="295">
        <f t="shared" si="5"/>
        <v>0</v>
      </c>
      <c r="U17" s="295">
        <f>V17+W17</f>
        <v>23.3</v>
      </c>
      <c r="V17" s="295">
        <v>23.3</v>
      </c>
      <c r="W17" s="295">
        <f t="shared" si="5"/>
        <v>0</v>
      </c>
    </row>
    <row r="18" spans="1:23" s="292" customFormat="1">
      <c r="A18" s="429" t="s">
        <v>1573</v>
      </c>
      <c r="B18" s="429"/>
      <c r="C18" s="429"/>
      <c r="D18" s="429"/>
      <c r="E18" s="429"/>
      <c r="F18" s="429"/>
      <c r="G18" s="429"/>
      <c r="H18" s="429"/>
      <c r="I18" s="429"/>
      <c r="J18" s="429"/>
      <c r="K18" s="429"/>
      <c r="L18" s="62">
        <f>L19</f>
        <v>972.4</v>
      </c>
      <c r="M18" s="62">
        <f t="shared" ref="M18:N20" si="6">M19</f>
        <v>1562.9</v>
      </c>
      <c r="N18" s="62">
        <f t="shared" si="6"/>
        <v>643.4</v>
      </c>
      <c r="O18" s="62">
        <f t="shared" si="5"/>
        <v>827.9</v>
      </c>
      <c r="P18" s="62">
        <f t="shared" si="5"/>
        <v>827.9</v>
      </c>
      <c r="Q18" s="62">
        <f t="shared" si="5"/>
        <v>0</v>
      </c>
      <c r="R18" s="62">
        <f t="shared" si="5"/>
        <v>827.9</v>
      </c>
      <c r="S18" s="62">
        <f t="shared" si="5"/>
        <v>827.9</v>
      </c>
      <c r="T18" s="62">
        <f t="shared" si="5"/>
        <v>0</v>
      </c>
      <c r="U18" s="62">
        <f t="shared" si="5"/>
        <v>827.9</v>
      </c>
      <c r="V18" s="62">
        <f t="shared" si="5"/>
        <v>827.9</v>
      </c>
      <c r="W18" s="62">
        <f t="shared" si="5"/>
        <v>0</v>
      </c>
    </row>
    <row r="19" spans="1:23">
      <c r="A19" s="429" t="s">
        <v>1574</v>
      </c>
      <c r="B19" s="429"/>
      <c r="C19" s="429"/>
      <c r="D19" s="429"/>
      <c r="E19" s="429"/>
      <c r="F19" s="429"/>
      <c r="G19" s="429"/>
      <c r="H19" s="429"/>
      <c r="I19" s="429"/>
      <c r="J19" s="429"/>
      <c r="K19" s="429"/>
      <c r="L19" s="55">
        <f>L20</f>
        <v>972.4</v>
      </c>
      <c r="M19" s="55">
        <f t="shared" si="6"/>
        <v>1562.9</v>
      </c>
      <c r="N19" s="55">
        <f t="shared" si="6"/>
        <v>643.4</v>
      </c>
      <c r="O19" s="55">
        <f t="shared" si="5"/>
        <v>827.9</v>
      </c>
      <c r="P19" s="55">
        <f t="shared" si="5"/>
        <v>827.9</v>
      </c>
      <c r="Q19" s="55">
        <f t="shared" si="5"/>
        <v>0</v>
      </c>
      <c r="R19" s="55">
        <f t="shared" si="5"/>
        <v>827.9</v>
      </c>
      <c r="S19" s="55">
        <f t="shared" si="5"/>
        <v>827.9</v>
      </c>
      <c r="T19" s="55">
        <f t="shared" si="5"/>
        <v>0</v>
      </c>
      <c r="U19" s="55">
        <f t="shared" si="5"/>
        <v>827.9</v>
      </c>
      <c r="V19" s="55">
        <f t="shared" si="5"/>
        <v>827.9</v>
      </c>
      <c r="W19" s="55">
        <f t="shared" si="5"/>
        <v>0</v>
      </c>
    </row>
    <row r="20" spans="1:23">
      <c r="A20" s="81" t="s">
        <v>1575</v>
      </c>
      <c r="B20" s="83" t="s">
        <v>1576</v>
      </c>
      <c r="C20" s="51"/>
      <c r="D20" s="52"/>
      <c r="E20" s="27"/>
      <c r="F20" s="27"/>
      <c r="G20" s="27"/>
      <c r="H20" s="27">
        <v>600</v>
      </c>
      <c r="I20" s="53"/>
      <c r="J20" s="51"/>
      <c r="K20" s="52"/>
      <c r="L20" s="58">
        <f>L21</f>
        <v>972.4</v>
      </c>
      <c r="M20" s="58">
        <f t="shared" si="6"/>
        <v>1562.9</v>
      </c>
      <c r="N20" s="58">
        <f t="shared" si="6"/>
        <v>643.4</v>
      </c>
      <c r="O20" s="58">
        <f t="shared" si="5"/>
        <v>827.9</v>
      </c>
      <c r="P20" s="58">
        <f t="shared" si="5"/>
        <v>827.9</v>
      </c>
      <c r="Q20" s="58">
        <f t="shared" si="5"/>
        <v>0</v>
      </c>
      <c r="R20" s="58">
        <f t="shared" si="5"/>
        <v>827.9</v>
      </c>
      <c r="S20" s="58">
        <f t="shared" si="5"/>
        <v>827.9</v>
      </c>
      <c r="T20" s="58">
        <f t="shared" si="5"/>
        <v>0</v>
      </c>
      <c r="U20" s="58">
        <f t="shared" si="5"/>
        <v>827.9</v>
      </c>
      <c r="V20" s="58">
        <f t="shared" si="5"/>
        <v>827.9</v>
      </c>
      <c r="W20" s="58">
        <f t="shared" si="5"/>
        <v>0</v>
      </c>
    </row>
    <row r="21" spans="1:23" ht="313.5">
      <c r="A21" s="81" t="s">
        <v>1577</v>
      </c>
      <c r="B21" s="50" t="s">
        <v>1589</v>
      </c>
      <c r="C21" s="82" t="s">
        <v>1578</v>
      </c>
      <c r="D21" s="29" t="s">
        <v>1579</v>
      </c>
      <c r="E21" s="29" t="s">
        <v>94</v>
      </c>
      <c r="F21" s="29" t="s">
        <v>99</v>
      </c>
      <c r="G21" s="29" t="s">
        <v>1580</v>
      </c>
      <c r="H21" s="27">
        <v>600</v>
      </c>
      <c r="I21" s="83" t="s">
        <v>1581</v>
      </c>
      <c r="J21" s="57" t="s">
        <v>1582</v>
      </c>
      <c r="K21" s="52"/>
      <c r="L21" s="58">
        <v>972.4</v>
      </c>
      <c r="M21" s="58">
        <v>1562.9</v>
      </c>
      <c r="N21" s="58">
        <v>643.4</v>
      </c>
      <c r="O21" s="58">
        <f>P21+Q21</f>
        <v>827.9</v>
      </c>
      <c r="P21" s="58">
        <v>827.9</v>
      </c>
      <c r="Q21" s="58">
        <v>0</v>
      </c>
      <c r="R21" s="58">
        <f>S21+T21</f>
        <v>827.9</v>
      </c>
      <c r="S21" s="58">
        <v>827.9</v>
      </c>
      <c r="T21" s="58">
        <v>0</v>
      </c>
      <c r="U21" s="58">
        <f>V21+W21</f>
        <v>827.9</v>
      </c>
      <c r="V21" s="58">
        <v>827.9</v>
      </c>
      <c r="W21" s="58">
        <v>0</v>
      </c>
    </row>
    <row r="22" spans="1:23">
      <c r="A22" s="65" t="s">
        <v>15</v>
      </c>
      <c r="B22" s="66" t="s">
        <v>16</v>
      </c>
      <c r="C22" s="296"/>
      <c r="D22" s="68"/>
      <c r="E22" s="69"/>
      <c r="F22" s="69"/>
      <c r="G22" s="69"/>
      <c r="H22" s="69">
        <v>300</v>
      </c>
      <c r="I22" s="297"/>
      <c r="J22" s="296"/>
      <c r="K22" s="72"/>
      <c r="L22" s="289">
        <f>L23</f>
        <v>257.8</v>
      </c>
      <c r="M22" s="289">
        <f t="shared" ref="M22:W23" si="7">M23</f>
        <v>170.5</v>
      </c>
      <c r="N22" s="289">
        <f t="shared" si="7"/>
        <v>0</v>
      </c>
      <c r="O22" s="289">
        <f t="shared" si="7"/>
        <v>140.69999999999999</v>
      </c>
      <c r="P22" s="289">
        <f t="shared" si="7"/>
        <v>140.69999999999999</v>
      </c>
      <c r="Q22" s="289">
        <f t="shared" si="7"/>
        <v>0</v>
      </c>
      <c r="R22" s="289">
        <f t="shared" si="7"/>
        <v>143.9</v>
      </c>
      <c r="S22" s="289">
        <f t="shared" si="7"/>
        <v>143.9</v>
      </c>
      <c r="T22" s="289">
        <f t="shared" si="7"/>
        <v>0</v>
      </c>
      <c r="U22" s="289">
        <f t="shared" si="7"/>
        <v>139</v>
      </c>
      <c r="V22" s="289">
        <f t="shared" si="7"/>
        <v>139</v>
      </c>
      <c r="W22" s="289">
        <f t="shared" si="7"/>
        <v>0</v>
      </c>
    </row>
    <row r="23" spans="1:23" ht="33">
      <c r="A23" s="49" t="s">
        <v>18</v>
      </c>
      <c r="B23" s="73" t="s">
        <v>47</v>
      </c>
      <c r="C23" s="74"/>
      <c r="D23" s="75"/>
      <c r="E23" s="76"/>
      <c r="F23" s="76"/>
      <c r="G23" s="76"/>
      <c r="H23" s="76">
        <v>320</v>
      </c>
      <c r="I23" s="77"/>
      <c r="J23" s="74"/>
      <c r="K23" s="75"/>
      <c r="L23" s="55">
        <f>L24</f>
        <v>257.8</v>
      </c>
      <c r="M23" s="55">
        <f t="shared" si="7"/>
        <v>170.5</v>
      </c>
      <c r="N23" s="55">
        <f t="shared" si="7"/>
        <v>0</v>
      </c>
      <c r="O23" s="55">
        <f>P23+Q23</f>
        <v>140.69999999999999</v>
      </c>
      <c r="P23" s="55">
        <f t="shared" si="7"/>
        <v>140.69999999999999</v>
      </c>
      <c r="Q23" s="55">
        <f t="shared" si="7"/>
        <v>0</v>
      </c>
      <c r="R23" s="55">
        <f t="shared" si="7"/>
        <v>143.9</v>
      </c>
      <c r="S23" s="55">
        <f t="shared" si="7"/>
        <v>143.9</v>
      </c>
      <c r="T23" s="55">
        <f t="shared" si="7"/>
        <v>0</v>
      </c>
      <c r="U23" s="55">
        <f t="shared" si="7"/>
        <v>139</v>
      </c>
      <c r="V23" s="55">
        <f t="shared" si="7"/>
        <v>139</v>
      </c>
      <c r="W23" s="55">
        <f t="shared" si="7"/>
        <v>0</v>
      </c>
    </row>
    <row r="24" spans="1:23" ht="214.5">
      <c r="A24" s="81" t="s">
        <v>12</v>
      </c>
      <c r="B24" s="50" t="s">
        <v>1583</v>
      </c>
      <c r="C24" s="56"/>
      <c r="D24" s="29" t="s">
        <v>460</v>
      </c>
      <c r="E24" s="29" t="s">
        <v>81</v>
      </c>
      <c r="F24" s="29" t="s">
        <v>94</v>
      </c>
      <c r="G24" s="29" t="s">
        <v>1584</v>
      </c>
      <c r="H24" s="27">
        <v>320</v>
      </c>
      <c r="I24" s="83" t="s">
        <v>1586</v>
      </c>
      <c r="J24" s="57" t="s">
        <v>1585</v>
      </c>
      <c r="K24" s="52"/>
      <c r="L24" s="58">
        <v>257.8</v>
      </c>
      <c r="M24" s="58">
        <v>170.5</v>
      </c>
      <c r="N24" s="58">
        <v>0</v>
      </c>
      <c r="O24" s="58">
        <f>P24+Q24</f>
        <v>140.69999999999999</v>
      </c>
      <c r="P24" s="58">
        <v>140.69999999999999</v>
      </c>
      <c r="Q24" s="58">
        <v>0</v>
      </c>
      <c r="R24" s="58">
        <f>S24+T24</f>
        <v>143.9</v>
      </c>
      <c r="S24" s="58">
        <v>143.9</v>
      </c>
      <c r="T24" s="58">
        <v>0</v>
      </c>
      <c r="U24" s="58">
        <f>V24+W24</f>
        <v>139</v>
      </c>
      <c r="V24" s="58">
        <v>139</v>
      </c>
      <c r="W24" s="58">
        <v>0</v>
      </c>
    </row>
    <row r="25" spans="1:23" ht="33">
      <c r="A25" s="298" t="s">
        <v>157</v>
      </c>
      <c r="B25" s="270" t="s">
        <v>456</v>
      </c>
      <c r="C25" s="299"/>
      <c r="D25" s="33"/>
      <c r="E25" s="300"/>
      <c r="F25" s="300"/>
      <c r="G25" s="300"/>
      <c r="H25" s="300"/>
      <c r="I25" s="274"/>
      <c r="J25" s="299"/>
      <c r="K25" s="301" t="s">
        <v>62</v>
      </c>
      <c r="L25" s="302">
        <f>SUM(L26)</f>
        <v>57997.3</v>
      </c>
      <c r="M25" s="302">
        <f t="shared" ref="M25:W27" si="8">SUM(M26)</f>
        <v>81120.100000000006</v>
      </c>
      <c r="N25" s="302">
        <f t="shared" si="8"/>
        <v>20637</v>
      </c>
      <c r="O25" s="302">
        <f t="shared" si="8"/>
        <v>74602.399999999994</v>
      </c>
      <c r="P25" s="302">
        <f t="shared" si="8"/>
        <v>74602.399999999994</v>
      </c>
      <c r="Q25" s="302">
        <f t="shared" si="8"/>
        <v>0</v>
      </c>
      <c r="R25" s="302">
        <f t="shared" si="8"/>
        <v>76032</v>
      </c>
      <c r="S25" s="302">
        <f t="shared" si="8"/>
        <v>76032</v>
      </c>
      <c r="T25" s="302">
        <f t="shared" si="8"/>
        <v>0</v>
      </c>
      <c r="U25" s="302">
        <f t="shared" si="8"/>
        <v>76674.8</v>
      </c>
      <c r="V25" s="302">
        <f t="shared" si="8"/>
        <v>76674.8</v>
      </c>
      <c r="W25" s="302">
        <f t="shared" si="8"/>
        <v>0</v>
      </c>
    </row>
    <row r="26" spans="1:23">
      <c r="A26" s="303" t="s">
        <v>9</v>
      </c>
      <c r="B26" s="505" t="s">
        <v>67</v>
      </c>
      <c r="C26" s="505"/>
      <c r="D26" s="505"/>
      <c r="E26" s="505"/>
      <c r="F26" s="505"/>
      <c r="G26" s="505"/>
      <c r="H26" s="505"/>
      <c r="I26" s="505"/>
      <c r="J26" s="505"/>
      <c r="K26" s="505"/>
      <c r="L26" s="304">
        <f>SUM(L27)</f>
        <v>57997.3</v>
      </c>
      <c r="M26" s="304">
        <f t="shared" si="8"/>
        <v>81120.100000000006</v>
      </c>
      <c r="N26" s="304">
        <f t="shared" si="8"/>
        <v>20637</v>
      </c>
      <c r="O26" s="304">
        <f t="shared" si="8"/>
        <v>74602.399999999994</v>
      </c>
      <c r="P26" s="304">
        <f t="shared" si="8"/>
        <v>74602.399999999994</v>
      </c>
      <c r="Q26" s="304">
        <f t="shared" si="8"/>
        <v>0</v>
      </c>
      <c r="R26" s="304">
        <f t="shared" si="8"/>
        <v>76032</v>
      </c>
      <c r="S26" s="304">
        <f t="shared" si="8"/>
        <v>76032</v>
      </c>
      <c r="T26" s="304">
        <f t="shared" si="8"/>
        <v>0</v>
      </c>
      <c r="U26" s="304">
        <f t="shared" si="8"/>
        <v>76674.8</v>
      </c>
      <c r="V26" s="304">
        <f t="shared" si="8"/>
        <v>76674.8</v>
      </c>
      <c r="W26" s="304">
        <f t="shared" si="8"/>
        <v>0</v>
      </c>
    </row>
    <row r="27" spans="1:23">
      <c r="A27" s="509" t="s">
        <v>1046</v>
      </c>
      <c r="B27" s="509"/>
      <c r="C27" s="509"/>
      <c r="D27" s="509"/>
      <c r="E27" s="509"/>
      <c r="F27" s="509"/>
      <c r="G27" s="509"/>
      <c r="H27" s="509"/>
      <c r="I27" s="509"/>
      <c r="J27" s="509"/>
      <c r="K27" s="509"/>
      <c r="L27" s="305">
        <f>SUM(L28)</f>
        <v>57997.3</v>
      </c>
      <c r="M27" s="305">
        <f t="shared" si="8"/>
        <v>81120.100000000006</v>
      </c>
      <c r="N27" s="305">
        <f t="shared" si="8"/>
        <v>20637</v>
      </c>
      <c r="O27" s="305">
        <f t="shared" si="8"/>
        <v>74602.399999999994</v>
      </c>
      <c r="P27" s="305">
        <f t="shared" si="8"/>
        <v>74602.399999999994</v>
      </c>
      <c r="Q27" s="305">
        <f t="shared" si="8"/>
        <v>0</v>
      </c>
      <c r="R27" s="305">
        <f t="shared" si="8"/>
        <v>76032</v>
      </c>
      <c r="S27" s="305">
        <f t="shared" si="8"/>
        <v>76032</v>
      </c>
      <c r="T27" s="305">
        <f t="shared" si="8"/>
        <v>0</v>
      </c>
      <c r="U27" s="305">
        <f t="shared" si="8"/>
        <v>76674.8</v>
      </c>
      <c r="V27" s="305">
        <f t="shared" si="8"/>
        <v>76674.8</v>
      </c>
      <c r="W27" s="305">
        <f t="shared" si="8"/>
        <v>0</v>
      </c>
    </row>
    <row r="28" spans="1:23">
      <c r="A28" s="306" t="s">
        <v>14</v>
      </c>
      <c r="B28" s="265" t="s">
        <v>1047</v>
      </c>
      <c r="C28" s="307"/>
      <c r="D28" s="52"/>
      <c r="E28" s="308"/>
      <c r="F28" s="308"/>
      <c r="G28" s="308"/>
      <c r="H28" s="308">
        <v>400</v>
      </c>
      <c r="I28" s="53"/>
      <c r="J28" s="307"/>
      <c r="K28" s="309"/>
      <c r="L28" s="310">
        <f t="shared" ref="L28:W28" si="9">SUM(L29:L29)</f>
        <v>57997.3</v>
      </c>
      <c r="M28" s="310">
        <f t="shared" si="9"/>
        <v>81120.100000000006</v>
      </c>
      <c r="N28" s="310">
        <f t="shared" si="9"/>
        <v>20637</v>
      </c>
      <c r="O28" s="310">
        <f t="shared" si="9"/>
        <v>74602.399999999994</v>
      </c>
      <c r="P28" s="310">
        <f t="shared" si="9"/>
        <v>74602.399999999994</v>
      </c>
      <c r="Q28" s="310">
        <f t="shared" si="9"/>
        <v>0</v>
      </c>
      <c r="R28" s="310">
        <f t="shared" si="9"/>
        <v>76032</v>
      </c>
      <c r="S28" s="310">
        <f t="shared" si="9"/>
        <v>76032</v>
      </c>
      <c r="T28" s="310">
        <f t="shared" si="9"/>
        <v>0</v>
      </c>
      <c r="U28" s="310">
        <f t="shared" si="9"/>
        <v>76674.8</v>
      </c>
      <c r="V28" s="310">
        <f t="shared" si="9"/>
        <v>76674.8</v>
      </c>
      <c r="W28" s="310">
        <f t="shared" si="9"/>
        <v>0</v>
      </c>
    </row>
    <row r="29" spans="1:23" ht="236.25" customHeight="1">
      <c r="A29" s="306" t="s">
        <v>1053</v>
      </c>
      <c r="B29" s="265" t="s">
        <v>1204</v>
      </c>
      <c r="C29" s="307"/>
      <c r="D29" s="29" t="s">
        <v>1366</v>
      </c>
      <c r="E29" s="308">
        <v>10</v>
      </c>
      <c r="F29" s="267" t="s">
        <v>94</v>
      </c>
      <c r="G29" s="308" t="s">
        <v>1367</v>
      </c>
      <c r="H29" s="308">
        <v>410</v>
      </c>
      <c r="I29" s="83" t="s">
        <v>1205</v>
      </c>
      <c r="J29" s="311"/>
      <c r="K29" s="309"/>
      <c r="L29" s="310">
        <v>57997.3</v>
      </c>
      <c r="M29" s="310">
        <v>81120.100000000006</v>
      </c>
      <c r="N29" s="310">
        <v>20637</v>
      </c>
      <c r="O29" s="310">
        <v>74602.399999999994</v>
      </c>
      <c r="P29" s="310">
        <v>74602.399999999994</v>
      </c>
      <c r="Q29" s="310">
        <v>0</v>
      </c>
      <c r="R29" s="310">
        <v>76032</v>
      </c>
      <c r="S29" s="310">
        <v>76032</v>
      </c>
      <c r="T29" s="310">
        <v>0</v>
      </c>
      <c r="U29" s="310">
        <v>76674.8</v>
      </c>
      <c r="V29" s="310">
        <v>76674.8</v>
      </c>
      <c r="W29" s="310">
        <v>0</v>
      </c>
    </row>
    <row r="30" spans="1:23" ht="49.5">
      <c r="A30" s="298" t="s">
        <v>171</v>
      </c>
      <c r="B30" s="270" t="s">
        <v>385</v>
      </c>
      <c r="C30" s="299"/>
      <c r="D30" s="33"/>
      <c r="E30" s="300"/>
      <c r="F30" s="300"/>
      <c r="G30" s="300"/>
      <c r="H30" s="300"/>
      <c r="I30" s="274"/>
      <c r="J30" s="299"/>
      <c r="K30" s="301" t="s">
        <v>62</v>
      </c>
      <c r="L30" s="312">
        <f>SUM(L31,L59,L64,)</f>
        <v>1346165.3900000001</v>
      </c>
      <c r="M30" s="312">
        <f t="shared" ref="M30:W30" si="10">SUM(M31,M59,M64,)</f>
        <v>1530582.4</v>
      </c>
      <c r="N30" s="312">
        <f t="shared" si="10"/>
        <v>822402.49999999988</v>
      </c>
      <c r="O30" s="312">
        <f t="shared" si="10"/>
        <v>1830934.5</v>
      </c>
      <c r="P30" s="312">
        <f t="shared" si="10"/>
        <v>1830934.5</v>
      </c>
      <c r="Q30" s="312">
        <f t="shared" si="10"/>
        <v>0</v>
      </c>
      <c r="R30" s="312">
        <f t="shared" si="10"/>
        <v>1831481.7</v>
      </c>
      <c r="S30" s="312">
        <f t="shared" si="10"/>
        <v>1831481.7</v>
      </c>
      <c r="T30" s="312">
        <f t="shared" si="10"/>
        <v>0</v>
      </c>
      <c r="U30" s="312">
        <f t="shared" si="10"/>
        <v>1831362.5999999999</v>
      </c>
      <c r="V30" s="312">
        <f t="shared" si="10"/>
        <v>1831362.5999999999</v>
      </c>
      <c r="W30" s="312">
        <f t="shared" si="10"/>
        <v>0</v>
      </c>
    </row>
    <row r="31" spans="1:23">
      <c r="A31" s="303" t="s">
        <v>9</v>
      </c>
      <c r="B31" s="505" t="s">
        <v>67</v>
      </c>
      <c r="C31" s="505"/>
      <c r="D31" s="505"/>
      <c r="E31" s="505"/>
      <c r="F31" s="505"/>
      <c r="G31" s="505"/>
      <c r="H31" s="505"/>
      <c r="I31" s="505"/>
      <c r="J31" s="505"/>
      <c r="K31" s="505"/>
      <c r="L31" s="313">
        <f>SUM(L32,L42,L46,L57,)</f>
        <v>1313544.54</v>
      </c>
      <c r="M31" s="313">
        <f t="shared" ref="M31:W31" si="11">SUM(M32,M42,M46,M57,)</f>
        <v>1496565.9</v>
      </c>
      <c r="N31" s="313">
        <f t="shared" si="11"/>
        <v>801928.29999999993</v>
      </c>
      <c r="O31" s="313">
        <f t="shared" si="11"/>
        <v>1801326.5</v>
      </c>
      <c r="P31" s="313">
        <f t="shared" si="11"/>
        <v>1801326.5</v>
      </c>
      <c r="Q31" s="313">
        <f t="shared" si="11"/>
        <v>0</v>
      </c>
      <c r="R31" s="313">
        <f t="shared" si="11"/>
        <v>1801873.7</v>
      </c>
      <c r="S31" s="313">
        <f t="shared" si="11"/>
        <v>1801873.7</v>
      </c>
      <c r="T31" s="313">
        <f t="shared" si="11"/>
        <v>0</v>
      </c>
      <c r="U31" s="313">
        <f t="shared" si="11"/>
        <v>1801754.5999999999</v>
      </c>
      <c r="V31" s="313">
        <f t="shared" si="11"/>
        <v>1801754.5999999999</v>
      </c>
      <c r="W31" s="313">
        <f t="shared" si="11"/>
        <v>0</v>
      </c>
    </row>
    <row r="32" spans="1:23">
      <c r="A32" s="314" t="s">
        <v>57</v>
      </c>
      <c r="B32" s="265"/>
      <c r="C32" s="307"/>
      <c r="D32" s="52"/>
      <c r="E32" s="308"/>
      <c r="F32" s="308"/>
      <c r="G32" s="308"/>
      <c r="H32" s="308"/>
      <c r="I32" s="53"/>
      <c r="J32" s="307"/>
      <c r="K32" s="309"/>
      <c r="L32" s="315">
        <f t="shared" ref="L32:W32" si="12">L33+L37</f>
        <v>5061.34</v>
      </c>
      <c r="M32" s="315">
        <f t="shared" si="12"/>
        <v>6611.4000000000005</v>
      </c>
      <c r="N32" s="315">
        <f t="shared" si="12"/>
        <v>3148.2999999999997</v>
      </c>
      <c r="O32" s="315">
        <f t="shared" si="12"/>
        <v>7401.2</v>
      </c>
      <c r="P32" s="315">
        <f t="shared" si="12"/>
        <v>7401.2</v>
      </c>
      <c r="Q32" s="315">
        <f t="shared" si="12"/>
        <v>0</v>
      </c>
      <c r="R32" s="315">
        <f t="shared" si="12"/>
        <v>7401.2</v>
      </c>
      <c r="S32" s="315">
        <f t="shared" si="12"/>
        <v>7401.2</v>
      </c>
      <c r="T32" s="315">
        <f t="shared" si="12"/>
        <v>0</v>
      </c>
      <c r="U32" s="315">
        <f t="shared" si="12"/>
        <v>7401.2</v>
      </c>
      <c r="V32" s="315">
        <f t="shared" si="12"/>
        <v>7401.2</v>
      </c>
      <c r="W32" s="315">
        <f t="shared" si="12"/>
        <v>0</v>
      </c>
    </row>
    <row r="33" spans="1:23">
      <c r="A33" s="316" t="s">
        <v>10</v>
      </c>
      <c r="B33" s="265" t="s">
        <v>68</v>
      </c>
      <c r="C33" s="317"/>
      <c r="D33" s="52"/>
      <c r="E33" s="308"/>
      <c r="F33" s="308"/>
      <c r="G33" s="308"/>
      <c r="H33" s="308">
        <v>100</v>
      </c>
      <c r="I33" s="53"/>
      <c r="J33" s="317"/>
      <c r="K33" s="318"/>
      <c r="L33" s="319">
        <f t="shared" ref="L33:W33" si="13">SUM(L34:L36)</f>
        <v>4051.54</v>
      </c>
      <c r="M33" s="319">
        <f t="shared" si="13"/>
        <v>4798.1000000000004</v>
      </c>
      <c r="N33" s="319">
        <f t="shared" si="13"/>
        <v>2823.1</v>
      </c>
      <c r="O33" s="319">
        <f t="shared" si="13"/>
        <v>5310.7</v>
      </c>
      <c r="P33" s="319">
        <f t="shared" si="13"/>
        <v>5310.7</v>
      </c>
      <c r="Q33" s="319">
        <f t="shared" si="13"/>
        <v>0</v>
      </c>
      <c r="R33" s="319">
        <f t="shared" si="13"/>
        <v>5310.7</v>
      </c>
      <c r="S33" s="319">
        <f t="shared" si="13"/>
        <v>5310.7</v>
      </c>
      <c r="T33" s="319">
        <f t="shared" si="13"/>
        <v>0</v>
      </c>
      <c r="U33" s="319">
        <f t="shared" si="13"/>
        <v>5310.7</v>
      </c>
      <c r="V33" s="319">
        <f t="shared" si="13"/>
        <v>5310.7</v>
      </c>
      <c r="W33" s="319">
        <f t="shared" si="13"/>
        <v>0</v>
      </c>
    </row>
    <row r="34" spans="1:23" ht="99">
      <c r="A34" s="316" t="s">
        <v>367</v>
      </c>
      <c r="B34" s="265" t="s">
        <v>174</v>
      </c>
      <c r="C34" s="317"/>
      <c r="D34" s="29" t="s">
        <v>452</v>
      </c>
      <c r="E34" s="267" t="s">
        <v>156</v>
      </c>
      <c r="F34" s="267" t="s">
        <v>98</v>
      </c>
      <c r="G34" s="267" t="s">
        <v>199</v>
      </c>
      <c r="H34" s="308">
        <v>100</v>
      </c>
      <c r="I34" s="83" t="s">
        <v>1588</v>
      </c>
      <c r="J34" s="317"/>
      <c r="K34" s="318"/>
      <c r="L34" s="319">
        <v>490.5</v>
      </c>
      <c r="M34" s="319">
        <v>720.1</v>
      </c>
      <c r="N34" s="319">
        <v>428.7</v>
      </c>
      <c r="O34" s="319">
        <v>740</v>
      </c>
      <c r="P34" s="319">
        <v>740</v>
      </c>
      <c r="Q34" s="319"/>
      <c r="R34" s="319">
        <v>740</v>
      </c>
      <c r="S34" s="319">
        <v>740</v>
      </c>
      <c r="T34" s="319"/>
      <c r="U34" s="319">
        <v>740</v>
      </c>
      <c r="V34" s="319">
        <v>740</v>
      </c>
      <c r="W34" s="320"/>
    </row>
    <row r="35" spans="1:23" ht="181.5">
      <c r="A35" s="316" t="s">
        <v>890</v>
      </c>
      <c r="B35" s="265" t="s">
        <v>175</v>
      </c>
      <c r="C35" s="317"/>
      <c r="D35" s="29" t="s">
        <v>459</v>
      </c>
      <c r="E35" s="267" t="s">
        <v>156</v>
      </c>
      <c r="F35" s="267" t="s">
        <v>98</v>
      </c>
      <c r="G35" s="267" t="s">
        <v>198</v>
      </c>
      <c r="H35" s="308">
        <v>100</v>
      </c>
      <c r="I35" s="83" t="s">
        <v>371</v>
      </c>
      <c r="J35" s="317"/>
      <c r="K35" s="318"/>
      <c r="L35" s="319">
        <v>3561.04</v>
      </c>
      <c r="M35" s="319">
        <v>4078</v>
      </c>
      <c r="N35" s="319">
        <v>2394.4</v>
      </c>
      <c r="O35" s="319"/>
      <c r="P35" s="319"/>
      <c r="Q35" s="319"/>
      <c r="R35" s="319"/>
      <c r="S35" s="319"/>
      <c r="T35" s="319"/>
      <c r="U35" s="319"/>
      <c r="V35" s="319"/>
      <c r="W35" s="320"/>
    </row>
    <row r="36" spans="1:23" ht="181.5">
      <c r="A36" s="316" t="s">
        <v>1476</v>
      </c>
      <c r="B36" s="265" t="s">
        <v>1477</v>
      </c>
      <c r="C36" s="317"/>
      <c r="D36" s="221" t="s">
        <v>459</v>
      </c>
      <c r="E36" s="321" t="s">
        <v>156</v>
      </c>
      <c r="F36" s="321" t="s">
        <v>98</v>
      </c>
      <c r="G36" s="267" t="s">
        <v>1478</v>
      </c>
      <c r="H36" s="308">
        <v>100</v>
      </c>
      <c r="I36" s="83" t="s">
        <v>371</v>
      </c>
      <c r="J36" s="317"/>
      <c r="K36" s="318"/>
      <c r="L36" s="319"/>
      <c r="M36" s="319"/>
      <c r="N36" s="319"/>
      <c r="O36" s="319">
        <v>4570.7</v>
      </c>
      <c r="P36" s="319">
        <v>4570.7</v>
      </c>
      <c r="Q36" s="319"/>
      <c r="R36" s="319">
        <v>4570.7</v>
      </c>
      <c r="S36" s="319">
        <v>4570.7</v>
      </c>
      <c r="T36" s="319"/>
      <c r="U36" s="319">
        <v>4570.7</v>
      </c>
      <c r="V36" s="319">
        <v>4570.7</v>
      </c>
      <c r="W36" s="320"/>
    </row>
    <row r="37" spans="1:23" ht="33">
      <c r="A37" s="316" t="s">
        <v>11</v>
      </c>
      <c r="B37" s="265" t="s">
        <v>69</v>
      </c>
      <c r="C37" s="322"/>
      <c r="D37" s="59"/>
      <c r="E37" s="308"/>
      <c r="F37" s="308"/>
      <c r="G37" s="308"/>
      <c r="H37" s="308">
        <v>200</v>
      </c>
      <c r="I37" s="53"/>
      <c r="J37" s="322"/>
      <c r="K37" s="323"/>
      <c r="L37" s="319">
        <f>SUM(L38:L39)</f>
        <v>1009.8000000000001</v>
      </c>
      <c r="M37" s="319">
        <f>SUM(M38:M41)</f>
        <v>1813.3</v>
      </c>
      <c r="N37" s="319">
        <f>SUM(N38:N41)</f>
        <v>325.2</v>
      </c>
      <c r="O37" s="319">
        <f>SUM(O38:O40)</f>
        <v>2090.5</v>
      </c>
      <c r="P37" s="319">
        <f>SUM(P38:P40)</f>
        <v>2090.5</v>
      </c>
      <c r="Q37" s="319">
        <f t="shared" ref="Q37:W37" si="14">SUM(Q38:Q39)</f>
        <v>0</v>
      </c>
      <c r="R37" s="319">
        <f>SUM(R38:R40)</f>
        <v>2090.5</v>
      </c>
      <c r="S37" s="319">
        <f>SUM(S38:S40)</f>
        <v>2090.5</v>
      </c>
      <c r="T37" s="319">
        <f t="shared" si="14"/>
        <v>0</v>
      </c>
      <c r="U37" s="319">
        <f>SUM(U38:U40)</f>
        <v>2090.5</v>
      </c>
      <c r="V37" s="319">
        <f>SUM(V38:V40)</f>
        <v>2090.5</v>
      </c>
      <c r="W37" s="319">
        <f t="shared" si="14"/>
        <v>0</v>
      </c>
    </row>
    <row r="38" spans="1:23" ht="99">
      <c r="A38" s="324" t="s">
        <v>359</v>
      </c>
      <c r="B38" s="325" t="s">
        <v>174</v>
      </c>
      <c r="C38" s="326"/>
      <c r="D38" s="221" t="s">
        <v>453</v>
      </c>
      <c r="E38" s="267" t="s">
        <v>156</v>
      </c>
      <c r="F38" s="267" t="s">
        <v>98</v>
      </c>
      <c r="G38" s="267" t="s">
        <v>199</v>
      </c>
      <c r="H38" s="327">
        <v>200</v>
      </c>
      <c r="I38" s="141" t="s">
        <v>372</v>
      </c>
      <c r="J38" s="326"/>
      <c r="K38" s="328"/>
      <c r="L38" s="319">
        <v>956.34</v>
      </c>
      <c r="M38" s="319">
        <v>1513.3</v>
      </c>
      <c r="N38" s="319">
        <v>254.9</v>
      </c>
      <c r="O38" s="319">
        <v>2014.4</v>
      </c>
      <c r="P38" s="319">
        <v>2014.4</v>
      </c>
      <c r="Q38" s="319"/>
      <c r="R38" s="319">
        <v>2014.4</v>
      </c>
      <c r="S38" s="319">
        <v>2014.4</v>
      </c>
      <c r="T38" s="319"/>
      <c r="U38" s="319">
        <v>2014.4</v>
      </c>
      <c r="V38" s="319">
        <v>2014.4</v>
      </c>
      <c r="W38" s="320"/>
    </row>
    <row r="39" spans="1:23" ht="181.5">
      <c r="A39" s="324" t="s">
        <v>227</v>
      </c>
      <c r="B39" s="325" t="s">
        <v>175</v>
      </c>
      <c r="C39" s="326"/>
      <c r="D39" s="221" t="s">
        <v>459</v>
      </c>
      <c r="E39" s="267" t="s">
        <v>156</v>
      </c>
      <c r="F39" s="267" t="s">
        <v>98</v>
      </c>
      <c r="G39" s="267" t="s">
        <v>198</v>
      </c>
      <c r="H39" s="327">
        <v>200</v>
      </c>
      <c r="I39" s="141" t="s">
        <v>371</v>
      </c>
      <c r="J39" s="326"/>
      <c r="K39" s="328"/>
      <c r="L39" s="319">
        <v>53.46</v>
      </c>
      <c r="M39" s="319">
        <v>295</v>
      </c>
      <c r="N39" s="319">
        <v>70.3</v>
      </c>
      <c r="O39" s="319"/>
      <c r="P39" s="319"/>
      <c r="Q39" s="319"/>
      <c r="R39" s="319"/>
      <c r="S39" s="319"/>
      <c r="T39" s="319"/>
      <c r="U39" s="319"/>
      <c r="V39" s="319"/>
      <c r="W39" s="319"/>
    </row>
    <row r="40" spans="1:23" ht="181.5">
      <c r="A40" s="324" t="s">
        <v>1380</v>
      </c>
      <c r="B40" s="265" t="s">
        <v>1477</v>
      </c>
      <c r="C40" s="317"/>
      <c r="D40" s="221" t="s">
        <v>459</v>
      </c>
      <c r="E40" s="321" t="s">
        <v>156</v>
      </c>
      <c r="F40" s="321" t="s">
        <v>98</v>
      </c>
      <c r="G40" s="267" t="s">
        <v>1478</v>
      </c>
      <c r="H40" s="308">
        <v>200</v>
      </c>
      <c r="I40" s="141" t="s">
        <v>371</v>
      </c>
      <c r="J40" s="326"/>
      <c r="K40" s="328"/>
      <c r="L40" s="319"/>
      <c r="M40" s="319"/>
      <c r="N40" s="319"/>
      <c r="O40" s="319">
        <v>76.099999999999994</v>
      </c>
      <c r="P40" s="319">
        <v>76.099999999999994</v>
      </c>
      <c r="Q40" s="319"/>
      <c r="R40" s="319">
        <v>76.099999999999994</v>
      </c>
      <c r="S40" s="319">
        <v>76.099999999999994</v>
      </c>
      <c r="T40" s="319"/>
      <c r="U40" s="319">
        <v>76.099999999999994</v>
      </c>
      <c r="V40" s="319">
        <v>76.099999999999994</v>
      </c>
      <c r="W40" s="319"/>
    </row>
    <row r="41" spans="1:23" ht="181.5">
      <c r="A41" s="324" t="s">
        <v>1479</v>
      </c>
      <c r="B41" s="265" t="s">
        <v>1474</v>
      </c>
      <c r="C41" s="317"/>
      <c r="D41" s="221" t="s">
        <v>459</v>
      </c>
      <c r="E41" s="321" t="s">
        <v>156</v>
      </c>
      <c r="F41" s="321" t="s">
        <v>98</v>
      </c>
      <c r="G41" s="267" t="s">
        <v>1475</v>
      </c>
      <c r="H41" s="308">
        <v>800</v>
      </c>
      <c r="I41" s="141" t="s">
        <v>371</v>
      </c>
      <c r="J41" s="322"/>
      <c r="K41" s="323"/>
      <c r="L41" s="319"/>
      <c r="M41" s="319">
        <v>5</v>
      </c>
      <c r="N41" s="319"/>
      <c r="O41" s="320"/>
      <c r="P41" s="320"/>
      <c r="Q41" s="320"/>
      <c r="R41" s="320"/>
      <c r="S41" s="320"/>
      <c r="T41" s="320"/>
      <c r="U41" s="320"/>
      <c r="V41" s="320"/>
      <c r="W41" s="320"/>
    </row>
    <row r="42" spans="1:23">
      <c r="A42" s="501" t="s">
        <v>73</v>
      </c>
      <c r="B42" s="501"/>
      <c r="C42" s="501"/>
      <c r="D42" s="501"/>
      <c r="E42" s="501"/>
      <c r="F42" s="501"/>
      <c r="G42" s="501"/>
      <c r="H42" s="501"/>
      <c r="I42" s="501"/>
      <c r="J42" s="501"/>
      <c r="K42" s="501"/>
      <c r="L42" s="329">
        <f>SUM(L43)</f>
        <v>496.69</v>
      </c>
      <c r="M42" s="329">
        <f t="shared" ref="M42:W42" si="15">SUM(M43)</f>
        <v>587.9</v>
      </c>
      <c r="N42" s="329">
        <f t="shared" si="15"/>
        <v>293.60000000000002</v>
      </c>
      <c r="O42" s="329">
        <f t="shared" si="15"/>
        <v>965.5</v>
      </c>
      <c r="P42" s="329">
        <f t="shared" si="15"/>
        <v>965.5</v>
      </c>
      <c r="Q42" s="329">
        <f t="shared" si="15"/>
        <v>0</v>
      </c>
      <c r="R42" s="329">
        <f t="shared" si="15"/>
        <v>965.5</v>
      </c>
      <c r="S42" s="329">
        <f t="shared" si="15"/>
        <v>965.5</v>
      </c>
      <c r="T42" s="329">
        <f t="shared" si="15"/>
        <v>0</v>
      </c>
      <c r="U42" s="329">
        <f t="shared" si="15"/>
        <v>965.5</v>
      </c>
      <c r="V42" s="329">
        <f t="shared" si="15"/>
        <v>965.5</v>
      </c>
      <c r="W42" s="329">
        <f t="shared" si="15"/>
        <v>0</v>
      </c>
    </row>
    <row r="43" spans="1:23" ht="33">
      <c r="A43" s="316" t="s">
        <v>21</v>
      </c>
      <c r="B43" s="265" t="s">
        <v>90</v>
      </c>
      <c r="C43" s="322"/>
      <c r="D43" s="59"/>
      <c r="E43" s="308"/>
      <c r="F43" s="308"/>
      <c r="G43" s="308"/>
      <c r="H43" s="308">
        <v>200</v>
      </c>
      <c r="I43" s="53"/>
      <c r="J43" s="322"/>
      <c r="K43" s="323"/>
      <c r="L43" s="319">
        <f t="shared" ref="L43:W43" si="16">SUM(L44:L45)</f>
        <v>496.69</v>
      </c>
      <c r="M43" s="319">
        <f t="shared" si="16"/>
        <v>587.9</v>
      </c>
      <c r="N43" s="319">
        <f t="shared" si="16"/>
        <v>293.60000000000002</v>
      </c>
      <c r="O43" s="319">
        <f t="shared" si="16"/>
        <v>965.5</v>
      </c>
      <c r="P43" s="319">
        <f t="shared" si="16"/>
        <v>965.5</v>
      </c>
      <c r="Q43" s="319">
        <f t="shared" si="16"/>
        <v>0</v>
      </c>
      <c r="R43" s="319">
        <f t="shared" si="16"/>
        <v>965.5</v>
      </c>
      <c r="S43" s="319">
        <f t="shared" si="16"/>
        <v>965.5</v>
      </c>
      <c r="T43" s="319">
        <f t="shared" si="16"/>
        <v>0</v>
      </c>
      <c r="U43" s="319">
        <f t="shared" si="16"/>
        <v>965.5</v>
      </c>
      <c r="V43" s="319">
        <f t="shared" si="16"/>
        <v>965.5</v>
      </c>
      <c r="W43" s="319">
        <f t="shared" si="16"/>
        <v>0</v>
      </c>
    </row>
    <row r="44" spans="1:23" ht="148.5">
      <c r="A44" s="316" t="s">
        <v>42</v>
      </c>
      <c r="B44" s="265" t="s">
        <v>233</v>
      </c>
      <c r="C44" s="322"/>
      <c r="D44" s="29" t="s">
        <v>460</v>
      </c>
      <c r="E44" s="267" t="s">
        <v>156</v>
      </c>
      <c r="F44" s="267" t="s">
        <v>98</v>
      </c>
      <c r="G44" s="267" t="s">
        <v>201</v>
      </c>
      <c r="H44" s="308">
        <v>200</v>
      </c>
      <c r="I44" s="83" t="s">
        <v>374</v>
      </c>
      <c r="J44" s="322"/>
      <c r="K44" s="323"/>
      <c r="L44" s="319">
        <v>40.68</v>
      </c>
      <c r="M44" s="319">
        <v>117.8</v>
      </c>
      <c r="N44" s="319">
        <v>0</v>
      </c>
      <c r="O44" s="320">
        <v>465.5</v>
      </c>
      <c r="P44" s="320">
        <v>465.5</v>
      </c>
      <c r="Q44" s="320"/>
      <c r="R44" s="320">
        <v>465.5</v>
      </c>
      <c r="S44" s="320">
        <v>465.5</v>
      </c>
      <c r="T44" s="320"/>
      <c r="U44" s="320">
        <v>465.5</v>
      </c>
      <c r="V44" s="320">
        <v>465.5</v>
      </c>
      <c r="W44" s="320"/>
    </row>
    <row r="45" spans="1:23" ht="148.5">
      <c r="A45" s="316" t="s">
        <v>74</v>
      </c>
      <c r="B45" s="265" t="s">
        <v>232</v>
      </c>
      <c r="C45" s="322"/>
      <c r="D45" s="29" t="s">
        <v>461</v>
      </c>
      <c r="E45" s="267" t="s">
        <v>81</v>
      </c>
      <c r="F45" s="267" t="s">
        <v>94</v>
      </c>
      <c r="G45" s="267" t="s">
        <v>200</v>
      </c>
      <c r="H45" s="308">
        <v>200</v>
      </c>
      <c r="I45" s="83" t="s">
        <v>375</v>
      </c>
      <c r="J45" s="322"/>
      <c r="K45" s="323"/>
      <c r="L45" s="319">
        <v>456.01</v>
      </c>
      <c r="M45" s="319">
        <v>470.1</v>
      </c>
      <c r="N45" s="319">
        <v>293.60000000000002</v>
      </c>
      <c r="O45" s="320">
        <v>500</v>
      </c>
      <c r="P45" s="320">
        <v>500</v>
      </c>
      <c r="Q45" s="320"/>
      <c r="R45" s="320">
        <v>500</v>
      </c>
      <c r="S45" s="320">
        <v>500</v>
      </c>
      <c r="T45" s="320"/>
      <c r="U45" s="319">
        <v>500</v>
      </c>
      <c r="V45" s="319">
        <v>500</v>
      </c>
      <c r="W45" s="320"/>
    </row>
    <row r="46" spans="1:23">
      <c r="A46" s="509" t="s">
        <v>75</v>
      </c>
      <c r="B46" s="509"/>
      <c r="C46" s="509"/>
      <c r="D46" s="509"/>
      <c r="E46" s="509"/>
      <c r="F46" s="509"/>
      <c r="G46" s="509"/>
      <c r="H46" s="509"/>
      <c r="I46" s="509"/>
      <c r="J46" s="509"/>
      <c r="K46" s="509"/>
      <c r="L46" s="329">
        <f>SUM(L47)</f>
        <v>1290050.81</v>
      </c>
      <c r="M46" s="329">
        <f t="shared" ref="M46:W46" si="17">SUM(M47)</f>
        <v>1464746.0999999999</v>
      </c>
      <c r="N46" s="329">
        <f t="shared" si="17"/>
        <v>782072.7</v>
      </c>
      <c r="O46" s="329">
        <f t="shared" si="17"/>
        <v>1766731.1</v>
      </c>
      <c r="P46" s="329">
        <f t="shared" si="17"/>
        <v>1766731.1</v>
      </c>
      <c r="Q46" s="329">
        <f t="shared" si="17"/>
        <v>0</v>
      </c>
      <c r="R46" s="329">
        <f t="shared" si="17"/>
        <v>1767278.3</v>
      </c>
      <c r="S46" s="329">
        <f t="shared" si="17"/>
        <v>1767278.3</v>
      </c>
      <c r="T46" s="329">
        <f t="shared" si="17"/>
        <v>0</v>
      </c>
      <c r="U46" s="329">
        <f t="shared" si="17"/>
        <v>1767159.2</v>
      </c>
      <c r="V46" s="329">
        <f t="shared" si="17"/>
        <v>1767159.2</v>
      </c>
      <c r="W46" s="329">
        <f t="shared" si="17"/>
        <v>0</v>
      </c>
    </row>
    <row r="47" spans="1:23">
      <c r="A47" s="501" t="s">
        <v>37</v>
      </c>
      <c r="B47" s="501"/>
      <c r="C47" s="501"/>
      <c r="D47" s="501"/>
      <c r="E47" s="501"/>
      <c r="F47" s="501"/>
      <c r="G47" s="501"/>
      <c r="H47" s="501"/>
      <c r="I47" s="501"/>
      <c r="J47" s="501"/>
      <c r="K47" s="501"/>
      <c r="L47" s="315">
        <f t="shared" ref="L47:W47" si="18">SUM(L48,L52)</f>
        <v>1290050.81</v>
      </c>
      <c r="M47" s="315">
        <f t="shared" si="18"/>
        <v>1464746.0999999999</v>
      </c>
      <c r="N47" s="315">
        <f t="shared" si="18"/>
        <v>782072.7</v>
      </c>
      <c r="O47" s="315">
        <f t="shared" si="18"/>
        <v>1766731.1</v>
      </c>
      <c r="P47" s="315">
        <f t="shared" si="18"/>
        <v>1766731.1</v>
      </c>
      <c r="Q47" s="315">
        <f t="shared" si="18"/>
        <v>0</v>
      </c>
      <c r="R47" s="315">
        <f t="shared" si="18"/>
        <v>1767278.3</v>
      </c>
      <c r="S47" s="315">
        <f t="shared" si="18"/>
        <v>1767278.3</v>
      </c>
      <c r="T47" s="315">
        <f t="shared" si="18"/>
        <v>0</v>
      </c>
      <c r="U47" s="315">
        <f t="shared" si="18"/>
        <v>1767159.2</v>
      </c>
      <c r="V47" s="315">
        <f t="shared" si="18"/>
        <v>1767159.2</v>
      </c>
      <c r="W47" s="315">
        <f t="shared" si="18"/>
        <v>0</v>
      </c>
    </row>
    <row r="48" spans="1:23" ht="66">
      <c r="A48" s="330" t="s">
        <v>38</v>
      </c>
      <c r="B48" s="265" t="s">
        <v>79</v>
      </c>
      <c r="C48" s="307"/>
      <c r="D48" s="52"/>
      <c r="E48" s="308"/>
      <c r="F48" s="308"/>
      <c r="G48" s="308"/>
      <c r="H48" s="308">
        <v>600</v>
      </c>
      <c r="I48" s="53"/>
      <c r="J48" s="307"/>
      <c r="K48" s="309"/>
      <c r="L48" s="319">
        <f t="shared" ref="L48:W48" si="19">SUM(L49:L51)</f>
        <v>1234776.7</v>
      </c>
      <c r="M48" s="319">
        <f t="shared" si="19"/>
        <v>1396515.4</v>
      </c>
      <c r="N48" s="319">
        <f t="shared" si="19"/>
        <v>739168.5</v>
      </c>
      <c r="O48" s="319">
        <f t="shared" si="19"/>
        <v>1686384.3</v>
      </c>
      <c r="P48" s="319">
        <f t="shared" si="19"/>
        <v>1686384.3</v>
      </c>
      <c r="Q48" s="319">
        <f t="shared" si="19"/>
        <v>0</v>
      </c>
      <c r="R48" s="319">
        <f t="shared" si="19"/>
        <v>1686384.3</v>
      </c>
      <c r="S48" s="319">
        <f t="shared" si="19"/>
        <v>1686384.3</v>
      </c>
      <c r="T48" s="319">
        <f t="shared" si="19"/>
        <v>0</v>
      </c>
      <c r="U48" s="319">
        <f t="shared" si="19"/>
        <v>1686384.3</v>
      </c>
      <c r="V48" s="319">
        <f t="shared" si="19"/>
        <v>1686384.3</v>
      </c>
      <c r="W48" s="319">
        <f t="shared" si="19"/>
        <v>0</v>
      </c>
    </row>
    <row r="49" spans="1:23" ht="115.5">
      <c r="A49" s="330" t="s">
        <v>45</v>
      </c>
      <c r="B49" s="265" t="s">
        <v>880</v>
      </c>
      <c r="C49" s="317" t="s">
        <v>236</v>
      </c>
      <c r="D49" s="221" t="s">
        <v>474</v>
      </c>
      <c r="E49" s="308" t="s">
        <v>881</v>
      </c>
      <c r="F49" s="308" t="s">
        <v>882</v>
      </c>
      <c r="G49" s="308" t="s">
        <v>883</v>
      </c>
      <c r="H49" s="308">
        <v>621</v>
      </c>
      <c r="I49" s="83" t="s">
        <v>884</v>
      </c>
      <c r="J49" s="307"/>
      <c r="K49" s="309"/>
      <c r="L49" s="319"/>
      <c r="M49" s="319">
        <v>610657.6</v>
      </c>
      <c r="N49" s="319">
        <v>337767.5</v>
      </c>
      <c r="O49" s="320">
        <v>692057.3</v>
      </c>
      <c r="P49" s="320">
        <v>692057.3</v>
      </c>
      <c r="Q49" s="319"/>
      <c r="R49" s="319">
        <v>692057.3</v>
      </c>
      <c r="S49" s="319">
        <v>692057.3</v>
      </c>
      <c r="T49" s="319"/>
      <c r="U49" s="319">
        <v>692057.3</v>
      </c>
      <c r="V49" s="319">
        <v>692057.3</v>
      </c>
      <c r="W49" s="319"/>
    </row>
    <row r="50" spans="1:23" ht="132">
      <c r="A50" s="331" t="s">
        <v>63</v>
      </c>
      <c r="B50" s="325" t="s">
        <v>440</v>
      </c>
      <c r="C50" s="332" t="s">
        <v>236</v>
      </c>
      <c r="D50" s="221" t="s">
        <v>474</v>
      </c>
      <c r="E50" s="321" t="s">
        <v>156</v>
      </c>
      <c r="F50" s="321" t="s">
        <v>93</v>
      </c>
      <c r="G50" s="321" t="s">
        <v>202</v>
      </c>
      <c r="H50" s="327">
        <v>621</v>
      </c>
      <c r="I50" s="333" t="s">
        <v>376</v>
      </c>
      <c r="J50" s="334"/>
      <c r="K50" s="335"/>
      <c r="L50" s="336">
        <v>555775.19999999995</v>
      </c>
      <c r="M50" s="336"/>
      <c r="N50" s="336"/>
      <c r="O50" s="337"/>
      <c r="P50" s="337"/>
      <c r="Q50" s="338"/>
      <c r="R50" s="337"/>
      <c r="S50" s="337"/>
      <c r="T50" s="338"/>
      <c r="U50" s="337"/>
      <c r="V50" s="337"/>
      <c r="W50" s="338"/>
    </row>
    <row r="51" spans="1:23" ht="108.75" customHeight="1">
      <c r="A51" s="331" t="s">
        <v>807</v>
      </c>
      <c r="B51" s="265" t="s">
        <v>880</v>
      </c>
      <c r="C51" s="332" t="s">
        <v>381</v>
      </c>
      <c r="D51" s="221" t="s">
        <v>475</v>
      </c>
      <c r="E51" s="321" t="s">
        <v>156</v>
      </c>
      <c r="F51" s="321" t="s">
        <v>153</v>
      </c>
      <c r="G51" s="321" t="s">
        <v>176</v>
      </c>
      <c r="H51" s="327">
        <v>621</v>
      </c>
      <c r="I51" s="333" t="s">
        <v>377</v>
      </c>
      <c r="J51" s="334"/>
      <c r="K51" s="335"/>
      <c r="L51" s="336">
        <v>679001.5</v>
      </c>
      <c r="M51" s="336">
        <v>785857.8</v>
      </c>
      <c r="N51" s="336">
        <v>401401</v>
      </c>
      <c r="O51" s="320">
        <v>994327</v>
      </c>
      <c r="P51" s="320">
        <v>994327</v>
      </c>
      <c r="Q51" s="319"/>
      <c r="R51" s="319">
        <v>994327</v>
      </c>
      <c r="S51" s="319">
        <v>994327</v>
      </c>
      <c r="T51" s="319"/>
      <c r="U51" s="319">
        <v>994327</v>
      </c>
      <c r="V51" s="319">
        <v>994327</v>
      </c>
      <c r="W51" s="338"/>
    </row>
    <row r="52" spans="1:23">
      <c r="A52" s="330" t="s">
        <v>40</v>
      </c>
      <c r="B52" s="339" t="s">
        <v>39</v>
      </c>
      <c r="C52" s="307"/>
      <c r="D52" s="52"/>
      <c r="E52" s="308"/>
      <c r="F52" s="308"/>
      <c r="G52" s="308"/>
      <c r="H52" s="308">
        <v>600</v>
      </c>
      <c r="I52" s="53"/>
      <c r="J52" s="307"/>
      <c r="K52" s="309"/>
      <c r="L52" s="319">
        <f>SUM(L53:L56)</f>
        <v>55274.109999999993</v>
      </c>
      <c r="M52" s="319">
        <f>SUM(M53:M56)</f>
        <v>68230.7</v>
      </c>
      <c r="N52" s="319">
        <f>SUM(N53:N56)</f>
        <v>42904.2</v>
      </c>
      <c r="O52" s="319">
        <f>SUM(O53:O56)</f>
        <v>80346.799999999988</v>
      </c>
      <c r="P52" s="319">
        <f>SUM(P53:P56)</f>
        <v>80346.799999999988</v>
      </c>
      <c r="Q52" s="319">
        <f t="shared" ref="Q52:W52" si="20">SUM(Q53:Q56)</f>
        <v>0</v>
      </c>
      <c r="R52" s="319">
        <f>SUM(R53:R56)</f>
        <v>80894</v>
      </c>
      <c r="S52" s="319">
        <f>SUM(S53:S56)</f>
        <v>80894</v>
      </c>
      <c r="T52" s="319">
        <f t="shared" si="20"/>
        <v>0</v>
      </c>
      <c r="U52" s="319">
        <f>SUM(U53:U56)</f>
        <v>80774.899999999994</v>
      </c>
      <c r="V52" s="319">
        <f>SUM(V53:V56)</f>
        <v>80774.899999999994</v>
      </c>
      <c r="W52" s="319">
        <f t="shared" si="20"/>
        <v>0</v>
      </c>
    </row>
    <row r="53" spans="1:23" ht="99">
      <c r="A53" s="340" t="s">
        <v>885</v>
      </c>
      <c r="B53" s="341" t="s">
        <v>1480</v>
      </c>
      <c r="C53" s="342"/>
      <c r="D53" s="221" t="s">
        <v>475</v>
      </c>
      <c r="E53" s="343" t="s">
        <v>156</v>
      </c>
      <c r="F53" s="343" t="s">
        <v>93</v>
      </c>
      <c r="G53" s="343" t="s">
        <v>234</v>
      </c>
      <c r="H53" s="344" t="s">
        <v>159</v>
      </c>
      <c r="I53" s="345" t="s">
        <v>378</v>
      </c>
      <c r="J53" s="346"/>
      <c r="K53" s="347"/>
      <c r="L53" s="348">
        <v>2327.6</v>
      </c>
      <c r="M53" s="349">
        <v>4380.2</v>
      </c>
      <c r="N53" s="349">
        <v>1772</v>
      </c>
      <c r="O53" s="350">
        <v>5183.2</v>
      </c>
      <c r="P53" s="350">
        <v>5183.2</v>
      </c>
      <c r="Q53" s="350"/>
      <c r="R53" s="350">
        <v>5183.2</v>
      </c>
      <c r="S53" s="350">
        <v>5183.2</v>
      </c>
      <c r="T53" s="350"/>
      <c r="U53" s="350">
        <v>5183.2</v>
      </c>
      <c r="V53" s="350">
        <v>5183.2</v>
      </c>
      <c r="W53" s="350"/>
    </row>
    <row r="54" spans="1:23" ht="99">
      <c r="A54" s="351" t="s">
        <v>835</v>
      </c>
      <c r="B54" s="265" t="s">
        <v>1590</v>
      </c>
      <c r="C54" s="352"/>
      <c r="D54" s="29" t="s">
        <v>461</v>
      </c>
      <c r="E54" s="267" t="s">
        <v>156</v>
      </c>
      <c r="F54" s="267" t="s">
        <v>153</v>
      </c>
      <c r="G54" s="267" t="s">
        <v>235</v>
      </c>
      <c r="H54" s="308">
        <v>622</v>
      </c>
      <c r="I54" s="83" t="s">
        <v>379</v>
      </c>
      <c r="J54" s="307"/>
      <c r="K54" s="309"/>
      <c r="L54" s="353">
        <v>12344.64</v>
      </c>
      <c r="M54" s="354">
        <v>15472.9</v>
      </c>
      <c r="N54" s="354">
        <v>7421.3</v>
      </c>
      <c r="O54" s="336">
        <v>17943.099999999999</v>
      </c>
      <c r="P54" s="336">
        <v>17943.099999999999</v>
      </c>
      <c r="Q54" s="336"/>
      <c r="R54" s="336">
        <v>17943.099999999999</v>
      </c>
      <c r="S54" s="336">
        <v>17943.099999999999</v>
      </c>
      <c r="T54" s="336"/>
      <c r="U54" s="336">
        <v>17824</v>
      </c>
      <c r="V54" s="336">
        <v>17824</v>
      </c>
      <c r="W54" s="336"/>
    </row>
    <row r="55" spans="1:23" ht="82.5">
      <c r="A55" s="340" t="s">
        <v>836</v>
      </c>
      <c r="B55" s="325" t="s">
        <v>886</v>
      </c>
      <c r="C55" s="332"/>
      <c r="D55" s="221" t="s">
        <v>809</v>
      </c>
      <c r="E55" s="321" t="s">
        <v>156</v>
      </c>
      <c r="F55" s="321" t="s">
        <v>153</v>
      </c>
      <c r="G55" s="321" t="s">
        <v>1481</v>
      </c>
      <c r="H55" s="327" t="s">
        <v>887</v>
      </c>
      <c r="I55" s="141" t="s">
        <v>888</v>
      </c>
      <c r="J55" s="334"/>
      <c r="K55" s="335"/>
      <c r="L55" s="353">
        <v>38553.919999999998</v>
      </c>
      <c r="M55" s="354">
        <v>46168.800000000003</v>
      </c>
      <c r="N55" s="354">
        <v>31502.1</v>
      </c>
      <c r="O55" s="338">
        <v>53121.599999999999</v>
      </c>
      <c r="P55" s="338">
        <v>53121.599999999999</v>
      </c>
      <c r="Q55" s="338"/>
      <c r="R55" s="338">
        <v>53668.800000000003</v>
      </c>
      <c r="S55" s="338">
        <v>53668.800000000003</v>
      </c>
      <c r="T55" s="338"/>
      <c r="U55" s="338">
        <v>53668.800000000003</v>
      </c>
      <c r="V55" s="338">
        <v>53668.800000000003</v>
      </c>
      <c r="W55" s="338"/>
    </row>
    <row r="56" spans="1:23" ht="92.25" customHeight="1">
      <c r="A56" s="340" t="s">
        <v>837</v>
      </c>
      <c r="B56" s="355" t="s">
        <v>889</v>
      </c>
      <c r="C56" s="332"/>
      <c r="D56" s="221" t="s">
        <v>453</v>
      </c>
      <c r="E56" s="321" t="s">
        <v>156</v>
      </c>
      <c r="F56" s="321" t="s">
        <v>153</v>
      </c>
      <c r="G56" s="321" t="s">
        <v>380</v>
      </c>
      <c r="H56" s="321" t="s">
        <v>159</v>
      </c>
      <c r="I56" s="141" t="s">
        <v>888</v>
      </c>
      <c r="J56" s="334"/>
      <c r="K56" s="335"/>
      <c r="L56" s="353">
        <v>2047.95</v>
      </c>
      <c r="M56" s="354">
        <v>2208.8000000000002</v>
      </c>
      <c r="N56" s="354">
        <v>2208.8000000000002</v>
      </c>
      <c r="O56" s="338">
        <v>4098.8999999999996</v>
      </c>
      <c r="P56" s="338">
        <v>4098.8999999999996</v>
      </c>
      <c r="Q56" s="338"/>
      <c r="R56" s="338">
        <v>4098.8999999999996</v>
      </c>
      <c r="S56" s="338">
        <v>4098.8999999999996</v>
      </c>
      <c r="T56" s="338"/>
      <c r="U56" s="338">
        <v>4098.8999999999996</v>
      </c>
      <c r="V56" s="338">
        <v>4098.8999999999996</v>
      </c>
      <c r="W56" s="338"/>
    </row>
    <row r="57" spans="1:23">
      <c r="A57" s="509" t="s">
        <v>173</v>
      </c>
      <c r="B57" s="509"/>
      <c r="C57" s="509"/>
      <c r="D57" s="509"/>
      <c r="E57" s="509"/>
      <c r="F57" s="509"/>
      <c r="G57" s="509"/>
      <c r="H57" s="509"/>
      <c r="I57" s="509"/>
      <c r="J57" s="509"/>
      <c r="K57" s="509"/>
      <c r="L57" s="356">
        <f t="shared" ref="L57:W57" si="21">SUM(L58:L58)</f>
        <v>17935.7</v>
      </c>
      <c r="M57" s="356">
        <f t="shared" si="21"/>
        <v>24620.5</v>
      </c>
      <c r="N57" s="356">
        <f t="shared" si="21"/>
        <v>16413.7</v>
      </c>
      <c r="O57" s="329">
        <f t="shared" si="21"/>
        <v>26228.7</v>
      </c>
      <c r="P57" s="329">
        <f t="shared" si="21"/>
        <v>26228.7</v>
      </c>
      <c r="Q57" s="329">
        <f t="shared" si="21"/>
        <v>0</v>
      </c>
      <c r="R57" s="329">
        <f t="shared" si="21"/>
        <v>26228.7</v>
      </c>
      <c r="S57" s="329">
        <f t="shared" si="21"/>
        <v>26228.7</v>
      </c>
      <c r="T57" s="329">
        <f t="shared" si="21"/>
        <v>0</v>
      </c>
      <c r="U57" s="329">
        <f t="shared" si="21"/>
        <v>26228.7</v>
      </c>
      <c r="V57" s="329">
        <f t="shared" si="21"/>
        <v>26228.7</v>
      </c>
      <c r="W57" s="329">
        <f t="shared" si="21"/>
        <v>0</v>
      </c>
    </row>
    <row r="58" spans="1:23" ht="99">
      <c r="A58" s="357" t="s">
        <v>165</v>
      </c>
      <c r="B58" s="325" t="s">
        <v>382</v>
      </c>
      <c r="C58" s="332"/>
      <c r="D58" s="221" t="s">
        <v>476</v>
      </c>
      <c r="E58" s="321" t="s">
        <v>156</v>
      </c>
      <c r="F58" s="321" t="s">
        <v>153</v>
      </c>
      <c r="G58" s="321" t="s">
        <v>247</v>
      </c>
      <c r="H58" s="327">
        <v>631</v>
      </c>
      <c r="I58" s="141" t="s">
        <v>383</v>
      </c>
      <c r="J58" s="358"/>
      <c r="K58" s="359"/>
      <c r="L58" s="353">
        <v>17935.7</v>
      </c>
      <c r="M58" s="353">
        <v>24620.5</v>
      </c>
      <c r="N58" s="353">
        <v>16413.7</v>
      </c>
      <c r="O58" s="338">
        <v>26228.7</v>
      </c>
      <c r="P58" s="338">
        <v>26228.7</v>
      </c>
      <c r="Q58" s="338"/>
      <c r="R58" s="338">
        <v>26228.7</v>
      </c>
      <c r="S58" s="338">
        <v>26228.7</v>
      </c>
      <c r="T58" s="338"/>
      <c r="U58" s="338">
        <v>26228.7</v>
      </c>
      <c r="V58" s="338">
        <v>26228.7</v>
      </c>
      <c r="W58" s="338"/>
    </row>
    <row r="59" spans="1:23">
      <c r="A59" s="303" t="s">
        <v>15</v>
      </c>
      <c r="B59" s="360" t="s">
        <v>16</v>
      </c>
      <c r="C59" s="361"/>
      <c r="D59" s="68"/>
      <c r="E59" s="362"/>
      <c r="F59" s="362"/>
      <c r="G59" s="362"/>
      <c r="H59" s="362">
        <v>300</v>
      </c>
      <c r="I59" s="363"/>
      <c r="J59" s="361"/>
      <c r="K59" s="364"/>
      <c r="L59" s="365">
        <f>SUM(L60,L62,)</f>
        <v>31966.99</v>
      </c>
      <c r="M59" s="365">
        <f t="shared" ref="M59:W59" si="22">SUM(M60,M62,)</f>
        <v>32444.799999999999</v>
      </c>
      <c r="N59" s="365">
        <f t="shared" si="22"/>
        <v>20450</v>
      </c>
      <c r="O59" s="365">
        <f t="shared" si="22"/>
        <v>27108</v>
      </c>
      <c r="P59" s="365">
        <f t="shared" si="22"/>
        <v>27108</v>
      </c>
      <c r="Q59" s="365">
        <f t="shared" si="22"/>
        <v>0</v>
      </c>
      <c r="R59" s="365">
        <f t="shared" si="22"/>
        <v>27108</v>
      </c>
      <c r="S59" s="365">
        <f t="shared" si="22"/>
        <v>27108</v>
      </c>
      <c r="T59" s="365">
        <f t="shared" si="22"/>
        <v>0</v>
      </c>
      <c r="U59" s="365">
        <f t="shared" si="22"/>
        <v>27108</v>
      </c>
      <c r="V59" s="365">
        <f t="shared" si="22"/>
        <v>27108</v>
      </c>
      <c r="W59" s="365">
        <f t="shared" si="22"/>
        <v>0</v>
      </c>
    </row>
    <row r="60" spans="1:23" ht="33">
      <c r="A60" s="314" t="s">
        <v>17</v>
      </c>
      <c r="B60" s="279" t="s">
        <v>41</v>
      </c>
      <c r="C60" s="366"/>
      <c r="D60" s="75"/>
      <c r="E60" s="367"/>
      <c r="F60" s="367"/>
      <c r="G60" s="367"/>
      <c r="H60" s="367">
        <v>310</v>
      </c>
      <c r="I60" s="53"/>
      <c r="J60" s="366"/>
      <c r="K60" s="368"/>
      <c r="L60" s="369">
        <f t="shared" ref="L60:W60" si="23">SUM(L61:L61)</f>
        <v>31372.52</v>
      </c>
      <c r="M60" s="369">
        <f t="shared" si="23"/>
        <v>30873.1</v>
      </c>
      <c r="N60" s="369">
        <f t="shared" si="23"/>
        <v>20207.8</v>
      </c>
      <c r="O60" s="315">
        <f t="shared" si="23"/>
        <v>26108</v>
      </c>
      <c r="P60" s="315">
        <f t="shared" si="23"/>
        <v>26108</v>
      </c>
      <c r="Q60" s="315">
        <f t="shared" si="23"/>
        <v>0</v>
      </c>
      <c r="R60" s="315">
        <f t="shared" si="23"/>
        <v>26108</v>
      </c>
      <c r="S60" s="315">
        <f t="shared" si="23"/>
        <v>26108</v>
      </c>
      <c r="T60" s="315">
        <f t="shared" si="23"/>
        <v>0</v>
      </c>
      <c r="U60" s="315">
        <f t="shared" si="23"/>
        <v>26108</v>
      </c>
      <c r="V60" s="315">
        <f t="shared" si="23"/>
        <v>26108</v>
      </c>
      <c r="W60" s="315">
        <f t="shared" si="23"/>
        <v>0</v>
      </c>
    </row>
    <row r="61" spans="1:23" ht="99">
      <c r="A61" s="370" t="s">
        <v>10</v>
      </c>
      <c r="B61" s="325" t="s">
        <v>232</v>
      </c>
      <c r="C61" s="334"/>
      <c r="D61" s="371"/>
      <c r="E61" s="321" t="s">
        <v>81</v>
      </c>
      <c r="F61" s="321" t="s">
        <v>94</v>
      </c>
      <c r="G61" s="321" t="s">
        <v>200</v>
      </c>
      <c r="H61" s="327">
        <v>313</v>
      </c>
      <c r="I61" s="141" t="s">
        <v>477</v>
      </c>
      <c r="J61" s="372"/>
      <c r="K61" s="335"/>
      <c r="L61" s="353">
        <v>31372.52</v>
      </c>
      <c r="M61" s="353">
        <v>30873.1</v>
      </c>
      <c r="N61" s="353">
        <v>20207.8</v>
      </c>
      <c r="O61" s="338">
        <v>26108</v>
      </c>
      <c r="P61" s="338">
        <v>26108</v>
      </c>
      <c r="Q61" s="338"/>
      <c r="R61" s="338">
        <v>26108</v>
      </c>
      <c r="S61" s="338">
        <v>26108</v>
      </c>
      <c r="T61" s="338"/>
      <c r="U61" s="336">
        <v>26108</v>
      </c>
      <c r="V61" s="336">
        <v>26108</v>
      </c>
      <c r="W61" s="338"/>
    </row>
    <row r="62" spans="1:23" ht="33">
      <c r="A62" s="314" t="s">
        <v>18</v>
      </c>
      <c r="B62" s="279" t="s">
        <v>47</v>
      </c>
      <c r="C62" s="366"/>
      <c r="D62" s="75"/>
      <c r="E62" s="367"/>
      <c r="F62" s="367"/>
      <c r="G62" s="367"/>
      <c r="H62" s="367">
        <v>320</v>
      </c>
      <c r="I62" s="53"/>
      <c r="J62" s="366"/>
      <c r="K62" s="368"/>
      <c r="L62" s="369">
        <f t="shared" ref="L62:W62" si="24">SUM(L63:L63)</f>
        <v>594.47</v>
      </c>
      <c r="M62" s="369">
        <f t="shared" si="24"/>
        <v>1571.7</v>
      </c>
      <c r="N62" s="369">
        <f t="shared" si="24"/>
        <v>242.2</v>
      </c>
      <c r="O62" s="315">
        <f t="shared" si="24"/>
        <v>1000</v>
      </c>
      <c r="P62" s="315">
        <f t="shared" si="24"/>
        <v>1000</v>
      </c>
      <c r="Q62" s="315">
        <f t="shared" si="24"/>
        <v>0</v>
      </c>
      <c r="R62" s="315">
        <f t="shared" si="24"/>
        <v>1000</v>
      </c>
      <c r="S62" s="315">
        <f t="shared" si="24"/>
        <v>1000</v>
      </c>
      <c r="T62" s="315">
        <f t="shared" si="24"/>
        <v>0</v>
      </c>
      <c r="U62" s="315">
        <f t="shared" si="24"/>
        <v>1000</v>
      </c>
      <c r="V62" s="315">
        <f t="shared" si="24"/>
        <v>1000</v>
      </c>
      <c r="W62" s="315">
        <f t="shared" si="24"/>
        <v>0</v>
      </c>
    </row>
    <row r="63" spans="1:23" ht="297">
      <c r="A63" s="370" t="s">
        <v>12</v>
      </c>
      <c r="B63" s="373" t="s">
        <v>384</v>
      </c>
      <c r="C63" s="161" t="s">
        <v>368</v>
      </c>
      <c r="D63" s="221" t="s">
        <v>460</v>
      </c>
      <c r="E63" s="321" t="s">
        <v>156</v>
      </c>
      <c r="F63" s="321" t="s">
        <v>156</v>
      </c>
      <c r="G63" s="374" t="s">
        <v>201</v>
      </c>
      <c r="H63" s="327">
        <v>321</v>
      </c>
      <c r="I63" s="375"/>
      <c r="J63" s="334"/>
      <c r="K63" s="335"/>
      <c r="L63" s="376">
        <v>594.47</v>
      </c>
      <c r="M63" s="376">
        <v>1571.7</v>
      </c>
      <c r="N63" s="376">
        <v>242.2</v>
      </c>
      <c r="O63" s="377">
        <v>1000</v>
      </c>
      <c r="P63" s="377">
        <v>1000</v>
      </c>
      <c r="Q63" s="378"/>
      <c r="R63" s="377">
        <v>1000</v>
      </c>
      <c r="S63" s="377">
        <v>1000</v>
      </c>
      <c r="T63" s="378"/>
      <c r="U63" s="377">
        <v>1000</v>
      </c>
      <c r="V63" s="377">
        <v>1000</v>
      </c>
      <c r="W63" s="378"/>
    </row>
    <row r="64" spans="1:23">
      <c r="A64" s="303" t="s">
        <v>19</v>
      </c>
      <c r="B64" s="505" t="s">
        <v>228</v>
      </c>
      <c r="C64" s="505"/>
      <c r="D64" s="505"/>
      <c r="E64" s="505"/>
      <c r="F64" s="505"/>
      <c r="G64" s="505"/>
      <c r="H64" s="505"/>
      <c r="I64" s="505"/>
      <c r="J64" s="505"/>
      <c r="K64" s="505"/>
      <c r="L64" s="379">
        <f t="shared" ref="L64:W64" si="25">SUM(L65:L65)</f>
        <v>653.86</v>
      </c>
      <c r="M64" s="379">
        <f t="shared" si="25"/>
        <v>1571.7</v>
      </c>
      <c r="N64" s="379">
        <f t="shared" si="25"/>
        <v>24.2</v>
      </c>
      <c r="O64" s="380">
        <f t="shared" si="25"/>
        <v>2500</v>
      </c>
      <c r="P64" s="380">
        <f t="shared" si="25"/>
        <v>2500</v>
      </c>
      <c r="Q64" s="380">
        <f t="shared" si="25"/>
        <v>0</v>
      </c>
      <c r="R64" s="380">
        <f t="shared" si="25"/>
        <v>2500</v>
      </c>
      <c r="S64" s="380">
        <f t="shared" si="25"/>
        <v>2500</v>
      </c>
      <c r="T64" s="380">
        <f t="shared" si="25"/>
        <v>0</v>
      </c>
      <c r="U64" s="380">
        <f t="shared" si="25"/>
        <v>2500</v>
      </c>
      <c r="V64" s="380">
        <f t="shared" si="25"/>
        <v>2500</v>
      </c>
      <c r="W64" s="380">
        <f t="shared" si="25"/>
        <v>0</v>
      </c>
    </row>
    <row r="65" spans="1:23" ht="148.5">
      <c r="A65" s="324" t="s">
        <v>17</v>
      </c>
      <c r="B65" s="325" t="s">
        <v>233</v>
      </c>
      <c r="C65" s="381"/>
      <c r="D65" s="382" t="s">
        <v>460</v>
      </c>
      <c r="E65" s="383" t="s">
        <v>156</v>
      </c>
      <c r="F65" s="383" t="s">
        <v>156</v>
      </c>
      <c r="G65" s="383" t="s">
        <v>201</v>
      </c>
      <c r="H65" s="384">
        <v>811</v>
      </c>
      <c r="I65" s="141" t="s">
        <v>374</v>
      </c>
      <c r="J65" s="381"/>
      <c r="K65" s="385"/>
      <c r="L65" s="353">
        <v>653.86</v>
      </c>
      <c r="M65" s="353">
        <v>1571.7</v>
      </c>
      <c r="N65" s="353">
        <v>24.2</v>
      </c>
      <c r="O65" s="338">
        <v>2500</v>
      </c>
      <c r="P65" s="338">
        <v>2500</v>
      </c>
      <c r="Q65" s="338"/>
      <c r="R65" s="338">
        <v>2500</v>
      </c>
      <c r="S65" s="338">
        <v>2500</v>
      </c>
      <c r="T65" s="338"/>
      <c r="U65" s="338">
        <v>2500</v>
      </c>
      <c r="V65" s="338">
        <v>2500</v>
      </c>
      <c r="W65" s="338"/>
    </row>
    <row r="66" spans="1:23" ht="49.5">
      <c r="A66" s="298" t="s">
        <v>177</v>
      </c>
      <c r="B66" s="270" t="s">
        <v>386</v>
      </c>
      <c r="C66" s="299"/>
      <c r="D66" s="300"/>
      <c r="E66" s="300"/>
      <c r="F66" s="300"/>
      <c r="G66" s="300"/>
      <c r="H66" s="300"/>
      <c r="I66" s="299"/>
      <c r="J66" s="299"/>
      <c r="K66" s="301" t="s">
        <v>62</v>
      </c>
      <c r="L66" s="302">
        <f>SUM(L67,L74,)</f>
        <v>46348.899999999994</v>
      </c>
      <c r="M66" s="302">
        <f t="shared" ref="M66:W66" si="26">SUM(M67,M74,)</f>
        <v>31012</v>
      </c>
      <c r="N66" s="302">
        <f t="shared" si="26"/>
        <v>21996</v>
      </c>
      <c r="O66" s="302">
        <f t="shared" si="26"/>
        <v>86892.700000000012</v>
      </c>
      <c r="P66" s="302">
        <f t="shared" si="26"/>
        <v>86892.700000000012</v>
      </c>
      <c r="Q66" s="302">
        <f t="shared" si="26"/>
        <v>0</v>
      </c>
      <c r="R66" s="302">
        <f t="shared" si="26"/>
        <v>89501.200000000012</v>
      </c>
      <c r="S66" s="302">
        <f t="shared" si="26"/>
        <v>89501.200000000012</v>
      </c>
      <c r="T66" s="302">
        <f t="shared" si="26"/>
        <v>0</v>
      </c>
      <c r="U66" s="302">
        <f t="shared" si="26"/>
        <v>90186.9</v>
      </c>
      <c r="V66" s="302">
        <f t="shared" si="26"/>
        <v>90186.9</v>
      </c>
      <c r="W66" s="302">
        <f t="shared" si="26"/>
        <v>0</v>
      </c>
    </row>
    <row r="67" spans="1:23">
      <c r="A67" s="303" t="s">
        <v>9</v>
      </c>
      <c r="B67" s="505" t="s">
        <v>67</v>
      </c>
      <c r="C67" s="505"/>
      <c r="D67" s="505"/>
      <c r="E67" s="505"/>
      <c r="F67" s="505"/>
      <c r="G67" s="505"/>
      <c r="H67" s="505"/>
      <c r="I67" s="505"/>
      <c r="J67" s="505"/>
      <c r="K67" s="505"/>
      <c r="L67" s="304">
        <f>SUM(L68,)</f>
        <v>4980.6000000000004</v>
      </c>
      <c r="M67" s="304">
        <f t="shared" ref="M67:W67" si="27">SUM(M68,)</f>
        <v>5548.4000000000005</v>
      </c>
      <c r="N67" s="304">
        <f t="shared" si="27"/>
        <v>3392.1</v>
      </c>
      <c r="O67" s="304">
        <f t="shared" si="27"/>
        <v>6306.6</v>
      </c>
      <c r="P67" s="304">
        <f t="shared" si="27"/>
        <v>6306.6</v>
      </c>
      <c r="Q67" s="304">
        <f t="shared" si="27"/>
        <v>0</v>
      </c>
      <c r="R67" s="304">
        <f t="shared" si="27"/>
        <v>6306.6</v>
      </c>
      <c r="S67" s="304">
        <f t="shared" si="27"/>
        <v>6306.6</v>
      </c>
      <c r="T67" s="304">
        <f t="shared" si="27"/>
        <v>0</v>
      </c>
      <c r="U67" s="304">
        <f t="shared" si="27"/>
        <v>6306.6</v>
      </c>
      <c r="V67" s="304">
        <f t="shared" si="27"/>
        <v>6306.6</v>
      </c>
      <c r="W67" s="304">
        <f t="shared" si="27"/>
        <v>0</v>
      </c>
    </row>
    <row r="68" spans="1:23">
      <c r="A68" s="314" t="s">
        <v>57</v>
      </c>
      <c r="B68" s="265"/>
      <c r="C68" s="307"/>
      <c r="D68" s="309"/>
      <c r="E68" s="308"/>
      <c r="F68" s="308"/>
      <c r="G68" s="308"/>
      <c r="H68" s="308"/>
      <c r="I68" s="322"/>
      <c r="J68" s="307"/>
      <c r="K68" s="309"/>
      <c r="L68" s="386">
        <f t="shared" ref="L68:W68" si="28">SUM(L69:L73)</f>
        <v>4980.6000000000004</v>
      </c>
      <c r="M68" s="386">
        <f t="shared" si="28"/>
        <v>5548.4000000000005</v>
      </c>
      <c r="N68" s="386">
        <f t="shared" si="28"/>
        <v>3392.1</v>
      </c>
      <c r="O68" s="386">
        <f t="shared" si="28"/>
        <v>6306.6</v>
      </c>
      <c r="P68" s="386">
        <f t="shared" si="28"/>
        <v>6306.6</v>
      </c>
      <c r="Q68" s="386">
        <f t="shared" si="28"/>
        <v>0</v>
      </c>
      <c r="R68" s="386">
        <f t="shared" si="28"/>
        <v>6306.6</v>
      </c>
      <c r="S68" s="386">
        <f t="shared" si="28"/>
        <v>6306.6</v>
      </c>
      <c r="T68" s="386">
        <f t="shared" si="28"/>
        <v>0</v>
      </c>
      <c r="U68" s="386">
        <f t="shared" si="28"/>
        <v>6306.6</v>
      </c>
      <c r="V68" s="386">
        <f t="shared" si="28"/>
        <v>6306.6</v>
      </c>
      <c r="W68" s="386">
        <f t="shared" si="28"/>
        <v>0</v>
      </c>
    </row>
    <row r="69" spans="1:23" ht="184.5" customHeight="1">
      <c r="A69" s="316" t="s">
        <v>367</v>
      </c>
      <c r="B69" s="265" t="s">
        <v>1401</v>
      </c>
      <c r="C69" s="317"/>
      <c r="D69" s="267" t="s">
        <v>452</v>
      </c>
      <c r="E69" s="267" t="s">
        <v>94</v>
      </c>
      <c r="F69" s="267" t="s">
        <v>99</v>
      </c>
      <c r="G69" s="267" t="s">
        <v>249</v>
      </c>
      <c r="H69" s="267">
        <v>100</v>
      </c>
      <c r="I69" s="339" t="s">
        <v>1389</v>
      </c>
      <c r="J69" s="266" t="s">
        <v>893</v>
      </c>
      <c r="K69" s="318"/>
      <c r="L69" s="310">
        <v>4453.6000000000004</v>
      </c>
      <c r="M69" s="310">
        <v>0</v>
      </c>
      <c r="N69" s="310">
        <v>0</v>
      </c>
      <c r="O69" s="310">
        <f t="shared" ref="O69:O73" si="29">SUM(P69:Q69)</f>
        <v>0</v>
      </c>
      <c r="P69" s="310">
        <v>0</v>
      </c>
      <c r="Q69" s="310"/>
      <c r="R69" s="310">
        <f t="shared" ref="R69:R73" si="30">SUM(S69:T69)</f>
        <v>0</v>
      </c>
      <c r="S69" s="310">
        <v>0</v>
      </c>
      <c r="T69" s="310"/>
      <c r="U69" s="310">
        <f t="shared" ref="U69:U73" si="31">SUM(V69:W69)</f>
        <v>0</v>
      </c>
      <c r="V69" s="310">
        <v>0</v>
      </c>
      <c r="W69" s="310"/>
    </row>
    <row r="70" spans="1:23" ht="180" customHeight="1">
      <c r="A70" s="316" t="s">
        <v>890</v>
      </c>
      <c r="B70" s="265" t="s">
        <v>68</v>
      </c>
      <c r="C70" s="317"/>
      <c r="D70" s="267" t="s">
        <v>452</v>
      </c>
      <c r="E70" s="267" t="s">
        <v>94</v>
      </c>
      <c r="F70" s="267" t="s">
        <v>99</v>
      </c>
      <c r="G70" s="267" t="s">
        <v>891</v>
      </c>
      <c r="H70" s="267">
        <v>100</v>
      </c>
      <c r="I70" s="339" t="s">
        <v>1390</v>
      </c>
      <c r="J70" s="266" t="s">
        <v>1391</v>
      </c>
      <c r="K70" s="318"/>
      <c r="L70" s="310"/>
      <c r="M70" s="310">
        <v>4999.8</v>
      </c>
      <c r="N70" s="310">
        <v>3077.4</v>
      </c>
      <c r="O70" s="310">
        <f t="shared" si="29"/>
        <v>5747</v>
      </c>
      <c r="P70" s="310">
        <v>5747</v>
      </c>
      <c r="Q70" s="310"/>
      <c r="R70" s="310">
        <f t="shared" si="30"/>
        <v>5747</v>
      </c>
      <c r="S70" s="310">
        <v>5747</v>
      </c>
      <c r="T70" s="310"/>
      <c r="U70" s="310">
        <f t="shared" si="31"/>
        <v>5747</v>
      </c>
      <c r="V70" s="310">
        <v>5747</v>
      </c>
      <c r="W70" s="310"/>
    </row>
    <row r="71" spans="1:23" ht="181.5" customHeight="1">
      <c r="A71" s="316" t="s">
        <v>359</v>
      </c>
      <c r="B71" s="265" t="s">
        <v>69</v>
      </c>
      <c r="C71" s="322"/>
      <c r="D71" s="267" t="s">
        <v>455</v>
      </c>
      <c r="E71" s="267" t="s">
        <v>94</v>
      </c>
      <c r="F71" s="267" t="s">
        <v>99</v>
      </c>
      <c r="G71" s="267" t="s">
        <v>249</v>
      </c>
      <c r="H71" s="267">
        <v>200</v>
      </c>
      <c r="I71" s="339" t="s">
        <v>892</v>
      </c>
      <c r="J71" s="266" t="s">
        <v>893</v>
      </c>
      <c r="K71" s="323"/>
      <c r="L71" s="310">
        <v>527</v>
      </c>
      <c r="M71" s="310">
        <v>0</v>
      </c>
      <c r="N71" s="310">
        <v>0</v>
      </c>
      <c r="O71" s="310">
        <f t="shared" si="29"/>
        <v>0</v>
      </c>
      <c r="P71" s="310"/>
      <c r="Q71" s="310"/>
      <c r="R71" s="310">
        <f t="shared" si="30"/>
        <v>0</v>
      </c>
      <c r="S71" s="310"/>
      <c r="T71" s="310"/>
      <c r="U71" s="310">
        <f t="shared" si="31"/>
        <v>0</v>
      </c>
      <c r="V71" s="310"/>
      <c r="W71" s="310"/>
    </row>
    <row r="72" spans="1:23" ht="231">
      <c r="A72" s="316" t="s">
        <v>227</v>
      </c>
      <c r="B72" s="265" t="s">
        <v>69</v>
      </c>
      <c r="C72" s="322"/>
      <c r="D72" s="267" t="s">
        <v>453</v>
      </c>
      <c r="E72" s="267" t="s">
        <v>94</v>
      </c>
      <c r="F72" s="267" t="s">
        <v>99</v>
      </c>
      <c r="G72" s="267" t="s">
        <v>891</v>
      </c>
      <c r="H72" s="267">
        <v>200</v>
      </c>
      <c r="I72" s="339" t="s">
        <v>1390</v>
      </c>
      <c r="J72" s="266" t="s">
        <v>1391</v>
      </c>
      <c r="K72" s="323"/>
      <c r="L72" s="310"/>
      <c r="M72" s="310">
        <v>546.6</v>
      </c>
      <c r="N72" s="310">
        <v>314.7</v>
      </c>
      <c r="O72" s="310">
        <f t="shared" si="29"/>
        <v>557.6</v>
      </c>
      <c r="P72" s="310">
        <v>557.6</v>
      </c>
      <c r="Q72" s="310"/>
      <c r="R72" s="310">
        <f t="shared" si="30"/>
        <v>557.6</v>
      </c>
      <c r="S72" s="310">
        <v>557.6</v>
      </c>
      <c r="T72" s="310"/>
      <c r="U72" s="310">
        <f t="shared" si="31"/>
        <v>557.6</v>
      </c>
      <c r="V72" s="310">
        <v>557.6</v>
      </c>
      <c r="W72" s="310"/>
    </row>
    <row r="73" spans="1:23" ht="181.5" customHeight="1">
      <c r="A73" s="316" t="s">
        <v>20</v>
      </c>
      <c r="B73" s="265" t="s">
        <v>31</v>
      </c>
      <c r="C73" s="322"/>
      <c r="D73" s="267" t="s">
        <v>453</v>
      </c>
      <c r="E73" s="267" t="s">
        <v>94</v>
      </c>
      <c r="F73" s="267" t="s">
        <v>99</v>
      </c>
      <c r="G73" s="267" t="s">
        <v>891</v>
      </c>
      <c r="H73" s="267">
        <v>200</v>
      </c>
      <c r="I73" s="339" t="s">
        <v>1390</v>
      </c>
      <c r="J73" s="266" t="s">
        <v>1391</v>
      </c>
      <c r="K73" s="323"/>
      <c r="L73" s="310"/>
      <c r="M73" s="310">
        <v>2</v>
      </c>
      <c r="N73" s="310">
        <v>0</v>
      </c>
      <c r="O73" s="310">
        <f t="shared" si="29"/>
        <v>2</v>
      </c>
      <c r="P73" s="310">
        <v>2</v>
      </c>
      <c r="Q73" s="310"/>
      <c r="R73" s="310">
        <f t="shared" si="30"/>
        <v>2</v>
      </c>
      <c r="S73" s="310">
        <v>2</v>
      </c>
      <c r="T73" s="310"/>
      <c r="U73" s="310">
        <f t="shared" si="31"/>
        <v>2</v>
      </c>
      <c r="V73" s="310">
        <v>2</v>
      </c>
      <c r="W73" s="310"/>
    </row>
    <row r="74" spans="1:23">
      <c r="A74" s="303" t="s">
        <v>19</v>
      </c>
      <c r="B74" s="505" t="s">
        <v>228</v>
      </c>
      <c r="C74" s="505"/>
      <c r="D74" s="505"/>
      <c r="E74" s="505"/>
      <c r="F74" s="505"/>
      <c r="G74" s="505"/>
      <c r="H74" s="505"/>
      <c r="I74" s="505"/>
      <c r="J74" s="505"/>
      <c r="K74" s="505"/>
      <c r="L74" s="387">
        <f t="shared" ref="L74:W74" si="32">SUM(L75:L82)</f>
        <v>41368.299999999996</v>
      </c>
      <c r="M74" s="387">
        <f t="shared" si="32"/>
        <v>25463.599999999999</v>
      </c>
      <c r="N74" s="387">
        <f t="shared" si="32"/>
        <v>18603.900000000001</v>
      </c>
      <c r="O74" s="387">
        <f t="shared" si="32"/>
        <v>80586.100000000006</v>
      </c>
      <c r="P74" s="387">
        <f t="shared" si="32"/>
        <v>80586.100000000006</v>
      </c>
      <c r="Q74" s="387">
        <f t="shared" si="32"/>
        <v>0</v>
      </c>
      <c r="R74" s="387">
        <f t="shared" si="32"/>
        <v>83194.600000000006</v>
      </c>
      <c r="S74" s="387">
        <f t="shared" si="32"/>
        <v>83194.600000000006</v>
      </c>
      <c r="T74" s="387">
        <f t="shared" si="32"/>
        <v>0</v>
      </c>
      <c r="U74" s="387">
        <f t="shared" si="32"/>
        <v>83880.299999999988</v>
      </c>
      <c r="V74" s="387">
        <f t="shared" si="32"/>
        <v>83880.299999999988</v>
      </c>
      <c r="W74" s="387">
        <f t="shared" si="32"/>
        <v>0</v>
      </c>
    </row>
    <row r="75" spans="1:23" ht="152.25" customHeight="1">
      <c r="A75" s="324" t="s">
        <v>17</v>
      </c>
      <c r="B75" s="331" t="s">
        <v>361</v>
      </c>
      <c r="C75" s="381"/>
      <c r="D75" s="388" t="s">
        <v>454</v>
      </c>
      <c r="E75" s="383" t="s">
        <v>94</v>
      </c>
      <c r="F75" s="383" t="s">
        <v>99</v>
      </c>
      <c r="G75" s="383" t="s">
        <v>362</v>
      </c>
      <c r="H75" s="383" t="s">
        <v>1211</v>
      </c>
      <c r="I75" s="355" t="s">
        <v>1623</v>
      </c>
      <c r="J75" s="332" t="s">
        <v>1392</v>
      </c>
      <c r="K75" s="385"/>
      <c r="L75" s="389">
        <v>6575.4</v>
      </c>
      <c r="M75" s="389">
        <v>5219.1000000000004</v>
      </c>
      <c r="N75" s="389">
        <v>5219.1000000000004</v>
      </c>
      <c r="O75" s="389">
        <f t="shared" ref="O75:O80" si="33">SUM(P75:Q75)</f>
        <v>7217.9</v>
      </c>
      <c r="P75" s="389">
        <v>7217.9</v>
      </c>
      <c r="Q75" s="389"/>
      <c r="R75" s="389">
        <f>SUM(S75:T75)</f>
        <v>8731.2000000000007</v>
      </c>
      <c r="S75" s="389">
        <v>8731.2000000000007</v>
      </c>
      <c r="T75" s="389"/>
      <c r="U75" s="389">
        <f t="shared" ref="U75:U80" si="34">SUM(V75:W75)</f>
        <v>7722.7</v>
      </c>
      <c r="V75" s="389">
        <v>7722.7</v>
      </c>
      <c r="W75" s="389"/>
    </row>
    <row r="76" spans="1:23" ht="257.25" customHeight="1">
      <c r="A76" s="324" t="s">
        <v>18</v>
      </c>
      <c r="B76" s="331" t="s">
        <v>894</v>
      </c>
      <c r="C76" s="381"/>
      <c r="D76" s="388" t="s">
        <v>454</v>
      </c>
      <c r="E76" s="383" t="s">
        <v>94</v>
      </c>
      <c r="F76" s="383" t="s">
        <v>99</v>
      </c>
      <c r="G76" s="383" t="s">
        <v>895</v>
      </c>
      <c r="H76" s="383" t="s">
        <v>1211</v>
      </c>
      <c r="I76" s="355" t="s">
        <v>1624</v>
      </c>
      <c r="J76" s="332" t="s">
        <v>896</v>
      </c>
      <c r="K76" s="385"/>
      <c r="L76" s="389">
        <v>832.6</v>
      </c>
      <c r="M76" s="389"/>
      <c r="N76" s="389"/>
      <c r="O76" s="389">
        <f t="shared" si="33"/>
        <v>558.4</v>
      </c>
      <c r="P76" s="389">
        <v>558.4</v>
      </c>
      <c r="Q76" s="389"/>
      <c r="R76" s="389">
        <f t="shared" ref="R76:R80" si="35">SUM(S76:T76)</f>
        <v>642.79999999999995</v>
      </c>
      <c r="S76" s="389">
        <v>642.79999999999995</v>
      </c>
      <c r="T76" s="389"/>
      <c r="U76" s="389">
        <f t="shared" si="34"/>
        <v>660.2</v>
      </c>
      <c r="V76" s="389">
        <v>660.2</v>
      </c>
      <c r="W76" s="389"/>
    </row>
    <row r="77" spans="1:23" ht="262.5" customHeight="1">
      <c r="A77" s="324" t="s">
        <v>187</v>
      </c>
      <c r="B77" s="331" t="s">
        <v>894</v>
      </c>
      <c r="C77" s="381"/>
      <c r="D77" s="388" t="s">
        <v>454</v>
      </c>
      <c r="E77" s="383" t="s">
        <v>94</v>
      </c>
      <c r="F77" s="383" t="s">
        <v>99</v>
      </c>
      <c r="G77" s="383" t="s">
        <v>897</v>
      </c>
      <c r="H77" s="383" t="s">
        <v>1211</v>
      </c>
      <c r="I77" s="355" t="s">
        <v>1624</v>
      </c>
      <c r="J77" s="332" t="s">
        <v>896</v>
      </c>
      <c r="K77" s="385"/>
      <c r="L77" s="389"/>
      <c r="M77" s="389">
        <v>675.6</v>
      </c>
      <c r="N77" s="389">
        <v>246.7</v>
      </c>
      <c r="O77" s="389">
        <f t="shared" si="33"/>
        <v>0</v>
      </c>
      <c r="P77" s="389"/>
      <c r="Q77" s="389"/>
      <c r="R77" s="389">
        <f t="shared" si="35"/>
        <v>0</v>
      </c>
      <c r="S77" s="389"/>
      <c r="T77" s="389"/>
      <c r="U77" s="389">
        <f t="shared" si="34"/>
        <v>0</v>
      </c>
      <c r="V77" s="389">
        <v>0</v>
      </c>
      <c r="W77" s="389"/>
    </row>
    <row r="78" spans="1:23" ht="214.5">
      <c r="A78" s="324" t="s">
        <v>22</v>
      </c>
      <c r="B78" s="331" t="s">
        <v>1393</v>
      </c>
      <c r="C78" s="381"/>
      <c r="D78" s="388" t="s">
        <v>454</v>
      </c>
      <c r="E78" s="383" t="s">
        <v>94</v>
      </c>
      <c r="F78" s="383" t="s">
        <v>99</v>
      </c>
      <c r="G78" s="383" t="s">
        <v>442</v>
      </c>
      <c r="H78" s="383" t="s">
        <v>1211</v>
      </c>
      <c r="I78" s="355" t="s">
        <v>1625</v>
      </c>
      <c r="J78" s="332" t="s">
        <v>441</v>
      </c>
      <c r="K78" s="385"/>
      <c r="L78" s="389">
        <v>3233.8</v>
      </c>
      <c r="M78" s="389">
        <v>1797.2</v>
      </c>
      <c r="N78" s="389">
        <v>1778.7</v>
      </c>
      <c r="O78" s="389">
        <f t="shared" si="33"/>
        <v>2016</v>
      </c>
      <c r="P78" s="389">
        <v>2016</v>
      </c>
      <c r="Q78" s="389"/>
      <c r="R78" s="389">
        <f t="shared" si="35"/>
        <v>2619.6</v>
      </c>
      <c r="S78" s="389">
        <v>2619.6</v>
      </c>
      <c r="T78" s="389"/>
      <c r="U78" s="389">
        <f t="shared" si="34"/>
        <v>2619.6</v>
      </c>
      <c r="V78" s="389">
        <v>2619.6</v>
      </c>
      <c r="W78" s="389"/>
    </row>
    <row r="79" spans="1:23" ht="168.75" customHeight="1">
      <c r="A79" s="324" t="s">
        <v>231</v>
      </c>
      <c r="B79" s="331" t="s">
        <v>1394</v>
      </c>
      <c r="C79" s="381"/>
      <c r="D79" s="388" t="s">
        <v>454</v>
      </c>
      <c r="E79" s="383" t="s">
        <v>94</v>
      </c>
      <c r="F79" s="383" t="s">
        <v>99</v>
      </c>
      <c r="G79" s="383" t="s">
        <v>443</v>
      </c>
      <c r="H79" s="383" t="s">
        <v>1211</v>
      </c>
      <c r="I79" s="355" t="s">
        <v>1626</v>
      </c>
      <c r="J79" s="332" t="s">
        <v>441</v>
      </c>
      <c r="K79" s="385"/>
      <c r="L79" s="389">
        <v>7941.9</v>
      </c>
      <c r="M79" s="389">
        <v>7691.3</v>
      </c>
      <c r="N79" s="389">
        <v>3997.5</v>
      </c>
      <c r="O79" s="389">
        <f>P79</f>
        <v>6832.5</v>
      </c>
      <c r="P79" s="389">
        <v>6832.5</v>
      </c>
      <c r="Q79" s="389"/>
      <c r="R79" s="389">
        <f t="shared" si="35"/>
        <v>6832.5</v>
      </c>
      <c r="S79" s="389">
        <v>6832.5</v>
      </c>
      <c r="T79" s="389"/>
      <c r="U79" s="389">
        <f t="shared" si="34"/>
        <v>6885.8</v>
      </c>
      <c r="V79" s="389">
        <v>6885.8</v>
      </c>
      <c r="W79" s="389"/>
    </row>
    <row r="80" spans="1:23" ht="168.75" customHeight="1">
      <c r="A80" s="324" t="s">
        <v>250</v>
      </c>
      <c r="B80" s="331" t="s">
        <v>444</v>
      </c>
      <c r="C80" s="381"/>
      <c r="D80" s="388" t="s">
        <v>455</v>
      </c>
      <c r="E80" s="383" t="s">
        <v>94</v>
      </c>
      <c r="F80" s="383" t="s">
        <v>99</v>
      </c>
      <c r="G80" s="383" t="s">
        <v>445</v>
      </c>
      <c r="H80" s="383" t="s">
        <v>1211</v>
      </c>
      <c r="I80" s="355" t="s">
        <v>1626</v>
      </c>
      <c r="J80" s="332" t="s">
        <v>441</v>
      </c>
      <c r="K80" s="385"/>
      <c r="L80" s="389">
        <v>12577.8</v>
      </c>
      <c r="M80" s="389">
        <v>10080.4</v>
      </c>
      <c r="N80" s="389">
        <v>7361.9</v>
      </c>
      <c r="O80" s="389">
        <f t="shared" si="33"/>
        <v>9977.7000000000007</v>
      </c>
      <c r="P80" s="389">
        <v>9977.7000000000007</v>
      </c>
      <c r="Q80" s="389"/>
      <c r="R80" s="389">
        <f t="shared" si="35"/>
        <v>10384.9</v>
      </c>
      <c r="S80" s="389">
        <v>10384.9</v>
      </c>
      <c r="T80" s="389"/>
      <c r="U80" s="389">
        <f t="shared" si="34"/>
        <v>10522.8</v>
      </c>
      <c r="V80" s="389">
        <v>10522.8</v>
      </c>
      <c r="W80" s="389"/>
    </row>
    <row r="81" spans="1:23" ht="379.5">
      <c r="A81" s="324" t="s">
        <v>251</v>
      </c>
      <c r="B81" s="331" t="s">
        <v>1395</v>
      </c>
      <c r="C81" s="381"/>
      <c r="D81" s="388" t="s">
        <v>455</v>
      </c>
      <c r="E81" s="383" t="s">
        <v>94</v>
      </c>
      <c r="F81" s="383" t="s">
        <v>99</v>
      </c>
      <c r="G81" s="383" t="s">
        <v>1396</v>
      </c>
      <c r="H81" s="383" t="s">
        <v>1211</v>
      </c>
      <c r="I81" s="355" t="s">
        <v>1627</v>
      </c>
      <c r="J81" s="332" t="s">
        <v>1397</v>
      </c>
      <c r="K81" s="385"/>
      <c r="L81" s="389">
        <v>10206.799999999999</v>
      </c>
      <c r="M81" s="389"/>
      <c r="N81" s="389"/>
      <c r="O81" s="389">
        <f>SUM(P81:Q81)</f>
        <v>0</v>
      </c>
      <c r="P81" s="389"/>
      <c r="Q81" s="389"/>
      <c r="R81" s="389">
        <f>SUM(S81:T81)</f>
        <v>0</v>
      </c>
      <c r="S81" s="389"/>
      <c r="T81" s="389"/>
      <c r="U81" s="389">
        <f>SUM(V81:W81)</f>
        <v>0</v>
      </c>
      <c r="V81" s="389"/>
      <c r="W81" s="389"/>
    </row>
    <row r="82" spans="1:23" ht="308.25" customHeight="1">
      <c r="A82" s="324" t="s">
        <v>252</v>
      </c>
      <c r="B82" s="331" t="s">
        <v>1398</v>
      </c>
      <c r="C82" s="381"/>
      <c r="D82" s="388" t="s">
        <v>454</v>
      </c>
      <c r="E82" s="383" t="s">
        <v>94</v>
      </c>
      <c r="F82" s="383" t="s">
        <v>99</v>
      </c>
      <c r="G82" s="383" t="s">
        <v>1399</v>
      </c>
      <c r="H82" s="383" t="s">
        <v>1211</v>
      </c>
      <c r="I82" s="355" t="s">
        <v>1627</v>
      </c>
      <c r="J82" s="332" t="s">
        <v>1400</v>
      </c>
      <c r="K82" s="385"/>
      <c r="L82" s="389"/>
      <c r="M82" s="389"/>
      <c r="N82" s="389"/>
      <c r="O82" s="389">
        <f>SUM(P82:Q82)</f>
        <v>53983.6</v>
      </c>
      <c r="P82" s="389">
        <v>53983.6</v>
      </c>
      <c r="Q82" s="389"/>
      <c r="R82" s="389">
        <f>SUM(S82:T82)</f>
        <v>53983.6</v>
      </c>
      <c r="S82" s="389">
        <v>53983.6</v>
      </c>
      <c r="T82" s="389"/>
      <c r="U82" s="389">
        <f>SUM(V82:W82)</f>
        <v>55469.2</v>
      </c>
      <c r="V82" s="389">
        <v>55469.2</v>
      </c>
      <c r="W82" s="389"/>
    </row>
    <row r="83" spans="1:23" ht="33">
      <c r="A83" s="390" t="s">
        <v>178</v>
      </c>
      <c r="B83" s="270" t="s">
        <v>179</v>
      </c>
      <c r="C83" s="299"/>
      <c r="D83" s="300"/>
      <c r="E83" s="300"/>
      <c r="F83" s="300"/>
      <c r="G83" s="300"/>
      <c r="H83" s="300"/>
      <c r="I83" s="299"/>
      <c r="J83" s="299"/>
      <c r="K83" s="301" t="s">
        <v>62</v>
      </c>
      <c r="L83" s="302">
        <f>SUM(L84,L95,)</f>
        <v>9216.7000000000007</v>
      </c>
      <c r="M83" s="302">
        <f t="shared" ref="M83:W83" si="36">SUM(M84,M95,)</f>
        <v>6504.2999999999993</v>
      </c>
      <c r="N83" s="302">
        <f t="shared" si="36"/>
        <v>5094</v>
      </c>
      <c r="O83" s="302">
        <f t="shared" si="36"/>
        <v>5062.8999999999996</v>
      </c>
      <c r="P83" s="302">
        <f t="shared" si="36"/>
        <v>5062.8999999999996</v>
      </c>
      <c r="Q83" s="302">
        <f t="shared" si="36"/>
        <v>0</v>
      </c>
      <c r="R83" s="302">
        <f t="shared" si="36"/>
        <v>9212.5</v>
      </c>
      <c r="S83" s="302">
        <f t="shared" si="36"/>
        <v>9212.5</v>
      </c>
      <c r="T83" s="302">
        <f t="shared" si="36"/>
        <v>0</v>
      </c>
      <c r="U83" s="302">
        <f t="shared" si="36"/>
        <v>5289.9</v>
      </c>
      <c r="V83" s="302">
        <f t="shared" si="36"/>
        <v>5289.9</v>
      </c>
      <c r="W83" s="302">
        <f t="shared" si="36"/>
        <v>0</v>
      </c>
    </row>
    <row r="84" spans="1:23">
      <c r="A84" s="303" t="s">
        <v>9</v>
      </c>
      <c r="B84" s="505" t="s">
        <v>67</v>
      </c>
      <c r="C84" s="505"/>
      <c r="D84" s="505"/>
      <c r="E84" s="505"/>
      <c r="F84" s="505"/>
      <c r="G84" s="505"/>
      <c r="H84" s="505"/>
      <c r="I84" s="505"/>
      <c r="J84" s="505"/>
      <c r="K84" s="505"/>
      <c r="L84" s="304">
        <f>SUM(L85,L92,)</f>
        <v>2512.4</v>
      </c>
      <c r="M84" s="304">
        <f t="shared" ref="M84:W84" si="37">SUM(M85,M92,)</f>
        <v>3305.6</v>
      </c>
      <c r="N84" s="304">
        <f t="shared" si="37"/>
        <v>1895.3000000000002</v>
      </c>
      <c r="O84" s="304">
        <f t="shared" si="37"/>
        <v>3135.7</v>
      </c>
      <c r="P84" s="304">
        <f t="shared" si="37"/>
        <v>3135.7</v>
      </c>
      <c r="Q84" s="304">
        <f t="shared" si="37"/>
        <v>0</v>
      </c>
      <c r="R84" s="304">
        <f t="shared" si="37"/>
        <v>3136</v>
      </c>
      <c r="S84" s="304">
        <f t="shared" si="37"/>
        <v>3136</v>
      </c>
      <c r="T84" s="304">
        <f t="shared" si="37"/>
        <v>0</v>
      </c>
      <c r="U84" s="304">
        <f t="shared" si="37"/>
        <v>3181.3999999999996</v>
      </c>
      <c r="V84" s="304">
        <f t="shared" si="37"/>
        <v>3181.3999999999996</v>
      </c>
      <c r="W84" s="304">
        <f t="shared" si="37"/>
        <v>0</v>
      </c>
    </row>
    <row r="85" spans="1:23">
      <c r="A85" s="314" t="s">
        <v>57</v>
      </c>
      <c r="B85" s="265"/>
      <c r="C85" s="307"/>
      <c r="D85" s="309"/>
      <c r="E85" s="308"/>
      <c r="F85" s="308"/>
      <c r="G85" s="308"/>
      <c r="H85" s="308"/>
      <c r="I85" s="322"/>
      <c r="J85" s="307"/>
      <c r="K85" s="309"/>
      <c r="L85" s="386">
        <f>L86+L89</f>
        <v>2450</v>
      </c>
      <c r="M85" s="386">
        <f>M86+M89</f>
        <v>2940.5</v>
      </c>
      <c r="N85" s="386">
        <f>N86+N89</f>
        <v>1530.2</v>
      </c>
      <c r="O85" s="386">
        <f t="shared" ref="O85:W85" si="38">O86+O89</f>
        <v>3127.7</v>
      </c>
      <c r="P85" s="386">
        <f t="shared" si="38"/>
        <v>3127.7</v>
      </c>
      <c r="Q85" s="386">
        <f t="shared" si="38"/>
        <v>0</v>
      </c>
      <c r="R85" s="386">
        <f t="shared" si="38"/>
        <v>3127.7</v>
      </c>
      <c r="S85" s="386">
        <f t="shared" si="38"/>
        <v>3127.7</v>
      </c>
      <c r="T85" s="386">
        <f t="shared" si="38"/>
        <v>0</v>
      </c>
      <c r="U85" s="386">
        <f t="shared" si="38"/>
        <v>3127.7</v>
      </c>
      <c r="V85" s="386">
        <f t="shared" si="38"/>
        <v>3127.7</v>
      </c>
      <c r="W85" s="386">
        <f t="shared" si="38"/>
        <v>0</v>
      </c>
    </row>
    <row r="86" spans="1:23" ht="33">
      <c r="A86" s="314" t="s">
        <v>10</v>
      </c>
      <c r="B86" s="265" t="s">
        <v>237</v>
      </c>
      <c r="C86" s="307"/>
      <c r="D86" s="309"/>
      <c r="E86" s="308"/>
      <c r="F86" s="308"/>
      <c r="G86" s="308"/>
      <c r="H86" s="308">
        <v>100</v>
      </c>
      <c r="I86" s="322"/>
      <c r="J86" s="307"/>
      <c r="K86" s="309"/>
      <c r="L86" s="386">
        <f>L87+L88</f>
        <v>2390.6999999999998</v>
      </c>
      <c r="M86" s="386">
        <f>M87+M88</f>
        <v>2880.5</v>
      </c>
      <c r="N86" s="386">
        <f>N87+N88</f>
        <v>1529.8</v>
      </c>
      <c r="O86" s="386">
        <f>P86+Q86</f>
        <v>3001.8999999999996</v>
      </c>
      <c r="P86" s="386">
        <f>P87+P88</f>
        <v>3001.8999999999996</v>
      </c>
      <c r="Q86" s="386">
        <v>0</v>
      </c>
      <c r="R86" s="386">
        <f>S86+T86</f>
        <v>3001.8999999999996</v>
      </c>
      <c r="S86" s="386">
        <f>S87+S88</f>
        <v>3001.8999999999996</v>
      </c>
      <c r="T86" s="386">
        <v>0</v>
      </c>
      <c r="U86" s="386">
        <f>V86+W86</f>
        <v>3001.8999999999996</v>
      </c>
      <c r="V86" s="386">
        <f>V87+V88</f>
        <v>3001.8999999999996</v>
      </c>
      <c r="W86" s="386">
        <v>0</v>
      </c>
    </row>
    <row r="87" spans="1:23" ht="303.75" customHeight="1">
      <c r="A87" s="316"/>
      <c r="B87" s="265"/>
      <c r="C87" s="391" t="s">
        <v>1150</v>
      </c>
      <c r="D87" s="318"/>
      <c r="E87" s="267" t="s">
        <v>93</v>
      </c>
      <c r="F87" s="267" t="s">
        <v>94</v>
      </c>
      <c r="G87" s="267" t="s">
        <v>1151</v>
      </c>
      <c r="H87" s="308">
        <v>100</v>
      </c>
      <c r="I87" s="339" t="s">
        <v>1152</v>
      </c>
      <c r="J87" s="317" t="s">
        <v>1153</v>
      </c>
      <c r="K87" s="392" t="s">
        <v>1154</v>
      </c>
      <c r="L87" s="310">
        <v>1566.4</v>
      </c>
      <c r="M87" s="310">
        <v>1885.2</v>
      </c>
      <c r="N87" s="310">
        <v>961</v>
      </c>
      <c r="O87" s="310">
        <f>SUM(P87:Q87)</f>
        <v>1956.1</v>
      </c>
      <c r="P87" s="310">
        <v>1956.1</v>
      </c>
      <c r="Q87" s="310">
        <v>0</v>
      </c>
      <c r="R87" s="310">
        <f>SUM(S87:T87)</f>
        <v>1956.1</v>
      </c>
      <c r="S87" s="310">
        <v>1956.1</v>
      </c>
      <c r="T87" s="310">
        <v>0</v>
      </c>
      <c r="U87" s="310">
        <f>SUM(V87:W87)</f>
        <v>1956.1</v>
      </c>
      <c r="V87" s="310">
        <v>1956.1</v>
      </c>
      <c r="W87" s="310">
        <v>0</v>
      </c>
    </row>
    <row r="88" spans="1:23" ht="31.5" customHeight="1">
      <c r="A88" s="316"/>
      <c r="B88" s="265"/>
      <c r="C88" s="506" t="s">
        <v>1155</v>
      </c>
      <c r="D88" s="318"/>
      <c r="E88" s="267" t="s">
        <v>93</v>
      </c>
      <c r="F88" s="267" t="s">
        <v>94</v>
      </c>
      <c r="G88" s="267" t="s">
        <v>1156</v>
      </c>
      <c r="H88" s="308">
        <v>100</v>
      </c>
      <c r="I88" s="502" t="s">
        <v>1157</v>
      </c>
      <c r="J88" s="507" t="s">
        <v>1158</v>
      </c>
      <c r="K88" s="508"/>
      <c r="L88" s="310">
        <v>824.3</v>
      </c>
      <c r="M88" s="310">
        <v>995.3</v>
      </c>
      <c r="N88" s="310">
        <v>568.79999999999995</v>
      </c>
      <c r="O88" s="310">
        <f>Q88+P88</f>
        <v>1045.8</v>
      </c>
      <c r="P88" s="310">
        <v>1045.8</v>
      </c>
      <c r="Q88" s="310">
        <v>0</v>
      </c>
      <c r="R88" s="310">
        <f>S88+T88</f>
        <v>1045.8</v>
      </c>
      <c r="S88" s="310">
        <v>1045.8</v>
      </c>
      <c r="T88" s="310">
        <v>0</v>
      </c>
      <c r="U88" s="310">
        <f>V88</f>
        <v>1045.8</v>
      </c>
      <c r="V88" s="310">
        <v>1045.8</v>
      </c>
      <c r="W88" s="310">
        <v>0</v>
      </c>
    </row>
    <row r="89" spans="1:23">
      <c r="A89" s="498" t="s">
        <v>11</v>
      </c>
      <c r="B89" s="499" t="s">
        <v>69</v>
      </c>
      <c r="C89" s="506"/>
      <c r="D89" s="323"/>
      <c r="E89" s="267"/>
      <c r="F89" s="267"/>
      <c r="G89" s="267"/>
      <c r="H89" s="500">
        <v>200</v>
      </c>
      <c r="I89" s="503"/>
      <c r="J89" s="507"/>
      <c r="K89" s="508"/>
      <c r="L89" s="386">
        <f>L90+L91</f>
        <v>59.3</v>
      </c>
      <c r="M89" s="386">
        <f>M90+M91</f>
        <v>60</v>
      </c>
      <c r="N89" s="386">
        <f>N90+N91</f>
        <v>0.4</v>
      </c>
      <c r="O89" s="386">
        <f>SUM(P89:Q89)</f>
        <v>125.80000000000001</v>
      </c>
      <c r="P89" s="393">
        <f>P90+P91</f>
        <v>125.80000000000001</v>
      </c>
      <c r="Q89" s="393">
        <f>Q90+Q91</f>
        <v>0</v>
      </c>
      <c r="R89" s="393">
        <f>SUM(S89:T89)</f>
        <v>125.80000000000001</v>
      </c>
      <c r="S89" s="393">
        <f>S90+S91</f>
        <v>125.80000000000001</v>
      </c>
      <c r="T89" s="393">
        <f>T90+T91</f>
        <v>0</v>
      </c>
      <c r="U89" s="386">
        <f>SUM(V89:W89)</f>
        <v>125.80000000000001</v>
      </c>
      <c r="V89" s="393">
        <f>V90+V91</f>
        <v>125.80000000000001</v>
      </c>
      <c r="W89" s="393">
        <f>W90+W91</f>
        <v>0</v>
      </c>
    </row>
    <row r="90" spans="1:23" ht="33">
      <c r="A90" s="498"/>
      <c r="B90" s="499"/>
      <c r="C90" s="391"/>
      <c r="D90" s="323"/>
      <c r="E90" s="267" t="s">
        <v>93</v>
      </c>
      <c r="F90" s="267" t="s">
        <v>94</v>
      </c>
      <c r="G90" s="267" t="s">
        <v>1156</v>
      </c>
      <c r="H90" s="500"/>
      <c r="I90" s="503"/>
      <c r="J90" s="507"/>
      <c r="K90" s="508"/>
      <c r="L90" s="310">
        <v>30</v>
      </c>
      <c r="M90" s="310">
        <v>30</v>
      </c>
      <c r="N90" s="310">
        <v>0</v>
      </c>
      <c r="O90" s="310">
        <f>P90+Q90</f>
        <v>44.6</v>
      </c>
      <c r="P90" s="394">
        <v>44.6</v>
      </c>
      <c r="Q90" s="394">
        <v>0</v>
      </c>
      <c r="R90" s="394">
        <f>S90+T90</f>
        <v>44.6</v>
      </c>
      <c r="S90" s="394">
        <v>44.6</v>
      </c>
      <c r="T90" s="394">
        <v>0</v>
      </c>
      <c r="U90" s="310">
        <f>V90+W90</f>
        <v>44.6</v>
      </c>
      <c r="V90" s="394">
        <v>44.6</v>
      </c>
      <c r="W90" s="394">
        <v>0</v>
      </c>
    </row>
    <row r="91" spans="1:23" ht="33">
      <c r="A91" s="498"/>
      <c r="B91" s="499"/>
      <c r="C91" s="391"/>
      <c r="D91" s="323"/>
      <c r="E91" s="267" t="s">
        <v>93</v>
      </c>
      <c r="F91" s="267" t="s">
        <v>94</v>
      </c>
      <c r="G91" s="267" t="s">
        <v>1151</v>
      </c>
      <c r="H91" s="500"/>
      <c r="I91" s="504"/>
      <c r="J91" s="266"/>
      <c r="K91" s="318"/>
      <c r="L91" s="310">
        <v>29.3</v>
      </c>
      <c r="M91" s="310">
        <v>30</v>
      </c>
      <c r="N91" s="310">
        <v>0.4</v>
      </c>
      <c r="O91" s="310">
        <f>P91+Q91</f>
        <v>81.2</v>
      </c>
      <c r="P91" s="394">
        <v>81.2</v>
      </c>
      <c r="Q91" s="394">
        <v>0</v>
      </c>
      <c r="R91" s="394">
        <f>S91+T91</f>
        <v>81.2</v>
      </c>
      <c r="S91" s="394">
        <v>81.2</v>
      </c>
      <c r="T91" s="394">
        <v>0</v>
      </c>
      <c r="U91" s="310">
        <f>V91+W91</f>
        <v>81.2</v>
      </c>
      <c r="V91" s="394">
        <v>81.2</v>
      </c>
      <c r="W91" s="394">
        <v>0</v>
      </c>
    </row>
    <row r="92" spans="1:23">
      <c r="A92" s="501" t="s">
        <v>73</v>
      </c>
      <c r="B92" s="501"/>
      <c r="C92" s="501"/>
      <c r="D92" s="501"/>
      <c r="E92" s="501"/>
      <c r="F92" s="501"/>
      <c r="G92" s="501"/>
      <c r="H92" s="501"/>
      <c r="I92" s="501"/>
      <c r="J92" s="501"/>
      <c r="K92" s="501"/>
      <c r="L92" s="305">
        <f>SUM(L93)</f>
        <v>62.4</v>
      </c>
      <c r="M92" s="305">
        <f t="shared" ref="M92:W92" si="39">SUM(M93)</f>
        <v>365.1</v>
      </c>
      <c r="N92" s="305">
        <f t="shared" si="39"/>
        <v>365.1</v>
      </c>
      <c r="O92" s="305">
        <f t="shared" si="39"/>
        <v>8</v>
      </c>
      <c r="P92" s="305">
        <f t="shared" si="39"/>
        <v>8</v>
      </c>
      <c r="Q92" s="305">
        <f t="shared" si="39"/>
        <v>0</v>
      </c>
      <c r="R92" s="305">
        <f t="shared" si="39"/>
        <v>8.3000000000000007</v>
      </c>
      <c r="S92" s="305">
        <f t="shared" si="39"/>
        <v>8.3000000000000007</v>
      </c>
      <c r="T92" s="305">
        <f t="shared" si="39"/>
        <v>0</v>
      </c>
      <c r="U92" s="305">
        <f t="shared" si="39"/>
        <v>53.7</v>
      </c>
      <c r="V92" s="305">
        <f t="shared" si="39"/>
        <v>53.7</v>
      </c>
      <c r="W92" s="305">
        <f t="shared" si="39"/>
        <v>0</v>
      </c>
    </row>
    <row r="93" spans="1:23" ht="33">
      <c r="A93" s="316" t="s">
        <v>21</v>
      </c>
      <c r="B93" s="265" t="s">
        <v>90</v>
      </c>
      <c r="C93" s="322"/>
      <c r="D93" s="323"/>
      <c r="E93" s="308"/>
      <c r="F93" s="308"/>
      <c r="G93" s="308"/>
      <c r="H93" s="308">
        <v>200</v>
      </c>
      <c r="I93" s="322"/>
      <c r="J93" s="322"/>
      <c r="K93" s="323"/>
      <c r="L93" s="310">
        <f>L94</f>
        <v>62.4</v>
      </c>
      <c r="M93" s="310">
        <f>M94</f>
        <v>365.1</v>
      </c>
      <c r="N93" s="310">
        <f t="shared" ref="N93:W93" si="40">SUM(N94:N94)</f>
        <v>365.1</v>
      </c>
      <c r="O93" s="310">
        <f t="shared" si="40"/>
        <v>8</v>
      </c>
      <c r="P93" s="310">
        <f t="shared" si="40"/>
        <v>8</v>
      </c>
      <c r="Q93" s="310">
        <f t="shared" si="40"/>
        <v>0</v>
      </c>
      <c r="R93" s="310">
        <f t="shared" si="40"/>
        <v>8.3000000000000007</v>
      </c>
      <c r="S93" s="310">
        <f t="shared" si="40"/>
        <v>8.3000000000000007</v>
      </c>
      <c r="T93" s="310">
        <f t="shared" si="40"/>
        <v>0</v>
      </c>
      <c r="U93" s="310">
        <f t="shared" si="40"/>
        <v>53.7</v>
      </c>
      <c r="V93" s="310">
        <f t="shared" si="40"/>
        <v>53.7</v>
      </c>
      <c r="W93" s="310">
        <f t="shared" si="40"/>
        <v>0</v>
      </c>
    </row>
    <row r="94" spans="1:23" ht="82.5">
      <c r="A94" s="316" t="s">
        <v>42</v>
      </c>
      <c r="B94" s="265" t="s">
        <v>1628</v>
      </c>
      <c r="C94" s="322"/>
      <c r="D94" s="323"/>
      <c r="E94" s="267" t="s">
        <v>93</v>
      </c>
      <c r="F94" s="267" t="s">
        <v>99</v>
      </c>
      <c r="G94" s="267" t="s">
        <v>1159</v>
      </c>
      <c r="H94" s="308">
        <v>200</v>
      </c>
      <c r="I94" s="339" t="s">
        <v>1160</v>
      </c>
      <c r="J94" s="339" t="s">
        <v>1161</v>
      </c>
      <c r="K94" s="323"/>
      <c r="L94" s="310">
        <v>62.4</v>
      </c>
      <c r="M94" s="310">
        <v>365.1</v>
      </c>
      <c r="N94" s="310">
        <v>365.1</v>
      </c>
      <c r="O94" s="310">
        <f>SUM(P94:Q94)</f>
        <v>8</v>
      </c>
      <c r="P94" s="310">
        <v>8</v>
      </c>
      <c r="Q94" s="310">
        <v>0</v>
      </c>
      <c r="R94" s="310">
        <f>SUM(S94:T94)</f>
        <v>8.3000000000000007</v>
      </c>
      <c r="S94" s="310">
        <v>8.3000000000000007</v>
      </c>
      <c r="T94" s="310">
        <v>0</v>
      </c>
      <c r="U94" s="310">
        <f>SUM(V94:W94)</f>
        <v>53.7</v>
      </c>
      <c r="V94" s="310">
        <v>53.7</v>
      </c>
      <c r="W94" s="310">
        <v>0</v>
      </c>
    </row>
    <row r="95" spans="1:23">
      <c r="A95" s="303" t="s">
        <v>15</v>
      </c>
      <c r="B95" s="360" t="s">
        <v>16</v>
      </c>
      <c r="C95" s="361"/>
      <c r="D95" s="395"/>
      <c r="E95" s="362"/>
      <c r="F95" s="362"/>
      <c r="G95" s="362"/>
      <c r="H95" s="362">
        <v>300</v>
      </c>
      <c r="I95" s="396"/>
      <c r="J95" s="361"/>
      <c r="K95" s="364"/>
      <c r="L95" s="304">
        <f>SUM(L96,)</f>
        <v>6704.3</v>
      </c>
      <c r="M95" s="304">
        <f t="shared" ref="M95:W95" si="41">SUM(M96,)</f>
        <v>3198.7</v>
      </c>
      <c r="N95" s="304">
        <f t="shared" si="41"/>
        <v>3198.7</v>
      </c>
      <c r="O95" s="304">
        <f t="shared" si="41"/>
        <v>1927.2</v>
      </c>
      <c r="P95" s="304">
        <f t="shared" si="41"/>
        <v>1927.2</v>
      </c>
      <c r="Q95" s="304">
        <f t="shared" si="41"/>
        <v>0</v>
      </c>
      <c r="R95" s="304">
        <f t="shared" si="41"/>
        <v>6076.5</v>
      </c>
      <c r="S95" s="304">
        <f t="shared" si="41"/>
        <v>6076.5</v>
      </c>
      <c r="T95" s="304">
        <f t="shared" si="41"/>
        <v>0</v>
      </c>
      <c r="U95" s="304">
        <f t="shared" si="41"/>
        <v>2108.5</v>
      </c>
      <c r="V95" s="304">
        <f t="shared" si="41"/>
        <v>2108.5</v>
      </c>
      <c r="W95" s="304">
        <f t="shared" si="41"/>
        <v>0</v>
      </c>
    </row>
    <row r="96" spans="1:23" ht="33">
      <c r="A96" s="314" t="s">
        <v>18</v>
      </c>
      <c r="B96" s="279" t="s">
        <v>47</v>
      </c>
      <c r="C96" s="366"/>
      <c r="D96" s="368"/>
      <c r="E96" s="367"/>
      <c r="F96" s="367"/>
      <c r="G96" s="367"/>
      <c r="H96" s="367">
        <v>320</v>
      </c>
      <c r="I96" s="397"/>
      <c r="J96" s="366"/>
      <c r="K96" s="368"/>
      <c r="L96" s="386">
        <f>SUM(L97:L98)</f>
        <v>6704.3</v>
      </c>
      <c r="M96" s="386">
        <f t="shared" ref="M96:W96" si="42">SUM(M97:M98)</f>
        <v>3198.7</v>
      </c>
      <c r="N96" s="386">
        <f t="shared" si="42"/>
        <v>3198.7</v>
      </c>
      <c r="O96" s="386">
        <f t="shared" si="42"/>
        <v>1927.2</v>
      </c>
      <c r="P96" s="386">
        <f t="shared" si="42"/>
        <v>1927.2</v>
      </c>
      <c r="Q96" s="386">
        <f t="shared" si="42"/>
        <v>0</v>
      </c>
      <c r="R96" s="386">
        <f t="shared" si="42"/>
        <v>6076.5</v>
      </c>
      <c r="S96" s="386">
        <f t="shared" si="42"/>
        <v>6076.5</v>
      </c>
      <c r="T96" s="386">
        <f t="shared" si="42"/>
        <v>0</v>
      </c>
      <c r="U96" s="386">
        <f t="shared" si="42"/>
        <v>2108.5</v>
      </c>
      <c r="V96" s="386">
        <f t="shared" si="42"/>
        <v>2108.5</v>
      </c>
      <c r="W96" s="386">
        <f t="shared" si="42"/>
        <v>0</v>
      </c>
    </row>
    <row r="97" spans="1:23" ht="308.25" customHeight="1">
      <c r="A97" s="330" t="s">
        <v>12</v>
      </c>
      <c r="B97" s="339" t="s">
        <v>1629</v>
      </c>
      <c r="C97" s="307"/>
      <c r="D97" s="309"/>
      <c r="E97" s="267" t="s">
        <v>81</v>
      </c>
      <c r="F97" s="267" t="s">
        <v>96</v>
      </c>
      <c r="G97" s="267" t="s">
        <v>1162</v>
      </c>
      <c r="H97" s="267" t="s">
        <v>186</v>
      </c>
      <c r="I97" s="339" t="s">
        <v>1163</v>
      </c>
      <c r="J97" s="266" t="s">
        <v>1164</v>
      </c>
      <c r="K97" s="309"/>
      <c r="L97" s="310">
        <v>3841</v>
      </c>
      <c r="M97" s="310">
        <v>1599.4</v>
      </c>
      <c r="N97" s="310">
        <v>1599.4</v>
      </c>
      <c r="O97" s="310">
        <f>P97</f>
        <v>0</v>
      </c>
      <c r="P97" s="310">
        <v>0</v>
      </c>
      <c r="Q97" s="310">
        <v>0</v>
      </c>
      <c r="R97" s="310">
        <f>S97</f>
        <v>2025.5</v>
      </c>
      <c r="S97" s="310">
        <v>2025.5</v>
      </c>
      <c r="T97" s="310">
        <v>0</v>
      </c>
      <c r="U97" s="310">
        <f>V97</f>
        <v>0</v>
      </c>
      <c r="V97" s="310">
        <v>0</v>
      </c>
      <c r="W97" s="310">
        <v>0</v>
      </c>
    </row>
    <row r="98" spans="1:23" ht="108.75" customHeight="1">
      <c r="A98" s="330" t="s">
        <v>164</v>
      </c>
      <c r="B98" s="339" t="s">
        <v>1630</v>
      </c>
      <c r="C98" s="307"/>
      <c r="D98" s="309"/>
      <c r="E98" s="267" t="s">
        <v>81</v>
      </c>
      <c r="F98" s="267" t="s">
        <v>96</v>
      </c>
      <c r="G98" s="267" t="s">
        <v>1165</v>
      </c>
      <c r="H98" s="267" t="s">
        <v>186</v>
      </c>
      <c r="I98" s="339" t="s">
        <v>1166</v>
      </c>
      <c r="J98" s="266" t="s">
        <v>1167</v>
      </c>
      <c r="K98" s="309"/>
      <c r="L98" s="310">
        <v>2863.3</v>
      </c>
      <c r="M98" s="310">
        <v>1599.3</v>
      </c>
      <c r="N98" s="310">
        <v>1599.3</v>
      </c>
      <c r="O98" s="310">
        <f>P98+Q98</f>
        <v>1927.2</v>
      </c>
      <c r="P98" s="310">
        <v>1927.2</v>
      </c>
      <c r="Q98" s="310">
        <v>0</v>
      </c>
      <c r="R98" s="310">
        <f>S98+T98</f>
        <v>4051</v>
      </c>
      <c r="S98" s="310">
        <v>4051</v>
      </c>
      <c r="T98" s="310">
        <v>0</v>
      </c>
      <c r="U98" s="310">
        <f>V98+W98</f>
        <v>2108.5</v>
      </c>
      <c r="V98" s="310">
        <v>2108.5</v>
      </c>
      <c r="W98" s="310">
        <v>0</v>
      </c>
    </row>
    <row r="99" spans="1:23">
      <c r="A99" s="398"/>
      <c r="B99" s="399"/>
      <c r="C99" s="400"/>
      <c r="D99" s="401"/>
      <c r="E99" s="402"/>
      <c r="F99" s="402"/>
      <c r="G99" s="402"/>
      <c r="H99" s="402"/>
      <c r="I99" s="403"/>
      <c r="J99" s="404"/>
      <c r="K99" s="405"/>
      <c r="L99" s="406"/>
      <c r="M99" s="406"/>
      <c r="N99" s="406"/>
      <c r="O99" s="406"/>
      <c r="P99" s="406"/>
      <c r="Q99" s="406"/>
      <c r="R99" s="406"/>
      <c r="S99" s="406"/>
      <c r="T99" s="406"/>
      <c r="U99" s="406"/>
      <c r="V99" s="406"/>
      <c r="W99" s="406"/>
    </row>
    <row r="100" spans="1:23">
      <c r="B100" s="407" t="s">
        <v>451</v>
      </c>
      <c r="C100" s="408"/>
      <c r="D100" s="242"/>
      <c r="E100" s="409"/>
      <c r="G100" s="529" t="s">
        <v>1445</v>
      </c>
      <c r="H100" s="529"/>
      <c r="I100" s="240"/>
    </row>
    <row r="101" spans="1:23">
      <c r="B101" s="407" t="s">
        <v>240</v>
      </c>
      <c r="C101" s="410"/>
      <c r="D101" s="243"/>
      <c r="E101" s="409"/>
      <c r="F101" s="409"/>
      <c r="G101" s="409"/>
      <c r="H101" s="409"/>
      <c r="I101" s="240"/>
    </row>
    <row r="102" spans="1:23">
      <c r="B102" s="407"/>
      <c r="C102" s="410"/>
      <c r="D102" s="243"/>
      <c r="E102" s="409"/>
      <c r="F102" s="409"/>
      <c r="G102" s="409"/>
      <c r="H102" s="409"/>
      <c r="I102" s="240"/>
    </row>
    <row r="103" spans="1:23">
      <c r="B103" s="407" t="s">
        <v>321</v>
      </c>
      <c r="C103" s="410"/>
      <c r="D103" s="246" t="s">
        <v>92</v>
      </c>
      <c r="E103" s="409"/>
      <c r="F103" s="409"/>
      <c r="G103" s="411" t="s">
        <v>1446</v>
      </c>
      <c r="H103" s="409"/>
      <c r="I103" s="240"/>
    </row>
    <row r="104" spans="1:23">
      <c r="B104" s="249" t="s">
        <v>322</v>
      </c>
      <c r="C104" s="257"/>
    </row>
  </sheetData>
  <autoFilter ref="A12:W98"/>
  <mergeCells count="46">
    <mergeCell ref="G100:H100"/>
    <mergeCell ref="B26:K26"/>
    <mergeCell ref="A27:K27"/>
    <mergeCell ref="U10:W10"/>
    <mergeCell ref="L6:W7"/>
    <mergeCell ref="L8:L9"/>
    <mergeCell ref="M8:M9"/>
    <mergeCell ref="N8:N9"/>
    <mergeCell ref="O8:Q8"/>
    <mergeCell ref="R8:T8"/>
    <mergeCell ref="O10:Q10"/>
    <mergeCell ref="R10:T10"/>
    <mergeCell ref="A6:A9"/>
    <mergeCell ref="B31:K31"/>
    <mergeCell ref="A42:K42"/>
    <mergeCell ref="A46:K46"/>
    <mergeCell ref="P1:W2"/>
    <mergeCell ref="B3:V3"/>
    <mergeCell ref="I6:I9"/>
    <mergeCell ref="J6:J9"/>
    <mergeCell ref="K6:K9"/>
    <mergeCell ref="U8:W8"/>
    <mergeCell ref="B6:B9"/>
    <mergeCell ref="C6:C9"/>
    <mergeCell ref="D6:D9"/>
    <mergeCell ref="E6:H6"/>
    <mergeCell ref="E7:E9"/>
    <mergeCell ref="F7:F9"/>
    <mergeCell ref="G7:G9"/>
    <mergeCell ref="H7:H9"/>
    <mergeCell ref="A89:A91"/>
    <mergeCell ref="B89:B91"/>
    <mergeCell ref="H89:H91"/>
    <mergeCell ref="A92:K92"/>
    <mergeCell ref="A18:K18"/>
    <mergeCell ref="A19:K19"/>
    <mergeCell ref="I88:I91"/>
    <mergeCell ref="B84:K84"/>
    <mergeCell ref="C88:C89"/>
    <mergeCell ref="J88:J90"/>
    <mergeCell ref="K88:K90"/>
    <mergeCell ref="A47:K47"/>
    <mergeCell ref="A57:K57"/>
    <mergeCell ref="B64:K64"/>
    <mergeCell ref="B67:K67"/>
    <mergeCell ref="B74:K74"/>
  </mergeCells>
  <printOptions horizontalCentered="1"/>
  <pageMargins left="0.23622047244094491" right="0.19685039370078741" top="0.94488188976377963" bottom="0.82677165354330717" header="0.15748031496062992" footer="0.23622047244094491"/>
  <pageSetup paperSize="9" scale="36" fitToHeight="10" orientation="landscape" verticalDpi="4294967295" r:id="rId1"/>
  <headerFooter differentOddEven="1">
    <oddFooter>&amp;R
&amp;A ,страница &amp;P</oddFooter>
    <evenHeader>&amp;R
&amp;A ,страница &amp;P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Таблица 1</vt:lpstr>
      <vt:lpstr>Таблица 2</vt:lpstr>
      <vt:lpstr>'Таблица 1'!Заголовки_для_печати</vt:lpstr>
      <vt:lpstr>'Таблица 2'!Заголовки_для_печати</vt:lpstr>
      <vt:lpstr>'Таблица 1'!Область_печати</vt:lpstr>
      <vt:lpstr>'Таблица 2'!Область_печати</vt:lpstr>
    </vt:vector>
  </TitlesOfParts>
  <Company>findep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afr</dc:creator>
  <cp:lastModifiedBy>User</cp:lastModifiedBy>
  <cp:lastPrinted>2022-11-10T12:27:24Z</cp:lastPrinted>
  <dcterms:created xsi:type="dcterms:W3CDTF">2009-04-29T09:54:58Z</dcterms:created>
  <dcterms:modified xsi:type="dcterms:W3CDTF">2022-11-11T08:15:38Z</dcterms:modified>
</cp:coreProperties>
</file>