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165" windowWidth="19110" windowHeight="11715" tabRatio="753" activeTab="1"/>
  </bookViews>
  <sheets>
    <sheet name="Таблица 1" sheetId="1" r:id="rId1"/>
    <sheet name="Таблица 2" sheetId="4" r:id="rId2"/>
  </sheets>
  <definedNames>
    <definedName name="_xlnm._FilterDatabase" localSheetId="0" hidden="1">'Таблица 1'!$A$12:$W$1006</definedName>
    <definedName name="_xlnm._FilterDatabase" localSheetId="1" hidden="1">'Таблица 2'!$A$12:$W$123</definedName>
    <definedName name="_xlnm.Print_Titles" localSheetId="0">'Таблица 1'!$10:$10</definedName>
    <definedName name="_xlnm.Print_Titles" localSheetId="1">'Таблица 2'!$10:$10</definedName>
    <definedName name="_xlnm.Print_Area" localSheetId="0">'Таблица 1'!$A$1:$W$1022</definedName>
    <definedName name="_xlnm.Print_Area" localSheetId="1">'Таблица 2'!$A$1:$W$133</definedName>
  </definedNames>
  <calcPr calcId="125725"/>
</workbook>
</file>

<file path=xl/calcChain.xml><?xml version="1.0" encoding="utf-8"?>
<calcChain xmlns="http://schemas.openxmlformats.org/spreadsheetml/2006/main">
  <c r="N35" i="4"/>
  <c r="M35"/>
  <c r="L35"/>
  <c r="M1003" i="1"/>
  <c r="N1003"/>
  <c r="O1003"/>
  <c r="P1003"/>
  <c r="Q1003"/>
  <c r="R1003"/>
  <c r="S1003"/>
  <c r="T1003"/>
  <c r="U1003"/>
  <c r="V1003"/>
  <c r="W1003"/>
  <c r="L1003"/>
  <c r="U1006"/>
  <c r="U1005" s="1"/>
  <c r="R1006"/>
  <c r="O1006"/>
  <c r="O1005" s="1"/>
  <c r="W1005"/>
  <c r="V1005"/>
  <c r="T1005"/>
  <c r="S1005"/>
  <c r="R1005"/>
  <c r="Q1005"/>
  <c r="P1005"/>
  <c r="N1005"/>
  <c r="M1005"/>
  <c r="L1005"/>
  <c r="U1004"/>
  <c r="R1004"/>
  <c r="O1004"/>
  <c r="U1002"/>
  <c r="R1002"/>
  <c r="O1002"/>
  <c r="N999"/>
  <c r="M999"/>
  <c r="L999"/>
  <c r="N996"/>
  <c r="M996"/>
  <c r="L996"/>
  <c r="U995"/>
  <c r="R995"/>
  <c r="O995"/>
  <c r="W994"/>
  <c r="W993" s="1"/>
  <c r="V994"/>
  <c r="V993" s="1"/>
  <c r="T994"/>
  <c r="T993" s="1"/>
  <c r="S994"/>
  <c r="S993" s="1"/>
  <c r="Q994"/>
  <c r="Q993" s="1"/>
  <c r="P994"/>
  <c r="P993" s="1"/>
  <c r="N994"/>
  <c r="M994"/>
  <c r="L994"/>
  <c r="U992"/>
  <c r="R992"/>
  <c r="O992"/>
  <c r="U990"/>
  <c r="R990"/>
  <c r="O990"/>
  <c r="U989"/>
  <c r="R989"/>
  <c r="O989"/>
  <c r="U988"/>
  <c r="R988"/>
  <c r="O988"/>
  <c r="U987"/>
  <c r="R987"/>
  <c r="O987"/>
  <c r="U985"/>
  <c r="R985"/>
  <c r="O985"/>
  <c r="U984"/>
  <c r="U983" s="1"/>
  <c r="R984"/>
  <c r="R983" s="1"/>
  <c r="O984"/>
  <c r="O983" s="1"/>
  <c r="W983"/>
  <c r="V983"/>
  <c r="T983"/>
  <c r="S983"/>
  <c r="Q983"/>
  <c r="P983"/>
  <c r="N983"/>
  <c r="M983"/>
  <c r="L983"/>
  <c r="U981"/>
  <c r="R981"/>
  <c r="O981"/>
  <c r="U980"/>
  <c r="R980"/>
  <c r="O980"/>
  <c r="W979"/>
  <c r="V979"/>
  <c r="T979"/>
  <c r="S979"/>
  <c r="Q979"/>
  <c r="P979"/>
  <c r="N979"/>
  <c r="M979"/>
  <c r="L979"/>
  <c r="U978"/>
  <c r="R978"/>
  <c r="O978"/>
  <c r="U976"/>
  <c r="R976"/>
  <c r="O976"/>
  <c r="U975"/>
  <c r="R975"/>
  <c r="O975"/>
  <c r="U974"/>
  <c r="R974"/>
  <c r="O974"/>
  <c r="U973"/>
  <c r="R973"/>
  <c r="O973"/>
  <c r="W972"/>
  <c r="V972"/>
  <c r="T972"/>
  <c r="S972"/>
  <c r="Q972"/>
  <c r="P972"/>
  <c r="N972"/>
  <c r="M972"/>
  <c r="L972"/>
  <c r="U970"/>
  <c r="R970"/>
  <c r="O970"/>
  <c r="U969"/>
  <c r="R969"/>
  <c r="O969"/>
  <c r="U968"/>
  <c r="R968"/>
  <c r="O968"/>
  <c r="U967"/>
  <c r="R967"/>
  <c r="O967"/>
  <c r="U966"/>
  <c r="R966"/>
  <c r="O966"/>
  <c r="R965"/>
  <c r="O965"/>
  <c r="R964"/>
  <c r="O964"/>
  <c r="O963"/>
  <c r="O962"/>
  <c r="U961"/>
  <c r="R961"/>
  <c r="O961"/>
  <c r="W960"/>
  <c r="V960"/>
  <c r="T960"/>
  <c r="S960"/>
  <c r="Q960"/>
  <c r="P960"/>
  <c r="N960"/>
  <c r="M960"/>
  <c r="L960"/>
  <c r="O959"/>
  <c r="U958"/>
  <c r="R958"/>
  <c r="O958"/>
  <c r="U957"/>
  <c r="R957"/>
  <c r="O957"/>
  <c r="R956"/>
  <c r="O956"/>
  <c r="R955"/>
  <c r="O955"/>
  <c r="U954"/>
  <c r="R954"/>
  <c r="O954"/>
  <c r="U953"/>
  <c r="R953"/>
  <c r="O953"/>
  <c r="U952"/>
  <c r="R952"/>
  <c r="O952"/>
  <c r="R951"/>
  <c r="O951"/>
  <c r="W950"/>
  <c r="V950"/>
  <c r="T950"/>
  <c r="S950"/>
  <c r="Q950"/>
  <c r="P950"/>
  <c r="N950"/>
  <c r="M950"/>
  <c r="L950"/>
  <c r="U949"/>
  <c r="R949"/>
  <c r="O949"/>
  <c r="U948"/>
  <c r="R948"/>
  <c r="O948"/>
  <c r="W947"/>
  <c r="V947"/>
  <c r="T947"/>
  <c r="S947"/>
  <c r="Q947"/>
  <c r="P947"/>
  <c r="N947"/>
  <c r="M947"/>
  <c r="L947"/>
  <c r="O946"/>
  <c r="U942"/>
  <c r="R942"/>
  <c r="O942"/>
  <c r="U941"/>
  <c r="R941"/>
  <c r="O941"/>
  <c r="U940"/>
  <c r="R940"/>
  <c r="O940"/>
  <c r="V939"/>
  <c r="U939" s="1"/>
  <c r="S939"/>
  <c r="R939" s="1"/>
  <c r="P939"/>
  <c r="O939" s="1"/>
  <c r="N939"/>
  <c r="M939"/>
  <c r="L939"/>
  <c r="U938"/>
  <c r="U936" s="1"/>
  <c r="R938"/>
  <c r="O938"/>
  <c r="O936" s="1"/>
  <c r="W936"/>
  <c r="V936"/>
  <c r="T936"/>
  <c r="S936"/>
  <c r="R936"/>
  <c r="Q936"/>
  <c r="P936"/>
  <c r="N936"/>
  <c r="M936"/>
  <c r="L936"/>
  <c r="U932"/>
  <c r="U930" s="1"/>
  <c r="R932"/>
  <c r="R930" s="1"/>
  <c r="O932"/>
  <c r="O930" s="1"/>
  <c r="W930"/>
  <c r="V930"/>
  <c r="T930"/>
  <c r="S930"/>
  <c r="Q930"/>
  <c r="P930"/>
  <c r="N930"/>
  <c r="M930"/>
  <c r="L930"/>
  <c r="U929"/>
  <c r="U927" s="1"/>
  <c r="R929"/>
  <c r="O929"/>
  <c r="O927" s="1"/>
  <c r="W927"/>
  <c r="V927"/>
  <c r="T927"/>
  <c r="S927"/>
  <c r="R927"/>
  <c r="Q927"/>
  <c r="P927"/>
  <c r="N927"/>
  <c r="M927"/>
  <c r="L927"/>
  <c r="U926"/>
  <c r="R926"/>
  <c r="O926"/>
  <c r="U924"/>
  <c r="R924"/>
  <c r="O924"/>
  <c r="U923"/>
  <c r="R923"/>
  <c r="O923"/>
  <c r="U920"/>
  <c r="U918" s="1"/>
  <c r="R920"/>
  <c r="O920"/>
  <c r="O918" s="1"/>
  <c r="W918"/>
  <c r="W917" s="1"/>
  <c r="V918"/>
  <c r="V917" s="1"/>
  <c r="T918"/>
  <c r="S918"/>
  <c r="S917" s="1"/>
  <c r="R918"/>
  <c r="Q918"/>
  <c r="Q917" s="1"/>
  <c r="P918"/>
  <c r="P917" s="1"/>
  <c r="N918"/>
  <c r="N917" s="1"/>
  <c r="M918"/>
  <c r="M917" s="1"/>
  <c r="L918"/>
  <c r="L917" s="1"/>
  <c r="T917"/>
  <c r="U916"/>
  <c r="R916"/>
  <c r="O916"/>
  <c r="U915"/>
  <c r="R915"/>
  <c r="O915"/>
  <c r="U914"/>
  <c r="R914"/>
  <c r="O914"/>
  <c r="W913"/>
  <c r="V913"/>
  <c r="T913"/>
  <c r="S913"/>
  <c r="Q913"/>
  <c r="P913"/>
  <c r="N913"/>
  <c r="M913"/>
  <c r="L913"/>
  <c r="U911"/>
  <c r="R911"/>
  <c r="O911"/>
  <c r="U910"/>
  <c r="R910"/>
  <c r="O910"/>
  <c r="U908"/>
  <c r="R908"/>
  <c r="O908"/>
  <c r="W907"/>
  <c r="V907"/>
  <c r="T907"/>
  <c r="S907"/>
  <c r="Q907"/>
  <c r="P907"/>
  <c r="N907"/>
  <c r="M907"/>
  <c r="L907"/>
  <c r="U906"/>
  <c r="R906"/>
  <c r="O906"/>
  <c r="U905"/>
  <c r="R905"/>
  <c r="O905"/>
  <c r="U904"/>
  <c r="R904"/>
  <c r="O904"/>
  <c r="W903"/>
  <c r="W902" s="1"/>
  <c r="V903"/>
  <c r="T903"/>
  <c r="S903"/>
  <c r="Q903"/>
  <c r="Q902" s="1"/>
  <c r="P903"/>
  <c r="N903"/>
  <c r="M903"/>
  <c r="M902" s="1"/>
  <c r="L903"/>
  <c r="U899"/>
  <c r="R899"/>
  <c r="O899"/>
  <c r="U898"/>
  <c r="R898"/>
  <c r="O898"/>
  <c r="U897"/>
  <c r="R897"/>
  <c r="O897"/>
  <c r="U896"/>
  <c r="R896"/>
  <c r="O896"/>
  <c r="U895"/>
  <c r="R895"/>
  <c r="O895"/>
  <c r="U894"/>
  <c r="R894"/>
  <c r="O894"/>
  <c r="U893"/>
  <c r="R893"/>
  <c r="O893"/>
  <c r="U891"/>
  <c r="R891"/>
  <c r="O891"/>
  <c r="U890"/>
  <c r="R890"/>
  <c r="O890"/>
  <c r="U889"/>
  <c r="R889"/>
  <c r="O889"/>
  <c r="U888"/>
  <c r="R888"/>
  <c r="O888"/>
  <c r="U887"/>
  <c r="R887"/>
  <c r="O887"/>
  <c r="U886"/>
  <c r="R886"/>
  <c r="O886"/>
  <c r="U885"/>
  <c r="R885"/>
  <c r="O885"/>
  <c r="W884"/>
  <c r="W882" s="1"/>
  <c r="W881" s="1"/>
  <c r="V884"/>
  <c r="V882" s="1"/>
  <c r="V881" s="1"/>
  <c r="T884"/>
  <c r="T882" s="1"/>
  <c r="T881" s="1"/>
  <c r="S884"/>
  <c r="S882" s="1"/>
  <c r="S881" s="1"/>
  <c r="Q884"/>
  <c r="Q882" s="1"/>
  <c r="Q881" s="1"/>
  <c r="P884"/>
  <c r="P882" s="1"/>
  <c r="P881" s="1"/>
  <c r="N884"/>
  <c r="N882" s="1"/>
  <c r="N881" s="1"/>
  <c r="M884"/>
  <c r="M882" s="1"/>
  <c r="M881" s="1"/>
  <c r="L884"/>
  <c r="L882" s="1"/>
  <c r="L881" s="1"/>
  <c r="U883"/>
  <c r="R883"/>
  <c r="O883"/>
  <c r="U880"/>
  <c r="R880"/>
  <c r="O880"/>
  <c r="U879"/>
  <c r="R879"/>
  <c r="O879"/>
  <c r="U878"/>
  <c r="R878"/>
  <c r="O878"/>
  <c r="W877"/>
  <c r="V877"/>
  <c r="T877"/>
  <c r="S877"/>
  <c r="Q877"/>
  <c r="P877"/>
  <c r="N877"/>
  <c r="M877"/>
  <c r="L877"/>
  <c r="U875"/>
  <c r="R875"/>
  <c r="O875"/>
  <c r="U874"/>
  <c r="R874"/>
  <c r="O874"/>
  <c r="W871"/>
  <c r="V871"/>
  <c r="T871"/>
  <c r="S871"/>
  <c r="Q871"/>
  <c r="P871"/>
  <c r="N871"/>
  <c r="M871"/>
  <c r="L871"/>
  <c r="U870"/>
  <c r="R870"/>
  <c r="O870"/>
  <c r="U869"/>
  <c r="R869"/>
  <c r="O869"/>
  <c r="U868"/>
  <c r="R868"/>
  <c r="O868"/>
  <c r="U867"/>
  <c r="R867"/>
  <c r="O867"/>
  <c r="U866"/>
  <c r="R866"/>
  <c r="O866"/>
  <c r="U865"/>
  <c r="R865"/>
  <c r="O865"/>
  <c r="U864"/>
  <c r="R864"/>
  <c r="O864"/>
  <c r="U863"/>
  <c r="R863"/>
  <c r="O863"/>
  <c r="U862"/>
  <c r="R862"/>
  <c r="O862"/>
  <c r="W860"/>
  <c r="V860"/>
  <c r="T860"/>
  <c r="S860"/>
  <c r="Q860"/>
  <c r="P860"/>
  <c r="N860"/>
  <c r="M860"/>
  <c r="L860"/>
  <c r="U859"/>
  <c r="R859"/>
  <c r="O859"/>
  <c r="U858"/>
  <c r="U857" s="1"/>
  <c r="R858"/>
  <c r="O858"/>
  <c r="W857"/>
  <c r="V857"/>
  <c r="T857"/>
  <c r="S857"/>
  <c r="R857"/>
  <c r="Q857"/>
  <c r="Q856" s="1"/>
  <c r="P857"/>
  <c r="P856" s="1"/>
  <c r="O857"/>
  <c r="N857"/>
  <c r="M857"/>
  <c r="L857"/>
  <c r="U855"/>
  <c r="R855"/>
  <c r="O855"/>
  <c r="U854"/>
  <c r="R854"/>
  <c r="O854"/>
  <c r="V853"/>
  <c r="U853" s="1"/>
  <c r="S853"/>
  <c r="R853" s="1"/>
  <c r="P853"/>
  <c r="O853" s="1"/>
  <c r="U852"/>
  <c r="R852"/>
  <c r="O852"/>
  <c r="W851"/>
  <c r="V851"/>
  <c r="T851"/>
  <c r="S851"/>
  <c r="Q851"/>
  <c r="P851"/>
  <c r="N851"/>
  <c r="M851"/>
  <c r="L851"/>
  <c r="U849"/>
  <c r="R849"/>
  <c r="O849"/>
  <c r="U847"/>
  <c r="R847"/>
  <c r="O847"/>
  <c r="U846"/>
  <c r="R846"/>
  <c r="O846"/>
  <c r="U845"/>
  <c r="R845"/>
  <c r="O845"/>
  <c r="U844"/>
  <c r="R844"/>
  <c r="O844"/>
  <c r="U843"/>
  <c r="R843"/>
  <c r="O843"/>
  <c r="W842"/>
  <c r="W841" s="1"/>
  <c r="V842"/>
  <c r="T842"/>
  <c r="T841" s="1"/>
  <c r="S842"/>
  <c r="Q842"/>
  <c r="Q841" s="1"/>
  <c r="P842"/>
  <c r="N842"/>
  <c r="N841" s="1"/>
  <c r="M842"/>
  <c r="M841" s="1"/>
  <c r="L842"/>
  <c r="L841" s="1"/>
  <c r="L856" l="1"/>
  <c r="N856"/>
  <c r="O903"/>
  <c r="M912"/>
  <c r="M901" s="1"/>
  <c r="S912"/>
  <c r="N850"/>
  <c r="S945"/>
  <c r="S944" s="1"/>
  <c r="O842"/>
  <c r="O841" s="1"/>
  <c r="R842"/>
  <c r="R841" s="1"/>
  <c r="U842"/>
  <c r="U841" s="1"/>
  <c r="O851"/>
  <c r="T856"/>
  <c r="T850" s="1"/>
  <c r="U871"/>
  <c r="W912"/>
  <c r="W901" s="1"/>
  <c r="Q912"/>
  <c r="V977"/>
  <c r="U979"/>
  <c r="U977" s="1"/>
  <c r="L977"/>
  <c r="L971" s="1"/>
  <c r="O994"/>
  <c r="O993" s="1"/>
  <c r="U994"/>
  <c r="U993" s="1"/>
  <c r="N993"/>
  <c r="R994"/>
  <c r="R993" s="1"/>
  <c r="U913"/>
  <c r="S841"/>
  <c r="Q850"/>
  <c r="M856"/>
  <c r="M850" s="1"/>
  <c r="S856"/>
  <c r="S850" s="1"/>
  <c r="V856"/>
  <c r="V850" s="1"/>
  <c r="O877"/>
  <c r="Q925"/>
  <c r="L945"/>
  <c r="L944" s="1"/>
  <c r="N945"/>
  <c r="N944" s="1"/>
  <c r="Q945"/>
  <c r="Q944" s="1"/>
  <c r="T945"/>
  <c r="T944" s="1"/>
  <c r="W945"/>
  <c r="W944" s="1"/>
  <c r="M945"/>
  <c r="M944" s="1"/>
  <c r="R950"/>
  <c r="V971"/>
  <c r="O913"/>
  <c r="W925"/>
  <c r="N977"/>
  <c r="N971" s="1"/>
  <c r="W977"/>
  <c r="W971" s="1"/>
  <c r="P977"/>
  <c r="P971" s="1"/>
  <c r="W856"/>
  <c r="W850" s="1"/>
  <c r="R860"/>
  <c r="R871"/>
  <c r="O871"/>
  <c r="U884"/>
  <c r="U882" s="1"/>
  <c r="U881" s="1"/>
  <c r="S902"/>
  <c r="S901" s="1"/>
  <c r="R907"/>
  <c r="P945"/>
  <c r="P944" s="1"/>
  <c r="V945"/>
  <c r="V944" s="1"/>
  <c r="R947"/>
  <c r="R960"/>
  <c r="S977"/>
  <c r="R979"/>
  <c r="R977" s="1"/>
  <c r="O979"/>
  <c r="T977"/>
  <c r="T971" s="1"/>
  <c r="L850"/>
  <c r="P850"/>
  <c r="U877"/>
  <c r="R884"/>
  <c r="R882" s="1"/>
  <c r="R881" s="1"/>
  <c r="O884"/>
  <c r="O882" s="1"/>
  <c r="O881" s="1"/>
  <c r="U903"/>
  <c r="P902"/>
  <c r="V912"/>
  <c r="O917"/>
  <c r="O912" s="1"/>
  <c r="U917"/>
  <c r="U912" s="1"/>
  <c r="R917"/>
  <c r="M925"/>
  <c r="O972"/>
  <c r="U972"/>
  <c r="R972"/>
  <c r="L993"/>
  <c r="Q901"/>
  <c r="P925"/>
  <c r="M993"/>
  <c r="R851"/>
  <c r="O860"/>
  <c r="U860"/>
  <c r="R877"/>
  <c r="R903"/>
  <c r="L902"/>
  <c r="N902"/>
  <c r="V902"/>
  <c r="O907"/>
  <c r="O902" s="1"/>
  <c r="U907"/>
  <c r="P912"/>
  <c r="T912"/>
  <c r="S925"/>
  <c r="L925"/>
  <c r="N925"/>
  <c r="V925"/>
  <c r="O947"/>
  <c r="U947"/>
  <c r="O950"/>
  <c r="U950"/>
  <c r="O960"/>
  <c r="U960"/>
  <c r="O977"/>
  <c r="M977"/>
  <c r="M971" s="1"/>
  <c r="Q977"/>
  <c r="Q971" s="1"/>
  <c r="T902"/>
  <c r="T901" s="1"/>
  <c r="R913"/>
  <c r="L912"/>
  <c r="L901" s="1"/>
  <c r="N912"/>
  <c r="R925"/>
  <c r="T925"/>
  <c r="S971"/>
  <c r="O925"/>
  <c r="U925"/>
  <c r="P841"/>
  <c r="V841"/>
  <c r="U851"/>
  <c r="U652"/>
  <c r="R652"/>
  <c r="O652"/>
  <c r="U651"/>
  <c r="U650" s="1"/>
  <c r="R651"/>
  <c r="O651"/>
  <c r="O650" s="1"/>
  <c r="W650"/>
  <c r="V650"/>
  <c r="T650"/>
  <c r="S650"/>
  <c r="R650"/>
  <c r="Q650"/>
  <c r="P650"/>
  <c r="N650"/>
  <c r="M650"/>
  <c r="L650"/>
  <c r="U649"/>
  <c r="R649"/>
  <c r="O649"/>
  <c r="U648"/>
  <c r="R648"/>
  <c r="O648"/>
  <c r="W647"/>
  <c r="W646" s="1"/>
  <c r="V647"/>
  <c r="T647"/>
  <c r="T646" s="1"/>
  <c r="S647"/>
  <c r="S646" s="1"/>
  <c r="Q647"/>
  <c r="Q646" s="1"/>
  <c r="P647"/>
  <c r="P646" s="1"/>
  <c r="N647"/>
  <c r="N646" s="1"/>
  <c r="M647"/>
  <c r="M646" s="1"/>
  <c r="L647"/>
  <c r="L646" s="1"/>
  <c r="V646"/>
  <c r="U645"/>
  <c r="R645"/>
  <c r="O645"/>
  <c r="U644"/>
  <c r="R644"/>
  <c r="O644"/>
  <c r="U643"/>
  <c r="R643"/>
  <c r="O643"/>
  <c r="U642"/>
  <c r="R642"/>
  <c r="O642"/>
  <c r="U641"/>
  <c r="R641"/>
  <c r="O641"/>
  <c r="U640"/>
  <c r="R640"/>
  <c r="O640"/>
  <c r="U639"/>
  <c r="R639"/>
  <c r="O639"/>
  <c r="W638"/>
  <c r="W637" s="1"/>
  <c r="V638"/>
  <c r="V637" s="1"/>
  <c r="T638"/>
  <c r="T637" s="1"/>
  <c r="S638"/>
  <c r="S637" s="1"/>
  <c r="Q638"/>
  <c r="Q637" s="1"/>
  <c r="P638"/>
  <c r="P637" s="1"/>
  <c r="N638"/>
  <c r="N637" s="1"/>
  <c r="M638"/>
  <c r="M637" s="1"/>
  <c r="L638"/>
  <c r="L637" s="1"/>
  <c r="U636"/>
  <c r="U635" s="1"/>
  <c r="R636"/>
  <c r="O636"/>
  <c r="O635" s="1"/>
  <c r="W635"/>
  <c r="V635"/>
  <c r="T635"/>
  <c r="S635"/>
  <c r="R635"/>
  <c r="Q635"/>
  <c r="P635"/>
  <c r="N635"/>
  <c r="M635"/>
  <c r="L635"/>
  <c r="U634"/>
  <c r="U633" s="1"/>
  <c r="R634"/>
  <c r="R633" s="1"/>
  <c r="O634"/>
  <c r="O633" s="1"/>
  <c r="W633"/>
  <c r="V633"/>
  <c r="T633"/>
  <c r="S633"/>
  <c r="Q633"/>
  <c r="P633"/>
  <c r="N633"/>
  <c r="M633"/>
  <c r="L633"/>
  <c r="R631"/>
  <c r="O631"/>
  <c r="U630"/>
  <c r="R630"/>
  <c r="O630"/>
  <c r="U629"/>
  <c r="R629"/>
  <c r="O629"/>
  <c r="W628"/>
  <c r="V628"/>
  <c r="T628"/>
  <c r="S628"/>
  <c r="Q628"/>
  <c r="P628"/>
  <c r="N628"/>
  <c r="M628"/>
  <c r="L628"/>
  <c r="W28" i="4"/>
  <c r="V28"/>
  <c r="U28"/>
  <c r="T28"/>
  <c r="S28"/>
  <c r="R28"/>
  <c r="Q28"/>
  <c r="P28"/>
  <c r="O28"/>
  <c r="N28"/>
  <c r="M28"/>
  <c r="L28"/>
  <c r="W27"/>
  <c r="V27"/>
  <c r="U27"/>
  <c r="T27"/>
  <c r="S27"/>
  <c r="R27"/>
  <c r="Q27"/>
  <c r="P27"/>
  <c r="O27"/>
  <c r="N27"/>
  <c r="M27"/>
  <c r="L27"/>
  <c r="W26"/>
  <c r="V26"/>
  <c r="U26"/>
  <c r="T26"/>
  <c r="S26"/>
  <c r="R26"/>
  <c r="Q26"/>
  <c r="P26"/>
  <c r="O26"/>
  <c r="N26"/>
  <c r="M26"/>
  <c r="L26"/>
  <c r="W25"/>
  <c r="V25"/>
  <c r="U25"/>
  <c r="T25"/>
  <c r="S25"/>
  <c r="R25"/>
  <c r="Q25"/>
  <c r="P25"/>
  <c r="O25"/>
  <c r="N25"/>
  <c r="M25"/>
  <c r="L25"/>
  <c r="Q840" i="1" l="1"/>
  <c r="Q839" s="1"/>
  <c r="R971"/>
  <c r="P901"/>
  <c r="R902"/>
  <c r="R901" s="1"/>
  <c r="T840"/>
  <c r="L840"/>
  <c r="O856"/>
  <c r="O850" s="1"/>
  <c r="N901"/>
  <c r="N840" s="1"/>
  <c r="N839" s="1"/>
  <c r="R912"/>
  <c r="U856"/>
  <c r="U850" s="1"/>
  <c r="M840"/>
  <c r="M839" s="1"/>
  <c r="U971"/>
  <c r="V901"/>
  <c r="V840" s="1"/>
  <c r="V839" s="1"/>
  <c r="W840"/>
  <c r="U902"/>
  <c r="U901" s="1"/>
  <c r="R945"/>
  <c r="R944" s="1"/>
  <c r="R856"/>
  <c r="R850" s="1"/>
  <c r="W839"/>
  <c r="T839"/>
  <c r="L839"/>
  <c r="S840"/>
  <c r="S839" s="1"/>
  <c r="O971"/>
  <c r="O901"/>
  <c r="S632"/>
  <c r="S627" s="1"/>
  <c r="S626" s="1"/>
  <c r="U638"/>
  <c r="U637" s="1"/>
  <c r="P840"/>
  <c r="P839" s="1"/>
  <c r="U945"/>
  <c r="U944" s="1"/>
  <c r="O945"/>
  <c r="O944" s="1"/>
  <c r="O628"/>
  <c r="M632"/>
  <c r="M627" s="1"/>
  <c r="M626" s="1"/>
  <c r="U628"/>
  <c r="W632"/>
  <c r="W627" s="1"/>
  <c r="W626" s="1"/>
  <c r="R632"/>
  <c r="Q632"/>
  <c r="Q627" s="1"/>
  <c r="Q626" s="1"/>
  <c r="V632"/>
  <c r="V627" s="1"/>
  <c r="V626" s="1"/>
  <c r="O632"/>
  <c r="R638"/>
  <c r="R637" s="1"/>
  <c r="O638"/>
  <c r="O637" s="1"/>
  <c r="O647"/>
  <c r="O646" s="1"/>
  <c r="U647"/>
  <c r="U646" s="1"/>
  <c r="R647"/>
  <c r="R646" s="1"/>
  <c r="L632"/>
  <c r="L627" s="1"/>
  <c r="L626" s="1"/>
  <c r="N632"/>
  <c r="N627" s="1"/>
  <c r="N626" s="1"/>
  <c r="U632"/>
  <c r="R628"/>
  <c r="P632"/>
  <c r="P627" s="1"/>
  <c r="P626" s="1"/>
  <c r="T632"/>
  <c r="T627" s="1"/>
  <c r="T626" s="1"/>
  <c r="R627" l="1"/>
  <c r="R626" s="1"/>
  <c r="O840"/>
  <c r="O839" s="1"/>
  <c r="R840"/>
  <c r="R839" s="1"/>
  <c r="U840"/>
  <c r="U839" s="1"/>
  <c r="O627"/>
  <c r="O626" s="1"/>
  <c r="U627"/>
  <c r="U626" s="1"/>
  <c r="U123" i="4" l="1"/>
  <c r="R123"/>
  <c r="O123"/>
  <c r="O122"/>
  <c r="U121"/>
  <c r="U120" s="1"/>
  <c r="R121"/>
  <c r="R120" s="1"/>
  <c r="O121"/>
  <c r="W120"/>
  <c r="V120"/>
  <c r="T120"/>
  <c r="S120"/>
  <c r="Q120"/>
  <c r="P120"/>
  <c r="N120"/>
  <c r="M120"/>
  <c r="M116" s="1"/>
  <c r="L120"/>
  <c r="U119"/>
  <c r="R119"/>
  <c r="O119"/>
  <c r="U118"/>
  <c r="R118"/>
  <c r="O118"/>
  <c r="W117"/>
  <c r="V117"/>
  <c r="T117"/>
  <c r="S117"/>
  <c r="Q117"/>
  <c r="P117"/>
  <c r="N117"/>
  <c r="N116" s="1"/>
  <c r="M117"/>
  <c r="L117"/>
  <c r="L116" s="1"/>
  <c r="U115"/>
  <c r="U114" s="1"/>
  <c r="U113" s="1"/>
  <c r="R115"/>
  <c r="O115"/>
  <c r="O114" s="1"/>
  <c r="O113" s="1"/>
  <c r="W114"/>
  <c r="V114"/>
  <c r="T114"/>
  <c r="S114"/>
  <c r="R114"/>
  <c r="Q114"/>
  <c r="P114"/>
  <c r="N114"/>
  <c r="M114"/>
  <c r="L114"/>
  <c r="W113"/>
  <c r="V113"/>
  <c r="T113"/>
  <c r="S113"/>
  <c r="R113"/>
  <c r="Q113"/>
  <c r="P113"/>
  <c r="N113"/>
  <c r="M113"/>
  <c r="L113"/>
  <c r="U112"/>
  <c r="R112"/>
  <c r="O112"/>
  <c r="U111"/>
  <c r="R111"/>
  <c r="O111"/>
  <c r="U110"/>
  <c r="R110"/>
  <c r="O110"/>
  <c r="W109"/>
  <c r="W105" s="1"/>
  <c r="V109"/>
  <c r="T109"/>
  <c r="T105" s="1"/>
  <c r="S109"/>
  <c r="Q109"/>
  <c r="Q105" s="1"/>
  <c r="Q104" s="1"/>
  <c r="P109"/>
  <c r="N109"/>
  <c r="M109"/>
  <c r="L109"/>
  <c r="U108"/>
  <c r="R108"/>
  <c r="O108"/>
  <c r="U107"/>
  <c r="R107"/>
  <c r="O107"/>
  <c r="V106"/>
  <c r="U106" s="1"/>
  <c r="S106"/>
  <c r="R106" s="1"/>
  <c r="P106"/>
  <c r="O106" s="1"/>
  <c r="N106"/>
  <c r="N105" s="1"/>
  <c r="N104" s="1"/>
  <c r="M106"/>
  <c r="L106"/>
  <c r="L105" s="1"/>
  <c r="L104" s="1"/>
  <c r="P105"/>
  <c r="U102"/>
  <c r="R102"/>
  <c r="O102"/>
  <c r="U101"/>
  <c r="R101"/>
  <c r="U100"/>
  <c r="R100"/>
  <c r="O100"/>
  <c r="U99"/>
  <c r="R99"/>
  <c r="O99"/>
  <c r="U98"/>
  <c r="R98"/>
  <c r="O98"/>
  <c r="U97"/>
  <c r="R97"/>
  <c r="O97"/>
  <c r="U96"/>
  <c r="R96"/>
  <c r="O96"/>
  <c r="U95"/>
  <c r="R95"/>
  <c r="O95"/>
  <c r="U94"/>
  <c r="R94"/>
  <c r="O94"/>
  <c r="U93"/>
  <c r="R93"/>
  <c r="U92"/>
  <c r="R92"/>
  <c r="O92"/>
  <c r="U91"/>
  <c r="R91"/>
  <c r="O91"/>
  <c r="W90"/>
  <c r="V90"/>
  <c r="T90"/>
  <c r="S90"/>
  <c r="Q90"/>
  <c r="P90"/>
  <c r="N90"/>
  <c r="M90"/>
  <c r="L90"/>
  <c r="U89"/>
  <c r="R89"/>
  <c r="O89"/>
  <c r="U88"/>
  <c r="R88"/>
  <c r="O88"/>
  <c r="U87"/>
  <c r="R87"/>
  <c r="O87"/>
  <c r="U86"/>
  <c r="R86"/>
  <c r="O86"/>
  <c r="U85"/>
  <c r="R85"/>
  <c r="O85"/>
  <c r="U84"/>
  <c r="R84"/>
  <c r="O84"/>
  <c r="W83"/>
  <c r="V83"/>
  <c r="V82" s="1"/>
  <c r="V81" s="1"/>
  <c r="T83"/>
  <c r="S83"/>
  <c r="S82" s="1"/>
  <c r="S81" s="1"/>
  <c r="Q83"/>
  <c r="P83"/>
  <c r="P82" s="1"/>
  <c r="P81" s="1"/>
  <c r="N83"/>
  <c r="M83"/>
  <c r="M82" s="1"/>
  <c r="M81" s="1"/>
  <c r="L83"/>
  <c r="W82"/>
  <c r="W81" s="1"/>
  <c r="T82"/>
  <c r="Q82"/>
  <c r="Q81" s="1"/>
  <c r="N82"/>
  <c r="L82"/>
  <c r="L81" s="1"/>
  <c r="U838" i="1"/>
  <c r="U837" s="1"/>
  <c r="R838"/>
  <c r="O838"/>
  <c r="O837" s="1"/>
  <c r="W837"/>
  <c r="V837"/>
  <c r="T837"/>
  <c r="S837"/>
  <c r="R837"/>
  <c r="Q837"/>
  <c r="P837"/>
  <c r="N837"/>
  <c r="M837"/>
  <c r="L837"/>
  <c r="U836"/>
  <c r="R836"/>
  <c r="O836"/>
  <c r="U835"/>
  <c r="R835"/>
  <c r="O835"/>
  <c r="U834"/>
  <c r="R834"/>
  <c r="O834"/>
  <c r="O833" s="1"/>
  <c r="O832" s="1"/>
  <c r="W833"/>
  <c r="V833"/>
  <c r="V832" s="1"/>
  <c r="T833"/>
  <c r="T832" s="1"/>
  <c r="S833"/>
  <c r="Q833"/>
  <c r="Q832" s="1"/>
  <c r="P833"/>
  <c r="N833"/>
  <c r="M833"/>
  <c r="M832" s="1"/>
  <c r="L833"/>
  <c r="W832"/>
  <c r="S832"/>
  <c r="P832"/>
  <c r="N832"/>
  <c r="L832"/>
  <c r="U831"/>
  <c r="R831"/>
  <c r="O831"/>
  <c r="U830"/>
  <c r="R830"/>
  <c r="O830"/>
  <c r="U829"/>
  <c r="R829"/>
  <c r="O829"/>
  <c r="W828"/>
  <c r="V828"/>
  <c r="T828"/>
  <c r="T827" s="1"/>
  <c r="T826" s="1"/>
  <c r="S828"/>
  <c r="R828"/>
  <c r="Q828"/>
  <c r="P828"/>
  <c r="N828"/>
  <c r="M828"/>
  <c r="L828"/>
  <c r="P827"/>
  <c r="P826" s="1"/>
  <c r="S116" i="4" l="1"/>
  <c r="N81"/>
  <c r="T81"/>
  <c r="L103"/>
  <c r="N103"/>
  <c r="T104"/>
  <c r="P116"/>
  <c r="R90"/>
  <c r="R83"/>
  <c r="R82" s="1"/>
  <c r="U109"/>
  <c r="U105" s="1"/>
  <c r="U104" s="1"/>
  <c r="O117"/>
  <c r="W116"/>
  <c r="P104"/>
  <c r="P103" s="1"/>
  <c r="O83"/>
  <c r="O82" s="1"/>
  <c r="U83"/>
  <c r="U82" s="1"/>
  <c r="O90"/>
  <c r="U90"/>
  <c r="V105"/>
  <c r="V104" s="1"/>
  <c r="O109"/>
  <c r="O105" s="1"/>
  <c r="O104" s="1"/>
  <c r="R109"/>
  <c r="W104"/>
  <c r="Q116"/>
  <c r="Q103" s="1"/>
  <c r="T116"/>
  <c r="O120"/>
  <c r="O116" s="1"/>
  <c r="T103"/>
  <c r="R105"/>
  <c r="R104" s="1"/>
  <c r="V116"/>
  <c r="U117"/>
  <c r="U116" s="1"/>
  <c r="R117"/>
  <c r="R116" s="1"/>
  <c r="R103" s="1"/>
  <c r="L827" i="1"/>
  <c r="L826" s="1"/>
  <c r="Q827"/>
  <c r="Q826" s="1"/>
  <c r="M105" i="4"/>
  <c r="M104" s="1"/>
  <c r="M103" s="1"/>
  <c r="S105"/>
  <c r="S104" s="1"/>
  <c r="S103" s="1"/>
  <c r="M827" i="1"/>
  <c r="M826" s="1"/>
  <c r="N827"/>
  <c r="N826" s="1"/>
  <c r="S827"/>
  <c r="S826" s="1"/>
  <c r="V827"/>
  <c r="V826" s="1"/>
  <c r="U833"/>
  <c r="U832" s="1"/>
  <c r="W827"/>
  <c r="W826" s="1"/>
  <c r="O828"/>
  <c r="O827" s="1"/>
  <c r="O826" s="1"/>
  <c r="U828"/>
  <c r="R833"/>
  <c r="R832" s="1"/>
  <c r="R827" s="1"/>
  <c r="R826" s="1"/>
  <c r="R81" i="4" l="1"/>
  <c r="O103"/>
  <c r="U103"/>
  <c r="W103"/>
  <c r="V103"/>
  <c r="U81"/>
  <c r="O81"/>
  <c r="U827" i="1"/>
  <c r="U826" s="1"/>
  <c r="W823"/>
  <c r="V823"/>
  <c r="U823"/>
  <c r="T823"/>
  <c r="S823"/>
  <c r="R823"/>
  <c r="Q823"/>
  <c r="P823"/>
  <c r="O823"/>
  <c r="N823"/>
  <c r="M823"/>
  <c r="L823"/>
  <c r="W820"/>
  <c r="V820"/>
  <c r="U820"/>
  <c r="T820"/>
  <c r="S820"/>
  <c r="R820"/>
  <c r="Q820"/>
  <c r="P820"/>
  <c r="O820"/>
  <c r="N820"/>
  <c r="M820"/>
  <c r="L820"/>
  <c r="W816"/>
  <c r="V816"/>
  <c r="U816"/>
  <c r="T816"/>
  <c r="S816"/>
  <c r="R816"/>
  <c r="Q816"/>
  <c r="P816"/>
  <c r="O816"/>
  <c r="N816"/>
  <c r="M816"/>
  <c r="L816"/>
  <c r="U815"/>
  <c r="U813" s="1"/>
  <c r="R815"/>
  <c r="O815"/>
  <c r="O813" s="1"/>
  <c r="W813"/>
  <c r="V813"/>
  <c r="T813"/>
  <c r="S813"/>
  <c r="R813"/>
  <c r="Q813"/>
  <c r="P813"/>
  <c r="N813"/>
  <c r="M813"/>
  <c r="L813"/>
  <c r="U812"/>
  <c r="U809" s="1"/>
  <c r="R812"/>
  <c r="R809" s="1"/>
  <c r="O812"/>
  <c r="O809" s="1"/>
  <c r="W809"/>
  <c r="V809"/>
  <c r="T809"/>
  <c r="S809"/>
  <c r="Q809"/>
  <c r="P809"/>
  <c r="N809"/>
  <c r="M809"/>
  <c r="L809"/>
  <c r="U808"/>
  <c r="R808"/>
  <c r="O808"/>
  <c r="U807"/>
  <c r="R807"/>
  <c r="O807"/>
  <c r="W806"/>
  <c r="V806"/>
  <c r="T806"/>
  <c r="S806"/>
  <c r="Q806"/>
  <c r="P806"/>
  <c r="N806"/>
  <c r="M806"/>
  <c r="L806"/>
  <c r="W803"/>
  <c r="V803"/>
  <c r="U803"/>
  <c r="T803"/>
  <c r="S803"/>
  <c r="R803"/>
  <c r="Q803"/>
  <c r="P803"/>
  <c r="O803"/>
  <c r="N803"/>
  <c r="M803"/>
  <c r="L803"/>
  <c r="W764"/>
  <c r="V764"/>
  <c r="U764"/>
  <c r="T764"/>
  <c r="S764"/>
  <c r="R764"/>
  <c r="Q764"/>
  <c r="P764"/>
  <c r="O764"/>
  <c r="N764"/>
  <c r="M764"/>
  <c r="L764"/>
  <c r="U762"/>
  <c r="U752" s="1"/>
  <c r="U751" s="1"/>
  <c r="R762"/>
  <c r="O762"/>
  <c r="O752" s="1"/>
  <c r="O751" s="1"/>
  <c r="W752"/>
  <c r="V752"/>
  <c r="T752"/>
  <c r="T751" s="1"/>
  <c r="S752"/>
  <c r="R752"/>
  <c r="Q752"/>
  <c r="P752"/>
  <c r="P751" s="1"/>
  <c r="N752"/>
  <c r="M752"/>
  <c r="L752"/>
  <c r="R751"/>
  <c r="W734"/>
  <c r="V734"/>
  <c r="U734"/>
  <c r="T734"/>
  <c r="S734"/>
  <c r="R734"/>
  <c r="Q734"/>
  <c r="P734"/>
  <c r="O734"/>
  <c r="N734"/>
  <c r="M734"/>
  <c r="L734"/>
  <c r="V733"/>
  <c r="U733" s="1"/>
  <c r="S733" s="1"/>
  <c r="R733" s="1"/>
  <c r="P733" s="1"/>
  <c r="O733" s="1"/>
  <c r="V732"/>
  <c r="U732" s="1"/>
  <c r="S732" s="1"/>
  <c r="R732" s="1"/>
  <c r="P732" s="1"/>
  <c r="O732" s="1"/>
  <c r="V731"/>
  <c r="U731" s="1"/>
  <c r="S731" s="1"/>
  <c r="R731" s="1"/>
  <c r="P731" s="1"/>
  <c r="O731" s="1"/>
  <c r="V730"/>
  <c r="U730" s="1"/>
  <c r="S730" s="1"/>
  <c r="R730" s="1"/>
  <c r="P730" s="1"/>
  <c r="O730" s="1"/>
  <c r="V729"/>
  <c r="U729" s="1"/>
  <c r="S729" s="1"/>
  <c r="W728"/>
  <c r="T728"/>
  <c r="Q728"/>
  <c r="N728"/>
  <c r="M728"/>
  <c r="L728"/>
  <c r="U724"/>
  <c r="U717" s="1"/>
  <c r="U716" s="1"/>
  <c r="R724"/>
  <c r="R717" s="1"/>
  <c r="R716" s="1"/>
  <c r="O724"/>
  <c r="O717" s="1"/>
  <c r="O716" s="1"/>
  <c r="W717"/>
  <c r="V717"/>
  <c r="V716" s="1"/>
  <c r="T717"/>
  <c r="T716" s="1"/>
  <c r="S717"/>
  <c r="S716" s="1"/>
  <c r="Q717"/>
  <c r="Q716" s="1"/>
  <c r="P717"/>
  <c r="P716" s="1"/>
  <c r="N717"/>
  <c r="M717"/>
  <c r="M716" s="1"/>
  <c r="L717"/>
  <c r="L716" s="1"/>
  <c r="W716"/>
  <c r="N716"/>
  <c r="U715"/>
  <c r="R715"/>
  <c r="O715"/>
  <c r="U714"/>
  <c r="R714"/>
  <c r="O714"/>
  <c r="U713"/>
  <c r="R713"/>
  <c r="O713"/>
  <c r="W712"/>
  <c r="V712"/>
  <c r="T712"/>
  <c r="S712"/>
  <c r="Q712"/>
  <c r="P712"/>
  <c r="N712"/>
  <c r="M712"/>
  <c r="L712"/>
  <c r="U711"/>
  <c r="U708" s="1"/>
  <c r="R711"/>
  <c r="R708" s="1"/>
  <c r="O711"/>
  <c r="O708" s="1"/>
  <c r="W708"/>
  <c r="V708"/>
  <c r="T708"/>
  <c r="S708"/>
  <c r="Q708"/>
  <c r="P708"/>
  <c r="N708"/>
  <c r="M708"/>
  <c r="L708"/>
  <c r="U707"/>
  <c r="U704" s="1"/>
  <c r="R707"/>
  <c r="O707"/>
  <c r="O704" s="1"/>
  <c r="W704"/>
  <c r="V704"/>
  <c r="T704"/>
  <c r="S704"/>
  <c r="R704"/>
  <c r="Q704"/>
  <c r="P704"/>
  <c r="N704"/>
  <c r="M704"/>
  <c r="L704"/>
  <c r="T703"/>
  <c r="U702"/>
  <c r="U698" s="1"/>
  <c r="R702"/>
  <c r="R698" s="1"/>
  <c r="O702"/>
  <c r="O698" s="1"/>
  <c r="W698"/>
  <c r="V698"/>
  <c r="T698"/>
  <c r="S698"/>
  <c r="Q698"/>
  <c r="P698"/>
  <c r="N698"/>
  <c r="M698"/>
  <c r="L698"/>
  <c r="W78" i="4"/>
  <c r="V78"/>
  <c r="U78"/>
  <c r="T78"/>
  <c r="S78"/>
  <c r="R78"/>
  <c r="Q78"/>
  <c r="P78"/>
  <c r="O78"/>
  <c r="N78"/>
  <c r="M78"/>
  <c r="L78"/>
  <c r="W75"/>
  <c r="V75"/>
  <c r="U75"/>
  <c r="T75"/>
  <c r="S75"/>
  <c r="R75"/>
  <c r="Q75"/>
  <c r="P75"/>
  <c r="O75"/>
  <c r="N75"/>
  <c r="M75"/>
  <c r="L75"/>
  <c r="U74"/>
  <c r="U71" s="1"/>
  <c r="U70" s="1"/>
  <c r="R74"/>
  <c r="O74"/>
  <c r="W71"/>
  <c r="V71"/>
  <c r="T71"/>
  <c r="S71"/>
  <c r="Q71"/>
  <c r="P71"/>
  <c r="O71"/>
  <c r="O70" s="1"/>
  <c r="N71"/>
  <c r="M71"/>
  <c r="L71"/>
  <c r="Q70"/>
  <c r="M70"/>
  <c r="U69"/>
  <c r="U67" s="1"/>
  <c r="R69"/>
  <c r="O69"/>
  <c r="W67"/>
  <c r="V67"/>
  <c r="T67"/>
  <c r="S67"/>
  <c r="R67"/>
  <c r="Q67"/>
  <c r="P67"/>
  <c r="N67"/>
  <c r="M67"/>
  <c r="L67"/>
  <c r="U66"/>
  <c r="R66"/>
  <c r="O66"/>
  <c r="W61"/>
  <c r="V61"/>
  <c r="U61"/>
  <c r="T61"/>
  <c r="S61"/>
  <c r="R61"/>
  <c r="Q61"/>
  <c r="P61"/>
  <c r="O61"/>
  <c r="N61"/>
  <c r="M61"/>
  <c r="L61"/>
  <c r="V59"/>
  <c r="U59"/>
  <c r="S59"/>
  <c r="R59"/>
  <c r="V57"/>
  <c r="V56" s="1"/>
  <c r="U57"/>
  <c r="S57"/>
  <c r="S56" s="1"/>
  <c r="S55" s="1"/>
  <c r="R57"/>
  <c r="W56"/>
  <c r="U56"/>
  <c r="T56"/>
  <c r="R56"/>
  <c r="Q56"/>
  <c r="Q55" s="1"/>
  <c r="P56"/>
  <c r="P55" s="1"/>
  <c r="O56"/>
  <c r="O55" s="1"/>
  <c r="N56"/>
  <c r="M56"/>
  <c r="M55" s="1"/>
  <c r="L56"/>
  <c r="L55" s="1"/>
  <c r="W55"/>
  <c r="R55"/>
  <c r="N55"/>
  <c r="W51"/>
  <c r="V51"/>
  <c r="U51"/>
  <c r="T51"/>
  <c r="S51"/>
  <c r="R51"/>
  <c r="Q51"/>
  <c r="P51"/>
  <c r="O51"/>
  <c r="N51"/>
  <c r="M51"/>
  <c r="L51"/>
  <c r="W48"/>
  <c r="V48"/>
  <c r="U48"/>
  <c r="T48"/>
  <c r="S48"/>
  <c r="R48"/>
  <c r="Q48"/>
  <c r="P48"/>
  <c r="O48"/>
  <c r="N48"/>
  <c r="M48"/>
  <c r="L48"/>
  <c r="W47"/>
  <c r="V47"/>
  <c r="U47"/>
  <c r="T47"/>
  <c r="S47"/>
  <c r="R47"/>
  <c r="Q47"/>
  <c r="P47"/>
  <c r="O47"/>
  <c r="N47"/>
  <c r="M47"/>
  <c r="L47"/>
  <c r="U45"/>
  <c r="U42" s="1"/>
  <c r="U41" s="1"/>
  <c r="R45"/>
  <c r="O45"/>
  <c r="O42" s="1"/>
  <c r="O41" s="1"/>
  <c r="W42"/>
  <c r="V42"/>
  <c r="T42"/>
  <c r="S42"/>
  <c r="R42"/>
  <c r="Q42"/>
  <c r="P42"/>
  <c r="N42"/>
  <c r="M42"/>
  <c r="L42"/>
  <c r="W41"/>
  <c r="V41"/>
  <c r="T41"/>
  <c r="S41"/>
  <c r="R41"/>
  <c r="Q41"/>
  <c r="P41"/>
  <c r="N41"/>
  <c r="M41"/>
  <c r="L41"/>
  <c r="U40"/>
  <c r="R40"/>
  <c r="O40"/>
  <c r="L38"/>
  <c r="W36"/>
  <c r="V36"/>
  <c r="U36"/>
  <c r="T36"/>
  <c r="S36"/>
  <c r="R36"/>
  <c r="Q36"/>
  <c r="P36"/>
  <c r="O36"/>
  <c r="N36"/>
  <c r="M36"/>
  <c r="L36"/>
  <c r="R35"/>
  <c r="U35" s="1"/>
  <c r="R34"/>
  <c r="U34" s="1"/>
  <c r="W33"/>
  <c r="T33"/>
  <c r="Q33"/>
  <c r="Q32" s="1"/>
  <c r="P33"/>
  <c r="O33"/>
  <c r="O32" s="1"/>
  <c r="N33"/>
  <c r="M33"/>
  <c r="M32" s="1"/>
  <c r="L33"/>
  <c r="W32"/>
  <c r="L46" l="1"/>
  <c r="N46"/>
  <c r="P46"/>
  <c r="R46"/>
  <c r="T55"/>
  <c r="S70"/>
  <c r="W70"/>
  <c r="W46"/>
  <c r="W31" s="1"/>
  <c r="W30" s="1"/>
  <c r="M46"/>
  <c r="M31" s="1"/>
  <c r="M30" s="1"/>
  <c r="O46"/>
  <c r="Q46"/>
  <c r="Q31" s="1"/>
  <c r="Q30" s="1"/>
  <c r="U55"/>
  <c r="T46"/>
  <c r="U46"/>
  <c r="N751" i="1"/>
  <c r="V751"/>
  <c r="Q727"/>
  <c r="M727"/>
  <c r="W727"/>
  <c r="R712"/>
  <c r="R703" s="1"/>
  <c r="W805"/>
  <c r="N703"/>
  <c r="S805"/>
  <c r="L703"/>
  <c r="V703"/>
  <c r="L727"/>
  <c r="N727"/>
  <c r="T727"/>
  <c r="M805"/>
  <c r="U806"/>
  <c r="U805" s="1"/>
  <c r="S46" i="4"/>
  <c r="V55"/>
  <c r="V46" s="1"/>
  <c r="L32"/>
  <c r="L31" s="1"/>
  <c r="N32"/>
  <c r="N31" s="1"/>
  <c r="P32"/>
  <c r="P31" s="1"/>
  <c r="T32"/>
  <c r="L70"/>
  <c r="N70"/>
  <c r="T70"/>
  <c r="V70"/>
  <c r="S34"/>
  <c r="V34" s="1"/>
  <c r="R806" i="1"/>
  <c r="R805" s="1"/>
  <c r="O806"/>
  <c r="O805" s="1"/>
  <c r="N726"/>
  <c r="M703"/>
  <c r="L751"/>
  <c r="P703"/>
  <c r="Q805"/>
  <c r="T726"/>
  <c r="T697" s="1"/>
  <c r="S703"/>
  <c r="W703"/>
  <c r="O712"/>
  <c r="O703" s="1"/>
  <c r="U712"/>
  <c r="U703" s="1"/>
  <c r="V728"/>
  <c r="V727" s="1"/>
  <c r="V726" s="1"/>
  <c r="M751"/>
  <c r="Q751"/>
  <c r="Q726" s="1"/>
  <c r="S751"/>
  <c r="W751"/>
  <c r="W726" s="1"/>
  <c r="L805"/>
  <c r="N805"/>
  <c r="V805"/>
  <c r="N697"/>
  <c r="Q703"/>
  <c r="P805"/>
  <c r="T805"/>
  <c r="S728"/>
  <c r="S727" s="1"/>
  <c r="S726" s="1"/>
  <c r="S697" s="1"/>
  <c r="S696" s="1"/>
  <c r="R729"/>
  <c r="U728"/>
  <c r="U727" s="1"/>
  <c r="U726" s="1"/>
  <c r="U33" i="4"/>
  <c r="U32" s="1"/>
  <c r="R33"/>
  <c r="R32" s="1"/>
  <c r="S35"/>
  <c r="O67"/>
  <c r="P70"/>
  <c r="R71"/>
  <c r="R31" l="1"/>
  <c r="U31"/>
  <c r="U30" s="1"/>
  <c r="T31"/>
  <c r="T30" s="1"/>
  <c r="M726" i="1"/>
  <c r="M697" s="1"/>
  <c r="M696" s="1"/>
  <c r="V697"/>
  <c r="N696"/>
  <c r="L726"/>
  <c r="L697" s="1"/>
  <c r="L696" s="1"/>
  <c r="V696"/>
  <c r="L30" i="4"/>
  <c r="N30"/>
  <c r="U697" i="1"/>
  <c r="U696" s="1"/>
  <c r="T696"/>
  <c r="Q697"/>
  <c r="Q696" s="1"/>
  <c r="W697"/>
  <c r="W696" s="1"/>
  <c r="P729"/>
  <c r="R728"/>
  <c r="R727" s="1"/>
  <c r="R726" s="1"/>
  <c r="R697" s="1"/>
  <c r="R696" s="1"/>
  <c r="R70" i="4"/>
  <c r="S33"/>
  <c r="S32" s="1"/>
  <c r="S31" s="1"/>
  <c r="S30" s="1"/>
  <c r="V35"/>
  <c r="V33" s="1"/>
  <c r="V32" s="1"/>
  <c r="V31" s="1"/>
  <c r="V30" s="1"/>
  <c r="O31"/>
  <c r="O30" s="1"/>
  <c r="R30"/>
  <c r="P30"/>
  <c r="O729" i="1" l="1"/>
  <c r="O728" s="1"/>
  <c r="O727" s="1"/>
  <c r="O726" s="1"/>
  <c r="O697" s="1"/>
  <c r="O696" s="1"/>
  <c r="P728"/>
  <c r="P727" s="1"/>
  <c r="P726" s="1"/>
  <c r="P697" s="1"/>
  <c r="P696" s="1"/>
  <c r="U695" l="1"/>
  <c r="R695"/>
  <c r="O695"/>
  <c r="U694"/>
  <c r="R694"/>
  <c r="O694"/>
  <c r="U693"/>
  <c r="R693"/>
  <c r="O693"/>
  <c r="U692"/>
  <c r="R692"/>
  <c r="O692"/>
  <c r="U691"/>
  <c r="R691"/>
  <c r="O691"/>
  <c r="U690"/>
  <c r="R690"/>
  <c r="O690"/>
  <c r="U689"/>
  <c r="R689"/>
  <c r="O689"/>
  <c r="U688"/>
  <c r="R688"/>
  <c r="O688"/>
  <c r="U687"/>
  <c r="R687"/>
  <c r="O687"/>
  <c r="U686"/>
  <c r="R686"/>
  <c r="O686"/>
  <c r="U685"/>
  <c r="R685"/>
  <c r="O685"/>
  <c r="U684"/>
  <c r="R684"/>
  <c r="O684"/>
  <c r="U683"/>
  <c r="R683"/>
  <c r="O683"/>
  <c r="W682"/>
  <c r="V682"/>
  <c r="T682"/>
  <c r="S682"/>
  <c r="Q682"/>
  <c r="P682"/>
  <c r="N682"/>
  <c r="M682"/>
  <c r="L682"/>
  <c r="U681"/>
  <c r="R681"/>
  <c r="O681"/>
  <c r="U680"/>
  <c r="R680"/>
  <c r="O680"/>
  <c r="U679"/>
  <c r="R679"/>
  <c r="O679"/>
  <c r="W678"/>
  <c r="V678"/>
  <c r="V677" s="1"/>
  <c r="T678"/>
  <c r="T677" s="1"/>
  <c r="S678"/>
  <c r="Q678"/>
  <c r="P678"/>
  <c r="N678"/>
  <c r="M678"/>
  <c r="L678"/>
  <c r="U676"/>
  <c r="R676"/>
  <c r="O676"/>
  <c r="U675"/>
  <c r="R675"/>
  <c r="O675"/>
  <c r="U674"/>
  <c r="R674"/>
  <c r="O674"/>
  <c r="U673"/>
  <c r="R673"/>
  <c r="O673"/>
  <c r="U672"/>
  <c r="R672"/>
  <c r="O672"/>
  <c r="U671"/>
  <c r="R671"/>
  <c r="O671"/>
  <c r="U670"/>
  <c r="R670"/>
  <c r="O670"/>
  <c r="U669"/>
  <c r="R669"/>
  <c r="O669"/>
  <c r="W668"/>
  <c r="V668"/>
  <c r="T668"/>
  <c r="S668"/>
  <c r="Q668"/>
  <c r="P668"/>
  <c r="N668"/>
  <c r="M668"/>
  <c r="L668"/>
  <c r="U667"/>
  <c r="R667"/>
  <c r="O667"/>
  <c r="U666"/>
  <c r="R666"/>
  <c r="O666"/>
  <c r="W665"/>
  <c r="V665"/>
  <c r="T665"/>
  <c r="S665"/>
  <c r="Q665"/>
  <c r="P665"/>
  <c r="N665"/>
  <c r="M665"/>
  <c r="L665"/>
  <c r="U662"/>
  <c r="R662"/>
  <c r="O662"/>
  <c r="U661"/>
  <c r="R661"/>
  <c r="O661"/>
  <c r="U660"/>
  <c r="R660"/>
  <c r="O660"/>
  <c r="U659"/>
  <c r="R659"/>
  <c r="O659"/>
  <c r="U658"/>
  <c r="R658"/>
  <c r="O658"/>
  <c r="U657"/>
  <c r="R657"/>
  <c r="O657"/>
  <c r="U656"/>
  <c r="R656"/>
  <c r="O656"/>
  <c r="W655"/>
  <c r="V655"/>
  <c r="T655"/>
  <c r="S655"/>
  <c r="Q655"/>
  <c r="P655"/>
  <c r="N655"/>
  <c r="M655"/>
  <c r="L655"/>
  <c r="O655" l="1"/>
  <c r="R678"/>
  <c r="P677"/>
  <c r="V664"/>
  <c r="V663" s="1"/>
  <c r="V654" s="1"/>
  <c r="V653" s="1"/>
  <c r="M664"/>
  <c r="P664"/>
  <c r="S664"/>
  <c r="U655"/>
  <c r="L677"/>
  <c r="N677"/>
  <c r="L664"/>
  <c r="N664"/>
  <c r="N663" s="1"/>
  <c r="N654" s="1"/>
  <c r="N653" s="1"/>
  <c r="Q664"/>
  <c r="T664"/>
  <c r="T663" s="1"/>
  <c r="T654" s="1"/>
  <c r="T653" s="1"/>
  <c r="W664"/>
  <c r="O668"/>
  <c r="U668"/>
  <c r="R668"/>
  <c r="U682"/>
  <c r="O665"/>
  <c r="U665"/>
  <c r="R665"/>
  <c r="S677"/>
  <c r="R682"/>
  <c r="O682"/>
  <c r="R655"/>
  <c r="O678"/>
  <c r="U678"/>
  <c r="M677"/>
  <c r="M663" s="1"/>
  <c r="M654" s="1"/>
  <c r="M653" s="1"/>
  <c r="Q677"/>
  <c r="S663"/>
  <c r="S654" s="1"/>
  <c r="S653" s="1"/>
  <c r="W677"/>
  <c r="W663" l="1"/>
  <c r="W654" s="1"/>
  <c r="W653" s="1"/>
  <c r="Q663"/>
  <c r="Q654" s="1"/>
  <c r="Q653" s="1"/>
  <c r="U677"/>
  <c r="P663"/>
  <c r="P654" s="1"/>
  <c r="P653" s="1"/>
  <c r="U664"/>
  <c r="O677"/>
  <c r="R677"/>
  <c r="L663"/>
  <c r="L654" s="1"/>
  <c r="L653" s="1"/>
  <c r="U663"/>
  <c r="U654" s="1"/>
  <c r="U653" s="1"/>
  <c r="R664"/>
  <c r="O664"/>
  <c r="O663" l="1"/>
  <c r="O654" s="1"/>
  <c r="O653" s="1"/>
  <c r="R663"/>
  <c r="R654" s="1"/>
  <c r="R653" s="1"/>
  <c r="U625"/>
  <c r="R625"/>
  <c r="O625"/>
  <c r="U624"/>
  <c r="R624"/>
  <c r="O624"/>
  <c r="U623"/>
  <c r="R623"/>
  <c r="O623"/>
  <c r="U622"/>
  <c r="R622"/>
  <c r="O622"/>
  <c r="W621"/>
  <c r="V621"/>
  <c r="T621"/>
  <c r="S621"/>
  <c r="Q621"/>
  <c r="P621"/>
  <c r="N621"/>
  <c r="M621"/>
  <c r="L621"/>
  <c r="U620"/>
  <c r="R620"/>
  <c r="O620"/>
  <c r="U619"/>
  <c r="R619"/>
  <c r="O619"/>
  <c r="U618"/>
  <c r="R618"/>
  <c r="O618"/>
  <c r="U617"/>
  <c r="R617"/>
  <c r="O617"/>
  <c r="L617"/>
  <c r="U616"/>
  <c r="R616"/>
  <c r="O616"/>
  <c r="U615"/>
  <c r="R615"/>
  <c r="O615"/>
  <c r="U614"/>
  <c r="R614"/>
  <c r="O614"/>
  <c r="U613"/>
  <c r="R613"/>
  <c r="O613"/>
  <c r="U612"/>
  <c r="R612"/>
  <c r="O612"/>
  <c r="U611"/>
  <c r="R611"/>
  <c r="O611"/>
  <c r="U610"/>
  <c r="R610"/>
  <c r="O610"/>
  <c r="U609"/>
  <c r="R609"/>
  <c r="O609"/>
  <c r="M609"/>
  <c r="M607" s="1"/>
  <c r="L609"/>
  <c r="L607" s="1"/>
  <c r="U608"/>
  <c r="R608"/>
  <c r="O608"/>
  <c r="W607"/>
  <c r="V607"/>
  <c r="T607"/>
  <c r="S607"/>
  <c r="Q607"/>
  <c r="P607"/>
  <c r="N607"/>
  <c r="U606"/>
  <c r="R606"/>
  <c r="O606"/>
  <c r="U605"/>
  <c r="R605"/>
  <c r="O605"/>
  <c r="U604"/>
  <c r="R604"/>
  <c r="O604"/>
  <c r="U603"/>
  <c r="R603"/>
  <c r="O603"/>
  <c r="W602"/>
  <c r="V602"/>
  <c r="T602"/>
  <c r="S602"/>
  <c r="Q602"/>
  <c r="P602"/>
  <c r="N602"/>
  <c r="M602"/>
  <c r="L602"/>
  <c r="U601"/>
  <c r="R601"/>
  <c r="O601"/>
  <c r="U600"/>
  <c r="R600"/>
  <c r="O600"/>
  <c r="U598"/>
  <c r="R598"/>
  <c r="O598"/>
  <c r="U597"/>
  <c r="R597"/>
  <c r="O597"/>
  <c r="U596"/>
  <c r="R596"/>
  <c r="O596"/>
  <c r="U595"/>
  <c r="R595"/>
  <c r="O595"/>
  <c r="L595"/>
  <c r="L594" s="1"/>
  <c r="W594"/>
  <c r="V594"/>
  <c r="T594"/>
  <c r="S594"/>
  <c r="Q594"/>
  <c r="P594"/>
  <c r="N594"/>
  <c r="M594"/>
  <c r="U592"/>
  <c r="R592"/>
  <c r="O592"/>
  <c r="U591"/>
  <c r="R591"/>
  <c r="O591"/>
  <c r="U590"/>
  <c r="R590"/>
  <c r="O590"/>
  <c r="U589"/>
  <c r="R589"/>
  <c r="O589"/>
  <c r="U588"/>
  <c r="R588"/>
  <c r="O588"/>
  <c r="N588"/>
  <c r="N587" s="1"/>
  <c r="W587"/>
  <c r="V587"/>
  <c r="T587"/>
  <c r="S587"/>
  <c r="Q587"/>
  <c r="P587"/>
  <c r="M587"/>
  <c r="L587"/>
  <c r="U586"/>
  <c r="R586"/>
  <c r="O586"/>
  <c r="U585"/>
  <c r="R585"/>
  <c r="O585"/>
  <c r="U584"/>
  <c r="R584"/>
  <c r="O584"/>
  <c r="U583"/>
  <c r="R583"/>
  <c r="O583"/>
  <c r="U582"/>
  <c r="R582"/>
  <c r="O582"/>
  <c r="W581"/>
  <c r="V581"/>
  <c r="T581"/>
  <c r="S581"/>
  <c r="Q581"/>
  <c r="P581"/>
  <c r="N581"/>
  <c r="M581"/>
  <c r="L581"/>
  <c r="U580"/>
  <c r="R580"/>
  <c r="O580"/>
  <c r="U579"/>
  <c r="R579"/>
  <c r="O579"/>
  <c r="L579"/>
  <c r="U578"/>
  <c r="R578"/>
  <c r="O578"/>
  <c r="L578"/>
  <c r="L575" s="1"/>
  <c r="U577"/>
  <c r="R577"/>
  <c r="O577"/>
  <c r="U576"/>
  <c r="R576"/>
  <c r="O576"/>
  <c r="W575"/>
  <c r="V575"/>
  <c r="T575"/>
  <c r="S575"/>
  <c r="Q575"/>
  <c r="P575"/>
  <c r="N575"/>
  <c r="M575"/>
  <c r="U574"/>
  <c r="R574"/>
  <c r="O574"/>
  <c r="N574"/>
  <c r="U573"/>
  <c r="R573"/>
  <c r="O573"/>
  <c r="U572"/>
  <c r="R572"/>
  <c r="O572"/>
  <c r="U571"/>
  <c r="R571"/>
  <c r="O571"/>
  <c r="U570"/>
  <c r="R570"/>
  <c r="O570"/>
  <c r="L570"/>
  <c r="L568" s="1"/>
  <c r="U569"/>
  <c r="R569"/>
  <c r="O569"/>
  <c r="W568"/>
  <c r="V568"/>
  <c r="T568"/>
  <c r="S568"/>
  <c r="Q568"/>
  <c r="P568"/>
  <c r="N568"/>
  <c r="M568"/>
  <c r="U564"/>
  <c r="R564"/>
  <c r="O564"/>
  <c r="U563"/>
  <c r="R563"/>
  <c r="O563"/>
  <c r="U562"/>
  <c r="U561" s="1"/>
  <c r="R562"/>
  <c r="R561" s="1"/>
  <c r="O562"/>
  <c r="O561" s="1"/>
  <c r="O560" s="1"/>
  <c r="W561"/>
  <c r="W560" s="1"/>
  <c r="V561"/>
  <c r="V560" s="1"/>
  <c r="T561"/>
  <c r="T560" s="1"/>
  <c r="S561"/>
  <c r="S560" s="1"/>
  <c r="Q561"/>
  <c r="Q560" s="1"/>
  <c r="P561"/>
  <c r="P560" s="1"/>
  <c r="N561"/>
  <c r="N560" s="1"/>
  <c r="M561"/>
  <c r="M560" s="1"/>
  <c r="L561"/>
  <c r="L560"/>
  <c r="U559"/>
  <c r="U558" s="1"/>
  <c r="R559"/>
  <c r="R558" s="1"/>
  <c r="O559"/>
  <c r="O558" s="1"/>
  <c r="W558"/>
  <c r="V558"/>
  <c r="T558"/>
  <c r="S558"/>
  <c r="Q558"/>
  <c r="P558"/>
  <c r="N558"/>
  <c r="M558"/>
  <c r="L558"/>
  <c r="W556"/>
  <c r="V556"/>
  <c r="U556"/>
  <c r="T556"/>
  <c r="S556"/>
  <c r="R556"/>
  <c r="Q556"/>
  <c r="P556"/>
  <c r="O556"/>
  <c r="N556"/>
  <c r="M556"/>
  <c r="L556"/>
  <c r="U555"/>
  <c r="R555"/>
  <c r="O555"/>
  <c r="U554"/>
  <c r="R554"/>
  <c r="O554"/>
  <c r="W553"/>
  <c r="V553"/>
  <c r="T553"/>
  <c r="S553"/>
  <c r="Q553"/>
  <c r="P553"/>
  <c r="N553"/>
  <c r="M553"/>
  <c r="L553"/>
  <c r="U552"/>
  <c r="R552"/>
  <c r="O552"/>
  <c r="U551"/>
  <c r="R551"/>
  <c r="O551"/>
  <c r="U550"/>
  <c r="R550"/>
  <c r="O550"/>
  <c r="N550"/>
  <c r="N547" s="1"/>
  <c r="U549"/>
  <c r="R549"/>
  <c r="O549"/>
  <c r="U548"/>
  <c r="R548"/>
  <c r="O548"/>
  <c r="W547"/>
  <c r="V547"/>
  <c r="T547"/>
  <c r="S547"/>
  <c r="Q547"/>
  <c r="P547"/>
  <c r="M547"/>
  <c r="L547"/>
  <c r="M546"/>
  <c r="U545"/>
  <c r="R545"/>
  <c r="O545"/>
  <c r="U544"/>
  <c r="R544"/>
  <c r="O544"/>
  <c r="U543"/>
  <c r="R543"/>
  <c r="O543"/>
  <c r="N543"/>
  <c r="M543"/>
  <c r="L543"/>
  <c r="U542"/>
  <c r="R542"/>
  <c r="O542"/>
  <c r="N542"/>
  <c r="N541" s="1"/>
  <c r="M542"/>
  <c r="M541" s="1"/>
  <c r="L542"/>
  <c r="L541" s="1"/>
  <c r="W541"/>
  <c r="V541"/>
  <c r="T541"/>
  <c r="S541"/>
  <c r="Q541"/>
  <c r="P541"/>
  <c r="T567" l="1"/>
  <c r="T566" s="1"/>
  <c r="T565" s="1"/>
  <c r="L546"/>
  <c r="N546"/>
  <c r="U587"/>
  <c r="U621"/>
  <c r="U594"/>
  <c r="U553"/>
  <c r="U541"/>
  <c r="P546"/>
  <c r="S546"/>
  <c r="V546"/>
  <c r="R568"/>
  <c r="O575"/>
  <c r="U581"/>
  <c r="R587"/>
  <c r="W567"/>
  <c r="W546"/>
  <c r="R560"/>
  <c r="S567"/>
  <c r="R567" s="1"/>
  <c r="S593"/>
  <c r="R593" s="1"/>
  <c r="R541"/>
  <c r="O541"/>
  <c r="O547"/>
  <c r="U547"/>
  <c r="Q546"/>
  <c r="T546"/>
  <c r="P567"/>
  <c r="M567"/>
  <c r="O568"/>
  <c r="L567"/>
  <c r="N567"/>
  <c r="R553"/>
  <c r="O553"/>
  <c r="U560"/>
  <c r="P593"/>
  <c r="W593"/>
  <c r="W566" s="1"/>
  <c r="W565" s="1"/>
  <c r="O594"/>
  <c r="R594"/>
  <c r="R547"/>
  <c r="T540"/>
  <c r="T539" s="1"/>
  <c r="U575"/>
  <c r="O581"/>
  <c r="R581"/>
  <c r="Q593"/>
  <c r="R602"/>
  <c r="U602"/>
  <c r="R607"/>
  <c r="U607"/>
  <c r="M593"/>
  <c r="Q567"/>
  <c r="L593"/>
  <c r="N593"/>
  <c r="V567"/>
  <c r="U568"/>
  <c r="R575"/>
  <c r="O587"/>
  <c r="V593"/>
  <c r="O602"/>
  <c r="O607"/>
  <c r="O621"/>
  <c r="R621"/>
  <c r="L566" l="1"/>
  <c r="L565" s="1"/>
  <c r="L540" s="1"/>
  <c r="L539" s="1"/>
  <c r="M566"/>
  <c r="M565" s="1"/>
  <c r="M540" s="1"/>
  <c r="M539" s="1"/>
  <c r="P566"/>
  <c r="U546"/>
  <c r="O593"/>
  <c r="W540"/>
  <c r="W539" s="1"/>
  <c r="S566"/>
  <c r="R566" s="1"/>
  <c r="R565" s="1"/>
  <c r="N566"/>
  <c r="N565" s="1"/>
  <c r="N540" s="1"/>
  <c r="N539" s="1"/>
  <c r="O546"/>
  <c r="Q566"/>
  <c r="Q565" s="1"/>
  <c r="Q540" s="1"/>
  <c r="Q539" s="1"/>
  <c r="U593"/>
  <c r="R546"/>
  <c r="O567"/>
  <c r="U567"/>
  <c r="V566"/>
  <c r="P565"/>
  <c r="P540" s="1"/>
  <c r="P539" s="1"/>
  <c r="S565"/>
  <c r="S540" s="1"/>
  <c r="S539" s="1"/>
  <c r="R540" l="1"/>
  <c r="R539" s="1"/>
  <c r="O566"/>
  <c r="O565" s="1"/>
  <c r="O540" s="1"/>
  <c r="O539" s="1"/>
  <c r="U566"/>
  <c r="U565" s="1"/>
  <c r="U540" s="1"/>
  <c r="U539" s="1"/>
  <c r="V565"/>
  <c r="V540" s="1"/>
  <c r="V539" s="1"/>
  <c r="U24" i="4" l="1"/>
  <c r="R24"/>
  <c r="R20" s="1"/>
  <c r="R19" s="1"/>
  <c r="R18" s="1"/>
  <c r="O24"/>
  <c r="W23"/>
  <c r="W22" s="1"/>
  <c r="V23"/>
  <c r="T23"/>
  <c r="T22" s="1"/>
  <c r="S23"/>
  <c r="Q23"/>
  <c r="Q22" s="1"/>
  <c r="P23"/>
  <c r="N23"/>
  <c r="N22" s="1"/>
  <c r="M23"/>
  <c r="L23"/>
  <c r="L22" s="1"/>
  <c r="V22"/>
  <c r="S22"/>
  <c r="P22"/>
  <c r="M22"/>
  <c r="W20"/>
  <c r="W19" s="1"/>
  <c r="W18" s="1"/>
  <c r="W21" s="1"/>
  <c r="V20"/>
  <c r="U20"/>
  <c r="U19" s="1"/>
  <c r="U18" s="1"/>
  <c r="T20"/>
  <c r="T19" s="1"/>
  <c r="T18" s="1"/>
  <c r="T21" s="1"/>
  <c r="S20"/>
  <c r="S19" s="1"/>
  <c r="S18" s="1"/>
  <c r="Q20"/>
  <c r="Q19" s="1"/>
  <c r="Q18" s="1"/>
  <c r="Q21" s="1"/>
  <c r="P20"/>
  <c r="P19" s="1"/>
  <c r="P18" s="1"/>
  <c r="O20"/>
  <c r="O19" s="1"/>
  <c r="O18" s="1"/>
  <c r="N20"/>
  <c r="N19" s="1"/>
  <c r="M20"/>
  <c r="M19" s="1"/>
  <c r="M18" s="1"/>
  <c r="L20"/>
  <c r="L19" s="1"/>
  <c r="V19"/>
  <c r="V18" s="1"/>
  <c r="U17"/>
  <c r="U23" s="1"/>
  <c r="U22" s="1"/>
  <c r="R17"/>
  <c r="R23" s="1"/>
  <c r="R22" s="1"/>
  <c r="O17"/>
  <c r="O23" s="1"/>
  <c r="O22" s="1"/>
  <c r="V16"/>
  <c r="S16"/>
  <c r="P16"/>
  <c r="N16"/>
  <c r="M16"/>
  <c r="L16"/>
  <c r="V15"/>
  <c r="S15"/>
  <c r="P15"/>
  <c r="P14" s="1"/>
  <c r="P13" s="1"/>
  <c r="P11" s="1"/>
  <c r="N15"/>
  <c r="M15"/>
  <c r="L15"/>
  <c r="U538" i="1"/>
  <c r="R538"/>
  <c r="R537" s="1"/>
  <c r="O538"/>
  <c r="O537" s="1"/>
  <c r="W537"/>
  <c r="V537"/>
  <c r="T537"/>
  <c r="S537"/>
  <c r="Q537"/>
  <c r="P537"/>
  <c r="N537"/>
  <c r="M537"/>
  <c r="L537"/>
  <c r="U536"/>
  <c r="R536"/>
  <c r="O536"/>
  <c r="U535"/>
  <c r="R535"/>
  <c r="R534" s="1"/>
  <c r="O535"/>
  <c r="O534" s="1"/>
  <c r="W534"/>
  <c r="V534"/>
  <c r="T534"/>
  <c r="S534"/>
  <c r="Q534"/>
  <c r="P534"/>
  <c r="N534"/>
  <c r="M534"/>
  <c r="L534"/>
  <c r="U533"/>
  <c r="R533"/>
  <c r="O533"/>
  <c r="U532"/>
  <c r="R532"/>
  <c r="O532"/>
  <c r="U531"/>
  <c r="R531"/>
  <c r="O531"/>
  <c r="U530"/>
  <c r="R530"/>
  <c r="O530"/>
  <c r="U529"/>
  <c r="R529"/>
  <c r="O529"/>
  <c r="L529"/>
  <c r="U528"/>
  <c r="R528"/>
  <c r="O528"/>
  <c r="U527"/>
  <c r="R527"/>
  <c r="O527"/>
  <c r="U526"/>
  <c r="R526"/>
  <c r="O526"/>
  <c r="U525"/>
  <c r="R525"/>
  <c r="O525"/>
  <c r="U524"/>
  <c r="R524"/>
  <c r="O524"/>
  <c r="U523"/>
  <c r="R523"/>
  <c r="O523"/>
  <c r="U522"/>
  <c r="R522"/>
  <c r="O522"/>
  <c r="U521"/>
  <c r="R521"/>
  <c r="O521"/>
  <c r="U520"/>
  <c r="R520"/>
  <c r="O520"/>
  <c r="U519"/>
  <c r="R519"/>
  <c r="O519"/>
  <c r="U518"/>
  <c r="R518"/>
  <c r="O518"/>
  <c r="U517"/>
  <c r="R517"/>
  <c r="O517"/>
  <c r="U516"/>
  <c r="R516"/>
  <c r="O516"/>
  <c r="W515"/>
  <c r="V515"/>
  <c r="T515"/>
  <c r="S515"/>
  <c r="Q515"/>
  <c r="P515"/>
  <c r="N515"/>
  <c r="M515"/>
  <c r="L515"/>
  <c r="U514"/>
  <c r="R514"/>
  <c r="O514"/>
  <c r="U513"/>
  <c r="R513"/>
  <c r="O513"/>
  <c r="U512"/>
  <c r="R512"/>
  <c r="O512"/>
  <c r="U511"/>
  <c r="R511"/>
  <c r="O511"/>
  <c r="U510"/>
  <c r="R510"/>
  <c r="O510"/>
  <c r="U509"/>
  <c r="R509"/>
  <c r="O509"/>
  <c r="U508"/>
  <c r="R508"/>
  <c r="O508"/>
  <c r="U507"/>
  <c r="R507"/>
  <c r="O507"/>
  <c r="U506"/>
  <c r="R506"/>
  <c r="O506"/>
  <c r="L506"/>
  <c r="U505"/>
  <c r="R505"/>
  <c r="O505"/>
  <c r="L505"/>
  <c r="U504"/>
  <c r="R504"/>
  <c r="O504"/>
  <c r="U503"/>
  <c r="R503"/>
  <c r="O503"/>
  <c r="L503"/>
  <c r="U502"/>
  <c r="R502"/>
  <c r="O502"/>
  <c r="U501"/>
  <c r="R501"/>
  <c r="O501"/>
  <c r="U500"/>
  <c r="R500"/>
  <c r="O500"/>
  <c r="U499"/>
  <c r="R499"/>
  <c r="O499"/>
  <c r="U498"/>
  <c r="R498"/>
  <c r="O498"/>
  <c r="U497"/>
  <c r="R497"/>
  <c r="O497"/>
  <c r="L497"/>
  <c r="U496"/>
  <c r="R496"/>
  <c r="O496"/>
  <c r="L496"/>
  <c r="U495"/>
  <c r="R495"/>
  <c r="O495"/>
  <c r="U494"/>
  <c r="R494"/>
  <c r="O494"/>
  <c r="L494"/>
  <c r="U493"/>
  <c r="R493"/>
  <c r="O493"/>
  <c r="U492"/>
  <c r="R492"/>
  <c r="O492"/>
  <c r="U491"/>
  <c r="R491"/>
  <c r="O491"/>
  <c r="U490"/>
  <c r="R490"/>
  <c r="O490"/>
  <c r="L490"/>
  <c r="U489"/>
  <c r="R489"/>
  <c r="O489"/>
  <c r="L489"/>
  <c r="U488"/>
  <c r="R488"/>
  <c r="O488"/>
  <c r="L488"/>
  <c r="U487"/>
  <c r="R487"/>
  <c r="O487"/>
  <c r="U486"/>
  <c r="R486"/>
  <c r="O486"/>
  <c r="U485"/>
  <c r="R485"/>
  <c r="O485"/>
  <c r="W484"/>
  <c r="V484"/>
  <c r="T484"/>
  <c r="S484"/>
  <c r="Q484"/>
  <c r="P484"/>
  <c r="N484"/>
  <c r="M484"/>
  <c r="U483"/>
  <c r="R483"/>
  <c r="O483"/>
  <c r="U482"/>
  <c r="R482"/>
  <c r="O482"/>
  <c r="U481"/>
  <c r="R481"/>
  <c r="O481"/>
  <c r="U480"/>
  <c r="R480"/>
  <c r="O480"/>
  <c r="U479"/>
  <c r="R479"/>
  <c r="O479"/>
  <c r="U478"/>
  <c r="R478"/>
  <c r="O478"/>
  <c r="U477"/>
  <c r="R477"/>
  <c r="O477"/>
  <c r="U476"/>
  <c r="R476"/>
  <c r="O476"/>
  <c r="U475"/>
  <c r="R475"/>
  <c r="O475"/>
  <c r="U474"/>
  <c r="R474"/>
  <c r="O474"/>
  <c r="U473"/>
  <c r="R473"/>
  <c r="O473"/>
  <c r="U472"/>
  <c r="R472"/>
  <c r="O472"/>
  <c r="U471"/>
  <c r="R471"/>
  <c r="O471"/>
  <c r="U470"/>
  <c r="R470"/>
  <c r="O470"/>
  <c r="W469"/>
  <c r="V469"/>
  <c r="T469"/>
  <c r="T468" s="1"/>
  <c r="T467" s="1"/>
  <c r="S469"/>
  <c r="Q469"/>
  <c r="Q468" s="1"/>
  <c r="Q467" s="1"/>
  <c r="P469"/>
  <c r="P468" s="1"/>
  <c r="P467" s="1"/>
  <c r="N469"/>
  <c r="M469"/>
  <c r="L469"/>
  <c r="W468"/>
  <c r="W467" s="1"/>
  <c r="U466"/>
  <c r="R466"/>
  <c r="O466"/>
  <c r="U465"/>
  <c r="R465"/>
  <c r="O465"/>
  <c r="U464"/>
  <c r="R464"/>
  <c r="O464"/>
  <c r="U463"/>
  <c r="R463"/>
  <c r="O463"/>
  <c r="U462"/>
  <c r="R462"/>
  <c r="O462"/>
  <c r="U461"/>
  <c r="R461"/>
  <c r="O461"/>
  <c r="U460"/>
  <c r="R460"/>
  <c r="O460"/>
  <c r="U459"/>
  <c r="R459"/>
  <c r="O459"/>
  <c r="U458"/>
  <c r="R458"/>
  <c r="O458"/>
  <c r="U457"/>
  <c r="R457"/>
  <c r="O457"/>
  <c r="W456"/>
  <c r="W455" s="1"/>
  <c r="V456"/>
  <c r="V455" s="1"/>
  <c r="T456"/>
  <c r="T455" s="1"/>
  <c r="S456"/>
  <c r="Q456"/>
  <c r="Q455" s="1"/>
  <c r="P456"/>
  <c r="P455" s="1"/>
  <c r="N456"/>
  <c r="N455" s="1"/>
  <c r="M456"/>
  <c r="M455" s="1"/>
  <c r="L456"/>
  <c r="L455" s="1"/>
  <c r="S455"/>
  <c r="U454"/>
  <c r="U453" s="1"/>
  <c r="R454"/>
  <c r="O454"/>
  <c r="O453" s="1"/>
  <c r="W453"/>
  <c r="V453"/>
  <c r="T453"/>
  <c r="S453"/>
  <c r="R453"/>
  <c r="Q453"/>
  <c r="P453"/>
  <c r="N453"/>
  <c r="M453"/>
  <c r="L453"/>
  <c r="U452"/>
  <c r="R452"/>
  <c r="O452"/>
  <c r="U451"/>
  <c r="R451"/>
  <c r="O451"/>
  <c r="U450"/>
  <c r="R450"/>
  <c r="O450"/>
  <c r="W449"/>
  <c r="V449"/>
  <c r="T449"/>
  <c r="S449"/>
  <c r="Q449"/>
  <c r="P449"/>
  <c r="N449"/>
  <c r="M449"/>
  <c r="L449"/>
  <c r="U448"/>
  <c r="R448"/>
  <c r="O448"/>
  <c r="U447"/>
  <c r="R447"/>
  <c r="O447"/>
  <c r="W446"/>
  <c r="V446"/>
  <c r="T446"/>
  <c r="S446"/>
  <c r="Q446"/>
  <c r="P446"/>
  <c r="N446"/>
  <c r="M446"/>
  <c r="L446"/>
  <c r="V14" i="4" l="1"/>
  <c r="V13" s="1"/>
  <c r="V11" s="1"/>
  <c r="O469" i="1"/>
  <c r="R456"/>
  <c r="R455" s="1"/>
  <c r="L18" i="4"/>
  <c r="L14"/>
  <c r="L13" s="1"/>
  <c r="L11" s="1"/>
  <c r="N18"/>
  <c r="N14"/>
  <c r="N13" s="1"/>
  <c r="N11" s="1"/>
  <c r="Q445" i="1"/>
  <c r="U449"/>
  <c r="M468"/>
  <c r="M467" s="1"/>
  <c r="U446"/>
  <c r="O446"/>
  <c r="W445"/>
  <c r="N468"/>
  <c r="N467" s="1"/>
  <c r="M445"/>
  <c r="S445"/>
  <c r="R449"/>
  <c r="O449"/>
  <c r="R484"/>
  <c r="U515"/>
  <c r="O515"/>
  <c r="R515"/>
  <c r="R446"/>
  <c r="R445" s="1"/>
  <c r="S468"/>
  <c r="S467" s="1"/>
  <c r="S444" s="1"/>
  <c r="S443" s="1"/>
  <c r="L484"/>
  <c r="L468" s="1"/>
  <c r="L467" s="1"/>
  <c r="U537"/>
  <c r="L445"/>
  <c r="N445"/>
  <c r="N444" s="1"/>
  <c r="N443" s="1"/>
  <c r="V445"/>
  <c r="U445" s="1"/>
  <c r="O445"/>
  <c r="W444"/>
  <c r="W443" s="1"/>
  <c r="O456"/>
  <c r="O455" s="1"/>
  <c r="U469"/>
  <c r="R469"/>
  <c r="U484"/>
  <c r="O484"/>
  <c r="O468" s="1"/>
  <c r="O467" s="1"/>
  <c r="O444" s="1"/>
  <c r="U534"/>
  <c r="P445"/>
  <c r="P444" s="1"/>
  <c r="P443" s="1"/>
  <c r="T445"/>
  <c r="Q444"/>
  <c r="Q443" s="1"/>
  <c r="R21" i="4"/>
  <c r="R16" s="1"/>
  <c r="R15" s="1"/>
  <c r="R14" s="1"/>
  <c r="R13" s="1"/>
  <c r="R11" s="1"/>
  <c r="T16"/>
  <c r="T15" s="1"/>
  <c r="T14" s="1"/>
  <c r="T13" s="1"/>
  <c r="T11" s="1"/>
  <c r="M14"/>
  <c r="M13" s="1"/>
  <c r="M11" s="1"/>
  <c r="S14"/>
  <c r="S13" s="1"/>
  <c r="S11" s="1"/>
  <c r="O21"/>
  <c r="O16" s="1"/>
  <c r="O15" s="1"/>
  <c r="O14" s="1"/>
  <c r="O13" s="1"/>
  <c r="O11" s="1"/>
  <c r="Q16"/>
  <c r="Q15" s="1"/>
  <c r="Q14" s="1"/>
  <c r="Q13" s="1"/>
  <c r="Q11" s="1"/>
  <c r="U21"/>
  <c r="U16" s="1"/>
  <c r="U15" s="1"/>
  <c r="U14" s="1"/>
  <c r="U13" s="1"/>
  <c r="U11" s="1"/>
  <c r="W16"/>
  <c r="W15" s="1"/>
  <c r="W14" s="1"/>
  <c r="W13" s="1"/>
  <c r="W11" s="1"/>
  <c r="T444" i="1"/>
  <c r="T443" s="1"/>
  <c r="U455"/>
  <c r="U456"/>
  <c r="V468"/>
  <c r="L444" l="1"/>
  <c r="L443" s="1"/>
  <c r="M444"/>
  <c r="M443" s="1"/>
  <c r="O443"/>
  <c r="R468"/>
  <c r="R467" s="1"/>
  <c r="R444" s="1"/>
  <c r="R443" s="1"/>
  <c r="U468"/>
  <c r="V467"/>
  <c r="U467" l="1"/>
  <c r="V444"/>
  <c r="V443" l="1"/>
  <c r="U443" s="1"/>
  <c r="U444"/>
  <c r="U442" l="1"/>
  <c r="R442"/>
  <c r="O442"/>
  <c r="U441"/>
  <c r="R441"/>
  <c r="O441"/>
  <c r="W439"/>
  <c r="W438" s="1"/>
  <c r="V439"/>
  <c r="V438" s="1"/>
  <c r="T439"/>
  <c r="T438" s="1"/>
  <c r="S439"/>
  <c r="S438" s="1"/>
  <c r="Q439"/>
  <c r="Q438" s="1"/>
  <c r="P439"/>
  <c r="P438" s="1"/>
  <c r="N439"/>
  <c r="N438" s="1"/>
  <c r="M439"/>
  <c r="M438" s="1"/>
  <c r="L439"/>
  <c r="L438" s="1"/>
  <c r="U437"/>
  <c r="U434" s="1"/>
  <c r="R437"/>
  <c r="O437"/>
  <c r="O434" s="1"/>
  <c r="W434"/>
  <c r="V434"/>
  <c r="T434"/>
  <c r="S434"/>
  <c r="R434"/>
  <c r="Q434"/>
  <c r="P434"/>
  <c r="N434"/>
  <c r="M434"/>
  <c r="L434"/>
  <c r="L433" l="1"/>
  <c r="L432" s="1"/>
  <c r="T433"/>
  <c r="T432" s="1"/>
  <c r="U439"/>
  <c r="U438" s="1"/>
  <c r="U433" s="1"/>
  <c r="U432" s="1"/>
  <c r="V433"/>
  <c r="V432" s="1"/>
  <c r="M433"/>
  <c r="M432" s="1"/>
  <c r="R439"/>
  <c r="R438" s="1"/>
  <c r="R433" s="1"/>
  <c r="R432" s="1"/>
  <c r="N433"/>
  <c r="N432" s="1"/>
  <c r="P433"/>
  <c r="P432" s="1"/>
  <c r="S433"/>
  <c r="S432" s="1"/>
  <c r="W433"/>
  <c r="W432" s="1"/>
  <c r="O439"/>
  <c r="O438" s="1"/>
  <c r="O433"/>
  <c r="O432" s="1"/>
  <c r="Q433"/>
  <c r="Q432" s="1"/>
  <c r="U431" l="1"/>
  <c r="R431"/>
  <c r="O431"/>
  <c r="O430" s="1"/>
  <c r="O429" s="1"/>
  <c r="W430"/>
  <c r="W429" s="1"/>
  <c r="V430"/>
  <c r="V429" s="1"/>
  <c r="T430"/>
  <c r="T429" s="1"/>
  <c r="S430"/>
  <c r="Q430"/>
  <c r="Q429" s="1"/>
  <c r="P430"/>
  <c r="P429" s="1"/>
  <c r="N430"/>
  <c r="N429" s="1"/>
  <c r="M430"/>
  <c r="M429" s="1"/>
  <c r="L430"/>
  <c r="L429" s="1"/>
  <c r="U428"/>
  <c r="U427" s="1"/>
  <c r="U426" s="1"/>
  <c r="R428"/>
  <c r="R427" s="1"/>
  <c r="R426" s="1"/>
  <c r="O428"/>
  <c r="O427" s="1"/>
  <c r="O426" s="1"/>
  <c r="W427"/>
  <c r="W426" s="1"/>
  <c r="V427"/>
  <c r="V426" s="1"/>
  <c r="T427"/>
  <c r="T426" s="1"/>
  <c r="S427"/>
  <c r="S426" s="1"/>
  <c r="Q427"/>
  <c r="Q426" s="1"/>
  <c r="P427"/>
  <c r="P426" s="1"/>
  <c r="N427"/>
  <c r="N426" s="1"/>
  <c r="M427"/>
  <c r="M426" s="1"/>
  <c r="L427"/>
  <c r="L426" s="1"/>
  <c r="U424"/>
  <c r="R424"/>
  <c r="O424"/>
  <c r="U423"/>
  <c r="R423"/>
  <c r="O423"/>
  <c r="U422"/>
  <c r="R422"/>
  <c r="O422"/>
  <c r="U421"/>
  <c r="R421"/>
  <c r="O421"/>
  <c r="U420"/>
  <c r="R420"/>
  <c r="O420"/>
  <c r="U419"/>
  <c r="R419"/>
  <c r="O419"/>
  <c r="U418"/>
  <c r="R418"/>
  <c r="O418"/>
  <c r="W417"/>
  <c r="W416" s="1"/>
  <c r="V417"/>
  <c r="T417"/>
  <c r="T416" s="1"/>
  <c r="S417"/>
  <c r="S416" s="1"/>
  <c r="Q417"/>
  <c r="Q416" s="1"/>
  <c r="P417"/>
  <c r="P416" s="1"/>
  <c r="N417"/>
  <c r="N416" s="1"/>
  <c r="M417"/>
  <c r="M416" s="1"/>
  <c r="L417"/>
  <c r="L416" s="1"/>
  <c r="V416"/>
  <c r="U415"/>
  <c r="R415"/>
  <c r="O415"/>
  <c r="U414"/>
  <c r="R414"/>
  <c r="O414"/>
  <c r="W413"/>
  <c r="W412" s="1"/>
  <c r="V413"/>
  <c r="T413"/>
  <c r="T412" s="1"/>
  <c r="S413"/>
  <c r="S412" s="1"/>
  <c r="Q413"/>
  <c r="Q412" s="1"/>
  <c r="P413"/>
  <c r="P412" s="1"/>
  <c r="N413"/>
  <c r="N412" s="1"/>
  <c r="M413"/>
  <c r="M412" s="1"/>
  <c r="L413"/>
  <c r="L412" s="1"/>
  <c r="V412"/>
  <c r="U410"/>
  <c r="R410"/>
  <c r="O410"/>
  <c r="U409"/>
  <c r="R409"/>
  <c r="O409"/>
  <c r="U408"/>
  <c r="R408"/>
  <c r="O408"/>
  <c r="W407"/>
  <c r="V407"/>
  <c r="T407"/>
  <c r="S407"/>
  <c r="Q407"/>
  <c r="P407"/>
  <c r="N407"/>
  <c r="M407"/>
  <c r="L407"/>
  <c r="U404"/>
  <c r="U403" s="1"/>
  <c r="U402" s="1"/>
  <c r="R404"/>
  <c r="O404"/>
  <c r="O403" s="1"/>
  <c r="O402" s="1"/>
  <c r="W403"/>
  <c r="V403"/>
  <c r="T403"/>
  <c r="S403"/>
  <c r="R403"/>
  <c r="Q403"/>
  <c r="P403"/>
  <c r="N403"/>
  <c r="M403"/>
  <c r="L403"/>
  <c r="W402"/>
  <c r="V402"/>
  <c r="T402"/>
  <c r="S402"/>
  <c r="R402"/>
  <c r="Q402"/>
  <c r="P402"/>
  <c r="N402"/>
  <c r="M402"/>
  <c r="L402"/>
  <c r="U401"/>
  <c r="U399" s="1"/>
  <c r="R401"/>
  <c r="R399" s="1"/>
  <c r="O401"/>
  <c r="O399" s="1"/>
  <c r="W399"/>
  <c r="V399"/>
  <c r="T399"/>
  <c r="S399"/>
  <c r="Q399"/>
  <c r="P399"/>
  <c r="N399"/>
  <c r="M399"/>
  <c r="L399"/>
  <c r="U398"/>
  <c r="R398"/>
  <c r="O398"/>
  <c r="U397"/>
  <c r="R397"/>
  <c r="O397"/>
  <c r="W396"/>
  <c r="V396"/>
  <c r="T396"/>
  <c r="T388" s="1"/>
  <c r="S396"/>
  <c r="Q396"/>
  <c r="Q388" s="1"/>
  <c r="P396"/>
  <c r="P388" s="1"/>
  <c r="U395"/>
  <c r="R395"/>
  <c r="O395"/>
  <c r="U394"/>
  <c r="R394"/>
  <c r="O394"/>
  <c r="U393"/>
  <c r="R393"/>
  <c r="O393"/>
  <c r="U392"/>
  <c r="R392"/>
  <c r="O392"/>
  <c r="U391"/>
  <c r="R391"/>
  <c r="O391"/>
  <c r="U390"/>
  <c r="R390"/>
  <c r="O390"/>
  <c r="W388"/>
  <c r="S388"/>
  <c r="N388"/>
  <c r="M388"/>
  <c r="L388"/>
  <c r="U387"/>
  <c r="R387"/>
  <c r="O387"/>
  <c r="U386"/>
  <c r="R386"/>
  <c r="O386"/>
  <c r="W384"/>
  <c r="V384"/>
  <c r="T384"/>
  <c r="S384"/>
  <c r="Q384"/>
  <c r="P384"/>
  <c r="N384"/>
  <c r="M384"/>
  <c r="L384"/>
  <c r="U382"/>
  <c r="R382"/>
  <c r="O382"/>
  <c r="U381"/>
  <c r="R381"/>
  <c r="O381"/>
  <c r="U380"/>
  <c r="R380"/>
  <c r="O380"/>
  <c r="W379"/>
  <c r="V379"/>
  <c r="T379"/>
  <c r="S379"/>
  <c r="Q379"/>
  <c r="P379"/>
  <c r="N379"/>
  <c r="M379"/>
  <c r="L379"/>
  <c r="L383" l="1"/>
  <c r="L378" s="1"/>
  <c r="L377" s="1"/>
  <c r="U379"/>
  <c r="M383"/>
  <c r="M378" s="1"/>
  <c r="M377" s="1"/>
  <c r="O384"/>
  <c r="W383"/>
  <c r="W378" s="1"/>
  <c r="W377" s="1"/>
  <c r="Q383"/>
  <c r="T411"/>
  <c r="T406" s="1"/>
  <c r="T405" s="1"/>
  <c r="R430"/>
  <c r="S429"/>
  <c r="R429" s="1"/>
  <c r="R379"/>
  <c r="O379"/>
  <c r="U384"/>
  <c r="U396"/>
  <c r="U388" s="1"/>
  <c r="U407"/>
  <c r="T383"/>
  <c r="Q378"/>
  <c r="Q377" s="1"/>
  <c r="N383"/>
  <c r="N378" s="1"/>
  <c r="N377" s="1"/>
  <c r="R407"/>
  <c r="O407"/>
  <c r="R413"/>
  <c r="R412" s="1"/>
  <c r="R417"/>
  <c r="R416" s="1"/>
  <c r="L411"/>
  <c r="L406" s="1"/>
  <c r="L405" s="1"/>
  <c r="T378"/>
  <c r="T377" s="1"/>
  <c r="P411"/>
  <c r="P406" s="1"/>
  <c r="P405" s="1"/>
  <c r="S383"/>
  <c r="S378" s="1"/>
  <c r="S377" s="1"/>
  <c r="R384"/>
  <c r="P383"/>
  <c r="P378" s="1"/>
  <c r="P377" s="1"/>
  <c r="V388"/>
  <c r="V383" s="1"/>
  <c r="V378" s="1"/>
  <c r="V377" s="1"/>
  <c r="O396"/>
  <c r="O388" s="1"/>
  <c r="O383" s="1"/>
  <c r="R396"/>
  <c r="R388" s="1"/>
  <c r="R383" s="1"/>
  <c r="M411"/>
  <c r="M406" s="1"/>
  <c r="M405" s="1"/>
  <c r="Q411"/>
  <c r="Q406" s="1"/>
  <c r="Q405" s="1"/>
  <c r="N411"/>
  <c r="N406" s="1"/>
  <c r="N405" s="1"/>
  <c r="S411"/>
  <c r="V411"/>
  <c r="V406" s="1"/>
  <c r="V405" s="1"/>
  <c r="O413"/>
  <c r="O412" s="1"/>
  <c r="U413"/>
  <c r="U412" s="1"/>
  <c r="O417"/>
  <c r="O416" s="1"/>
  <c r="U417"/>
  <c r="U416" s="1"/>
  <c r="U429"/>
  <c r="U430"/>
  <c r="W411"/>
  <c r="W406" s="1"/>
  <c r="W405" s="1"/>
  <c r="S406" l="1"/>
  <c r="S405" s="1"/>
  <c r="R378"/>
  <c r="R377" s="1"/>
  <c r="R411"/>
  <c r="R406" s="1"/>
  <c r="R405" s="1"/>
  <c r="U383"/>
  <c r="U378" s="1"/>
  <c r="U377" s="1"/>
  <c r="O378"/>
  <c r="O377" s="1"/>
  <c r="O411"/>
  <c r="O406" s="1"/>
  <c r="O405" s="1"/>
  <c r="U411"/>
  <c r="U406" s="1"/>
  <c r="U405" s="1"/>
  <c r="W375"/>
  <c r="V375"/>
  <c r="U375"/>
  <c r="T375"/>
  <c r="S375"/>
  <c r="R375"/>
  <c r="Q375"/>
  <c r="P375"/>
  <c r="O375"/>
  <c r="N375"/>
  <c r="M375"/>
  <c r="L375"/>
  <c r="W374"/>
  <c r="V374"/>
  <c r="U374"/>
  <c r="T374"/>
  <c r="S374"/>
  <c r="R374"/>
  <c r="Q374"/>
  <c r="P374"/>
  <c r="O374"/>
  <c r="N374"/>
  <c r="M374"/>
  <c r="L374"/>
  <c r="U373"/>
  <c r="R373"/>
  <c r="O373"/>
  <c r="R372"/>
  <c r="V371"/>
  <c r="U371" s="1"/>
  <c r="S371"/>
  <c r="R371" s="1"/>
  <c r="P371"/>
  <c r="O371" s="1"/>
  <c r="N371"/>
  <c r="M371"/>
  <c r="L371"/>
  <c r="U370"/>
  <c r="R370"/>
  <c r="O370"/>
  <c r="U367"/>
  <c r="R367"/>
  <c r="O367"/>
  <c r="U366"/>
  <c r="R366"/>
  <c r="O366"/>
  <c r="U365"/>
  <c r="R365"/>
  <c r="O365"/>
  <c r="U364"/>
  <c r="R364"/>
  <c r="O364"/>
  <c r="U363"/>
  <c r="R363"/>
  <c r="O363"/>
  <c r="U362"/>
  <c r="R362"/>
  <c r="O362"/>
  <c r="U361"/>
  <c r="R361"/>
  <c r="O361"/>
  <c r="U360"/>
  <c r="R360"/>
  <c r="O360"/>
  <c r="W359"/>
  <c r="V359"/>
  <c r="T359"/>
  <c r="S359"/>
  <c r="Q359"/>
  <c r="P359"/>
  <c r="N359"/>
  <c r="M359"/>
  <c r="L359"/>
  <c r="U358"/>
  <c r="R358"/>
  <c r="O358"/>
  <c r="U357"/>
  <c r="R357"/>
  <c r="O357"/>
  <c r="U356"/>
  <c r="R356"/>
  <c r="O356"/>
  <c r="W355"/>
  <c r="V355"/>
  <c r="T355"/>
  <c r="T354" s="1"/>
  <c r="S355"/>
  <c r="Q355"/>
  <c r="Q354" s="1"/>
  <c r="P355"/>
  <c r="N355"/>
  <c r="M355"/>
  <c r="L355"/>
  <c r="U353"/>
  <c r="R353"/>
  <c r="O353"/>
  <c r="U352"/>
  <c r="R352"/>
  <c r="O352"/>
  <c r="U351"/>
  <c r="R351"/>
  <c r="O351"/>
  <c r="V350"/>
  <c r="S350"/>
  <c r="P350"/>
  <c r="N350"/>
  <c r="M350"/>
  <c r="L350"/>
  <c r="Q349" l="1"/>
  <c r="Q348" s="1"/>
  <c r="U359"/>
  <c r="V354"/>
  <c r="V349" s="1"/>
  <c r="V348" s="1"/>
  <c r="R355"/>
  <c r="W354"/>
  <c r="W349" s="1"/>
  <c r="W348" s="1"/>
  <c r="R359"/>
  <c r="O359"/>
  <c r="L354"/>
  <c r="L349" s="1"/>
  <c r="L348" s="1"/>
  <c r="T349"/>
  <c r="T348" s="1"/>
  <c r="R350"/>
  <c r="O350"/>
  <c r="U350"/>
  <c r="N354"/>
  <c r="N349" s="1"/>
  <c r="N348" s="1"/>
  <c r="M354"/>
  <c r="M349" s="1"/>
  <c r="M348" s="1"/>
  <c r="P354"/>
  <c r="P349" s="1"/>
  <c r="P348" s="1"/>
  <c r="S354"/>
  <c r="S349" s="1"/>
  <c r="S348" s="1"/>
  <c r="O355"/>
  <c r="U355"/>
  <c r="U354" s="1"/>
  <c r="R354" l="1"/>
  <c r="R349"/>
  <c r="R348" s="1"/>
  <c r="O354"/>
  <c r="O349" s="1"/>
  <c r="O348" s="1"/>
  <c r="U349"/>
  <c r="U348" s="1"/>
  <c r="O346"/>
  <c r="O345" s="1"/>
  <c r="O344" s="1"/>
  <c r="W345"/>
  <c r="W344" s="1"/>
  <c r="V345"/>
  <c r="U345"/>
  <c r="U344" s="1"/>
  <c r="T345"/>
  <c r="T344" s="1"/>
  <c r="S345"/>
  <c r="S344" s="1"/>
  <c r="R345"/>
  <c r="R344" s="1"/>
  <c r="Q345"/>
  <c r="Q344" s="1"/>
  <c r="P345"/>
  <c r="P344" s="1"/>
  <c r="N345"/>
  <c r="N344" s="1"/>
  <c r="M345"/>
  <c r="M344" s="1"/>
  <c r="L345"/>
  <c r="L344" s="1"/>
  <c r="V344"/>
  <c r="U342"/>
  <c r="R342"/>
  <c r="O342"/>
  <c r="U341"/>
  <c r="O341"/>
  <c r="O339" s="1"/>
  <c r="W339"/>
  <c r="V339"/>
  <c r="T339"/>
  <c r="S339"/>
  <c r="R339"/>
  <c r="Q339"/>
  <c r="N339"/>
  <c r="M339"/>
  <c r="L339"/>
  <c r="O337"/>
  <c r="U336"/>
  <c r="R336"/>
  <c r="U335"/>
  <c r="R335"/>
  <c r="O335"/>
  <c r="R334"/>
  <c r="O334"/>
  <c r="R333"/>
  <c r="O333"/>
  <c r="U332"/>
  <c r="R332"/>
  <c r="O332"/>
  <c r="U331"/>
  <c r="R331"/>
  <c r="O331"/>
  <c r="U330"/>
  <c r="R330"/>
  <c r="O330"/>
  <c r="U329"/>
  <c r="R329"/>
  <c r="O329"/>
  <c r="U328"/>
  <c r="R328"/>
  <c r="O328"/>
  <c r="U327"/>
  <c r="R327"/>
  <c r="O327"/>
  <c r="W325"/>
  <c r="V325"/>
  <c r="T325"/>
  <c r="S325"/>
  <c r="Q325"/>
  <c r="P325"/>
  <c r="N325"/>
  <c r="M325"/>
  <c r="L325"/>
  <c r="U324"/>
  <c r="R324"/>
  <c r="O324"/>
  <c r="U323"/>
  <c r="R323"/>
  <c r="O323"/>
  <c r="W321"/>
  <c r="V321"/>
  <c r="T321"/>
  <c r="S321"/>
  <c r="Q321"/>
  <c r="P321"/>
  <c r="N321"/>
  <c r="M321"/>
  <c r="L321"/>
  <c r="AI318"/>
  <c r="U317"/>
  <c r="R317"/>
  <c r="O317"/>
  <c r="U316"/>
  <c r="R316"/>
  <c r="O316"/>
  <c r="W315"/>
  <c r="W314" s="1"/>
  <c r="V315"/>
  <c r="V314" s="1"/>
  <c r="T315"/>
  <c r="T314" s="1"/>
  <c r="S315"/>
  <c r="S314" s="1"/>
  <c r="Q315"/>
  <c r="Q314" s="1"/>
  <c r="P315"/>
  <c r="P314" s="1"/>
  <c r="N315"/>
  <c r="N314" s="1"/>
  <c r="M315"/>
  <c r="M314" s="1"/>
  <c r="L315"/>
  <c r="L314" s="1"/>
  <c r="P320" l="1"/>
  <c r="Q320"/>
  <c r="O325"/>
  <c r="O315"/>
  <c r="O314" s="1"/>
  <c r="U315"/>
  <c r="U314" s="1"/>
  <c r="R315"/>
  <c r="R314" s="1"/>
  <c r="L320"/>
  <c r="L313" s="1"/>
  <c r="L312" s="1"/>
  <c r="N320"/>
  <c r="N313" s="1"/>
  <c r="N312" s="1"/>
  <c r="W320"/>
  <c r="W313" s="1"/>
  <c r="W312" s="1"/>
  <c r="M320"/>
  <c r="M313" s="1"/>
  <c r="M312" s="1"/>
  <c r="S320"/>
  <c r="S313" s="1"/>
  <c r="S312" s="1"/>
  <c r="P313"/>
  <c r="P312" s="1"/>
  <c r="U325"/>
  <c r="O321"/>
  <c r="O320" s="1"/>
  <c r="U321"/>
  <c r="R325"/>
  <c r="U339"/>
  <c r="Q313"/>
  <c r="Q312" s="1"/>
  <c r="T320"/>
  <c r="T313" s="1"/>
  <c r="T312" s="1"/>
  <c r="R321"/>
  <c r="V320"/>
  <c r="V313" s="1"/>
  <c r="V312" s="1"/>
  <c r="U320"/>
  <c r="O313" l="1"/>
  <c r="O312" s="1"/>
  <c r="U313"/>
  <c r="U312" s="1"/>
  <c r="R320"/>
  <c r="R313" s="1"/>
  <c r="R312" s="1"/>
  <c r="V310"/>
  <c r="U310"/>
  <c r="T310"/>
  <c r="S310"/>
  <c r="R310"/>
  <c r="Q310"/>
  <c r="P310"/>
  <c r="O310"/>
  <c r="N310"/>
  <c r="M310"/>
  <c r="L310"/>
  <c r="W309"/>
  <c r="V309"/>
  <c r="U309"/>
  <c r="T309"/>
  <c r="S309"/>
  <c r="R309"/>
  <c r="Q309"/>
  <c r="P309"/>
  <c r="O309"/>
  <c r="N309"/>
  <c r="M309"/>
  <c r="L309"/>
  <c r="L305" s="1"/>
  <c r="U308"/>
  <c r="R308"/>
  <c r="U307"/>
  <c r="R307"/>
  <c r="R305" s="1"/>
  <c r="O307"/>
  <c r="O305" s="1"/>
  <c r="V305"/>
  <c r="S305"/>
  <c r="P305"/>
  <c r="N305"/>
  <c r="M305"/>
  <c r="U304"/>
  <c r="R304"/>
  <c r="O304"/>
  <c r="U294"/>
  <c r="R294"/>
  <c r="O294"/>
  <c r="V293"/>
  <c r="U293" s="1"/>
  <c r="S293"/>
  <c r="R293" s="1"/>
  <c r="Q293"/>
  <c r="P293"/>
  <c r="N293"/>
  <c r="M293"/>
  <c r="L293"/>
  <c r="U288"/>
  <c r="R288"/>
  <c r="O288"/>
  <c r="V287"/>
  <c r="U287" s="1"/>
  <c r="S287"/>
  <c r="R287" s="1"/>
  <c r="Q287"/>
  <c r="P287"/>
  <c r="N287"/>
  <c r="M287"/>
  <c r="L287"/>
  <c r="U284"/>
  <c r="R284"/>
  <c r="O284"/>
  <c r="U283"/>
  <c r="R283"/>
  <c r="O283"/>
  <c r="W280"/>
  <c r="W279" s="1"/>
  <c r="V280"/>
  <c r="T280"/>
  <c r="T279" s="1"/>
  <c r="S280"/>
  <c r="Q280"/>
  <c r="P280"/>
  <c r="N280"/>
  <c r="M280"/>
  <c r="L280"/>
  <c r="U278"/>
  <c r="O278"/>
  <c r="U277"/>
  <c r="R277"/>
  <c r="O277"/>
  <c r="U276"/>
  <c r="R276"/>
  <c r="O276"/>
  <c r="W275"/>
  <c r="V275"/>
  <c r="T275"/>
  <c r="S275"/>
  <c r="Q275"/>
  <c r="P275"/>
  <c r="N275"/>
  <c r="M275"/>
  <c r="L275"/>
  <c r="U305" l="1"/>
  <c r="N279"/>
  <c r="L279"/>
  <c r="Q279"/>
  <c r="W274"/>
  <c r="W273" s="1"/>
  <c r="N274"/>
  <c r="N273" s="1"/>
  <c r="L274"/>
  <c r="L273" s="1"/>
  <c r="Q274"/>
  <c r="Q273" s="1"/>
  <c r="T274"/>
  <c r="T273" s="1"/>
  <c r="O275"/>
  <c r="U275"/>
  <c r="R275"/>
  <c r="M279"/>
  <c r="M274" s="1"/>
  <c r="M273" s="1"/>
  <c r="P279"/>
  <c r="P274" s="1"/>
  <c r="P273" s="1"/>
  <c r="S279"/>
  <c r="S274" s="1"/>
  <c r="S273" s="1"/>
  <c r="U280"/>
  <c r="V279"/>
  <c r="V274" s="1"/>
  <c r="V273" s="1"/>
  <c r="O293"/>
  <c r="O287"/>
  <c r="O280"/>
  <c r="R280"/>
  <c r="R279" l="1"/>
  <c r="O279"/>
  <c r="O274" s="1"/>
  <c r="O273" s="1"/>
  <c r="R274"/>
  <c r="R273" s="1"/>
  <c r="U279"/>
  <c r="U274" s="1"/>
  <c r="U273" s="1"/>
  <c r="W271" l="1"/>
  <c r="V271"/>
  <c r="U271"/>
  <c r="T271"/>
  <c r="S271"/>
  <c r="R271"/>
  <c r="Q271"/>
  <c r="P271"/>
  <c r="O271"/>
  <c r="N271"/>
  <c r="M271"/>
  <c r="L271"/>
  <c r="U270"/>
  <c r="U269" s="1"/>
  <c r="U268" s="1"/>
  <c r="R270"/>
  <c r="O270"/>
  <c r="O269" s="1"/>
  <c r="O268" s="1"/>
  <c r="W269"/>
  <c r="V269"/>
  <c r="T269"/>
  <c r="S269"/>
  <c r="R269"/>
  <c r="Q269"/>
  <c r="P269"/>
  <c r="N269"/>
  <c r="M269"/>
  <c r="M268" s="1"/>
  <c r="L269"/>
  <c r="L268" s="1"/>
  <c r="W268"/>
  <c r="V268"/>
  <c r="T268"/>
  <c r="S268"/>
  <c r="R268"/>
  <c r="Q268"/>
  <c r="P268"/>
  <c r="N268"/>
  <c r="U267"/>
  <c r="U266" s="1"/>
  <c r="U265" s="1"/>
  <c r="R267"/>
  <c r="R266" s="1"/>
  <c r="R265" s="1"/>
  <c r="O267"/>
  <c r="O266" s="1"/>
  <c r="O265" s="1"/>
  <c r="W266"/>
  <c r="W265" s="1"/>
  <c r="V266"/>
  <c r="V265" s="1"/>
  <c r="T266"/>
  <c r="T265" s="1"/>
  <c r="S266"/>
  <c r="S265" s="1"/>
  <c r="Q266"/>
  <c r="Q265" s="1"/>
  <c r="P266"/>
  <c r="P265" s="1"/>
  <c r="N266"/>
  <c r="N265" s="1"/>
  <c r="M266"/>
  <c r="M265" s="1"/>
  <c r="L266"/>
  <c r="L265" s="1"/>
  <c r="U264"/>
  <c r="R264"/>
  <c r="O264"/>
  <c r="U263"/>
  <c r="R263"/>
  <c r="O263"/>
  <c r="U262"/>
  <c r="R262"/>
  <c r="O262"/>
  <c r="W261"/>
  <c r="W260" s="1"/>
  <c r="U260" s="1"/>
  <c r="V261"/>
  <c r="T261"/>
  <c r="S261"/>
  <c r="Q261"/>
  <c r="P261"/>
  <c r="N261"/>
  <c r="M261"/>
  <c r="L261"/>
  <c r="R260"/>
  <c r="O260"/>
  <c r="R259"/>
  <c r="O259"/>
  <c r="R257"/>
  <c r="O257"/>
  <c r="R256"/>
  <c r="O256"/>
  <c r="U255"/>
  <c r="R255"/>
  <c r="O255"/>
  <c r="R254"/>
  <c r="O254"/>
  <c r="R253"/>
  <c r="O253"/>
  <c r="R252"/>
  <c r="O252"/>
  <c r="R251"/>
  <c r="O251"/>
  <c r="R250"/>
  <c r="O250"/>
  <c r="R249"/>
  <c r="O249"/>
  <c r="R248"/>
  <c r="O248"/>
  <c r="R247"/>
  <c r="O247"/>
  <c r="R246"/>
  <c r="O246"/>
  <c r="V245"/>
  <c r="T245"/>
  <c r="S245"/>
  <c r="P245"/>
  <c r="N245"/>
  <c r="M245"/>
  <c r="L245"/>
  <c r="U244"/>
  <c r="R244"/>
  <c r="O244"/>
  <c r="R243"/>
  <c r="O243"/>
  <c r="R242"/>
  <c r="R241" s="1"/>
  <c r="O242"/>
  <c r="V241"/>
  <c r="T241"/>
  <c r="S241"/>
  <c r="Q241"/>
  <c r="P241"/>
  <c r="O241"/>
  <c r="N241"/>
  <c r="M241"/>
  <c r="L241"/>
  <c r="U239"/>
  <c r="R239"/>
  <c r="O239"/>
  <c r="U238"/>
  <c r="R238"/>
  <c r="O238"/>
  <c r="U237"/>
  <c r="R237"/>
  <c r="O237"/>
  <c r="W236"/>
  <c r="V236"/>
  <c r="T236"/>
  <c r="S236"/>
  <c r="Q236"/>
  <c r="P236"/>
  <c r="N236"/>
  <c r="M236"/>
  <c r="L236"/>
  <c r="S240" l="1"/>
  <c r="Q240"/>
  <c r="R245"/>
  <c r="M240"/>
  <c r="M235" s="1"/>
  <c r="M234" s="1"/>
  <c r="W259"/>
  <c r="U259" s="1"/>
  <c r="R261"/>
  <c r="O236"/>
  <c r="U236"/>
  <c r="R236"/>
  <c r="O261"/>
  <c r="U261"/>
  <c r="Q235"/>
  <c r="Q234" s="1"/>
  <c r="L240"/>
  <c r="L235" s="1"/>
  <c r="L234" s="1"/>
  <c r="N240"/>
  <c r="N235" s="1"/>
  <c r="N234" s="1"/>
  <c r="O245"/>
  <c r="V240"/>
  <c r="V235" s="1"/>
  <c r="V234" s="1"/>
  <c r="S235"/>
  <c r="S234" s="1"/>
  <c r="P240"/>
  <c r="P235" s="1"/>
  <c r="P234" s="1"/>
  <c r="T240"/>
  <c r="T235" s="1"/>
  <c r="T234" s="1"/>
  <c r="R240" l="1"/>
  <c r="O240"/>
  <c r="O235" s="1"/>
  <c r="O234" s="1"/>
  <c r="R235"/>
  <c r="R234" s="1"/>
  <c r="W257"/>
  <c r="U257" s="1"/>
  <c r="W256" l="1"/>
  <c r="U256" s="1"/>
  <c r="W254" l="1"/>
  <c r="U254" s="1"/>
  <c r="W253" l="1"/>
  <c r="U253" s="1"/>
  <c r="W252"/>
  <c r="U252" l="1"/>
  <c r="W251"/>
  <c r="U251" l="1"/>
  <c r="W250"/>
  <c r="U250" l="1"/>
  <c r="W249"/>
  <c r="U249" l="1"/>
  <c r="W248"/>
  <c r="U248" l="1"/>
  <c r="W247"/>
  <c r="U247" l="1"/>
  <c r="W246"/>
  <c r="U246" l="1"/>
  <c r="U245" s="1"/>
  <c r="W245"/>
  <c r="W243" s="1"/>
  <c r="W232"/>
  <c r="V232"/>
  <c r="U232"/>
  <c r="T232"/>
  <c r="S232"/>
  <c r="R232"/>
  <c r="Q232"/>
  <c r="P232"/>
  <c r="O232"/>
  <c r="N232"/>
  <c r="M232"/>
  <c r="L232"/>
  <c r="W231"/>
  <c r="V231"/>
  <c r="U231"/>
  <c r="T231"/>
  <c r="S231"/>
  <c r="R231"/>
  <c r="Q231"/>
  <c r="P231"/>
  <c r="O231"/>
  <c r="N231"/>
  <c r="M231"/>
  <c r="L231"/>
  <c r="Q230"/>
  <c r="Q229" s="1"/>
  <c r="W229"/>
  <c r="V229"/>
  <c r="U229"/>
  <c r="T229"/>
  <c r="S229"/>
  <c r="R229"/>
  <c r="P229"/>
  <c r="O229"/>
  <c r="N229"/>
  <c r="M229"/>
  <c r="L229"/>
  <c r="W228"/>
  <c r="V228"/>
  <c r="U228"/>
  <c r="T228"/>
  <c r="S228"/>
  <c r="R228"/>
  <c r="P228"/>
  <c r="O228"/>
  <c r="N228"/>
  <c r="M228"/>
  <c r="L228"/>
  <c r="W213"/>
  <c r="V213"/>
  <c r="V212" s="1"/>
  <c r="U213"/>
  <c r="U212" s="1"/>
  <c r="T213"/>
  <c r="S213"/>
  <c r="S212" s="1"/>
  <c r="R213"/>
  <c r="R212" s="1"/>
  <c r="Q213"/>
  <c r="P213"/>
  <c r="P212" s="1"/>
  <c r="O213"/>
  <c r="O212" s="1"/>
  <c r="N213"/>
  <c r="M213"/>
  <c r="M212" s="1"/>
  <c r="L213"/>
  <c r="L212" s="1"/>
  <c r="W212"/>
  <c r="T212"/>
  <c r="Q212"/>
  <c r="N212"/>
  <c r="W209"/>
  <c r="V209"/>
  <c r="U209"/>
  <c r="S209"/>
  <c r="R209"/>
  <c r="Q209"/>
  <c r="P209"/>
  <c r="O209"/>
  <c r="N209"/>
  <c r="M209"/>
  <c r="L209"/>
  <c r="W208"/>
  <c r="V208"/>
  <c r="V207" s="1"/>
  <c r="U208"/>
  <c r="T208"/>
  <c r="T207" s="1"/>
  <c r="T205" s="1"/>
  <c r="T204" s="1"/>
  <c r="T203" s="1"/>
  <c r="S208"/>
  <c r="R208"/>
  <c r="R207" s="1"/>
  <c r="Q208"/>
  <c r="P208"/>
  <c r="P207" s="1"/>
  <c r="O208"/>
  <c r="N208"/>
  <c r="N207" s="1"/>
  <c r="M208"/>
  <c r="L208"/>
  <c r="L207" s="1"/>
  <c r="U207"/>
  <c r="S207"/>
  <c r="Q207"/>
  <c r="Q205" s="1"/>
  <c r="Q204" s="1"/>
  <c r="Q203" s="1"/>
  <c r="O207"/>
  <c r="M207"/>
  <c r="U206"/>
  <c r="U203" s="1"/>
  <c r="R206"/>
  <c r="R203" s="1"/>
  <c r="O206"/>
  <c r="O203" s="1"/>
  <c r="V203"/>
  <c r="S203"/>
  <c r="P203"/>
  <c r="N203"/>
  <c r="M203"/>
  <c r="L203"/>
  <c r="W199"/>
  <c r="V199"/>
  <c r="U199"/>
  <c r="T199"/>
  <c r="S199"/>
  <c r="R199"/>
  <c r="Q199"/>
  <c r="P199"/>
  <c r="O199"/>
  <c r="N199"/>
  <c r="M199"/>
  <c r="L199"/>
  <c r="W198"/>
  <c r="V198"/>
  <c r="U198"/>
  <c r="T198"/>
  <c r="S198"/>
  <c r="R198"/>
  <c r="Q198"/>
  <c r="P198"/>
  <c r="O198"/>
  <c r="N198"/>
  <c r="M198"/>
  <c r="L198"/>
  <c r="U197"/>
  <c r="R197"/>
  <c r="O197"/>
  <c r="U196"/>
  <c r="R196"/>
  <c r="O196"/>
  <c r="W195"/>
  <c r="V195"/>
  <c r="T195"/>
  <c r="S195"/>
  <c r="Q195"/>
  <c r="P195"/>
  <c r="N195"/>
  <c r="M195"/>
  <c r="L195"/>
  <c r="U194"/>
  <c r="R194"/>
  <c r="O194"/>
  <c r="U190"/>
  <c r="R190"/>
  <c r="O190"/>
  <c r="U189"/>
  <c r="R189"/>
  <c r="O189"/>
  <c r="U188"/>
  <c r="R188"/>
  <c r="O188"/>
  <c r="U187"/>
  <c r="R187"/>
  <c r="O187"/>
  <c r="U186"/>
  <c r="R186"/>
  <c r="O186"/>
  <c r="U185"/>
  <c r="R185"/>
  <c r="O185"/>
  <c r="U182"/>
  <c r="R182"/>
  <c r="O182"/>
  <c r="U181"/>
  <c r="R181"/>
  <c r="O181"/>
  <c r="U180"/>
  <c r="R180"/>
  <c r="O180"/>
  <c r="U179"/>
  <c r="R179"/>
  <c r="O179"/>
  <c r="U178"/>
  <c r="R178"/>
  <c r="O178"/>
  <c r="W177"/>
  <c r="V177"/>
  <c r="T177"/>
  <c r="S177"/>
  <c r="Q177"/>
  <c r="P177"/>
  <c r="N177"/>
  <c r="M177"/>
  <c r="L177"/>
  <c r="U176"/>
  <c r="R176"/>
  <c r="O176"/>
  <c r="U175"/>
  <c r="R175"/>
  <c r="O175"/>
  <c r="U174"/>
  <c r="R174"/>
  <c r="O174"/>
  <c r="W173"/>
  <c r="V173"/>
  <c r="T173"/>
  <c r="S173"/>
  <c r="Q173"/>
  <c r="P173"/>
  <c r="N173"/>
  <c r="M173"/>
  <c r="L173"/>
  <c r="U171"/>
  <c r="R171"/>
  <c r="O171"/>
  <c r="U170"/>
  <c r="R170"/>
  <c r="O170"/>
  <c r="U169"/>
  <c r="R169"/>
  <c r="O169"/>
  <c r="W168"/>
  <c r="V168"/>
  <c r="T168"/>
  <c r="S168"/>
  <c r="Q168"/>
  <c r="P168"/>
  <c r="N168"/>
  <c r="M168"/>
  <c r="L168"/>
  <c r="R168" l="1"/>
  <c r="R202"/>
  <c r="R201" s="1"/>
  <c r="W207"/>
  <c r="W205" s="1"/>
  <c r="W204" s="1"/>
  <c r="W203" s="1"/>
  <c r="W202" s="1"/>
  <c r="W201" s="1"/>
  <c r="S172"/>
  <c r="S167" s="1"/>
  <c r="S166" s="1"/>
  <c r="M172"/>
  <c r="M167" s="1"/>
  <c r="M166" s="1"/>
  <c r="U173"/>
  <c r="O177"/>
  <c r="U177"/>
  <c r="L202"/>
  <c r="L201" s="1"/>
  <c r="N202"/>
  <c r="N201" s="1"/>
  <c r="W172"/>
  <c r="W167" s="1"/>
  <c r="W166" s="1"/>
  <c r="R177"/>
  <c r="R173"/>
  <c r="O173"/>
  <c r="Q172"/>
  <c r="R195"/>
  <c r="U243"/>
  <c r="W242"/>
  <c r="O202"/>
  <c r="O201" s="1"/>
  <c r="U202"/>
  <c r="U201" s="1"/>
  <c r="M202"/>
  <c r="M201" s="1"/>
  <c r="V202"/>
  <c r="V201" s="1"/>
  <c r="T202"/>
  <c r="T201" s="1"/>
  <c r="O168"/>
  <c r="U168"/>
  <c r="Q167"/>
  <c r="Q166" s="1"/>
  <c r="P172"/>
  <c r="P167" s="1"/>
  <c r="P166" s="1"/>
  <c r="T172"/>
  <c r="T167" s="1"/>
  <c r="T166" s="1"/>
  <c r="S202"/>
  <c r="S201" s="1"/>
  <c r="P202"/>
  <c r="P201" s="1"/>
  <c r="L172"/>
  <c r="L167" s="1"/>
  <c r="L166" s="1"/>
  <c r="N172"/>
  <c r="N167" s="1"/>
  <c r="N166" s="1"/>
  <c r="V172"/>
  <c r="V167" s="1"/>
  <c r="V166" s="1"/>
  <c r="O195"/>
  <c r="U195"/>
  <c r="Q228"/>
  <c r="Q202" s="1"/>
  <c r="Q201" s="1"/>
  <c r="W164"/>
  <c r="V164"/>
  <c r="U164"/>
  <c r="T164"/>
  <c r="S164"/>
  <c r="R164"/>
  <c r="Q164"/>
  <c r="P164"/>
  <c r="O164"/>
  <c r="N164"/>
  <c r="M164"/>
  <c r="L164"/>
  <c r="W163"/>
  <c r="V163"/>
  <c r="U163"/>
  <c r="T163"/>
  <c r="S163"/>
  <c r="R163"/>
  <c r="Q163"/>
  <c r="P163"/>
  <c r="O163"/>
  <c r="N163"/>
  <c r="M163"/>
  <c r="L163"/>
  <c r="W159"/>
  <c r="V159"/>
  <c r="U159"/>
  <c r="T159"/>
  <c r="S159"/>
  <c r="R159"/>
  <c r="Q159"/>
  <c r="P159"/>
  <c r="O159"/>
  <c r="N159"/>
  <c r="M159"/>
  <c r="L159"/>
  <c r="W141"/>
  <c r="V141"/>
  <c r="U141"/>
  <c r="T141"/>
  <c r="S141"/>
  <c r="R141"/>
  <c r="Q141"/>
  <c r="P141"/>
  <c r="O141"/>
  <c r="N141"/>
  <c r="M141"/>
  <c r="L141"/>
  <c r="W138"/>
  <c r="V138"/>
  <c r="U138"/>
  <c r="T138"/>
  <c r="S138"/>
  <c r="R138"/>
  <c r="Q138"/>
  <c r="P138"/>
  <c r="O138"/>
  <c r="N138"/>
  <c r="M138"/>
  <c r="L138"/>
  <c r="W137"/>
  <c r="V137"/>
  <c r="U137"/>
  <c r="T137"/>
  <c r="S137"/>
  <c r="R137"/>
  <c r="Q137"/>
  <c r="P137"/>
  <c r="O137"/>
  <c r="N137"/>
  <c r="M137"/>
  <c r="L137"/>
  <c r="W133"/>
  <c r="V133"/>
  <c r="U133"/>
  <c r="T133"/>
  <c r="S133"/>
  <c r="R133"/>
  <c r="Q133"/>
  <c r="P133"/>
  <c r="P132" s="1"/>
  <c r="P131" s="1"/>
  <c r="O133"/>
  <c r="O132" s="1"/>
  <c r="O131" s="1"/>
  <c r="N133"/>
  <c r="M133"/>
  <c r="M132" s="1"/>
  <c r="M131" s="1"/>
  <c r="L133"/>
  <c r="L132" s="1"/>
  <c r="L131" s="1"/>
  <c r="W132"/>
  <c r="W131" s="1"/>
  <c r="V132"/>
  <c r="V131" s="1"/>
  <c r="U132"/>
  <c r="T132"/>
  <c r="T131" s="1"/>
  <c r="S132"/>
  <c r="S131" s="1"/>
  <c r="R132"/>
  <c r="R131" s="1"/>
  <c r="Q132"/>
  <c r="N132"/>
  <c r="N131" s="1"/>
  <c r="U131"/>
  <c r="Q131"/>
  <c r="O172" l="1"/>
  <c r="U172"/>
  <c r="U167" s="1"/>
  <c r="U166" s="1"/>
  <c r="R172"/>
  <c r="R167" s="1"/>
  <c r="R166" s="1"/>
  <c r="U242"/>
  <c r="U241" s="1"/>
  <c r="U240" s="1"/>
  <c r="U235" s="1"/>
  <c r="U234" s="1"/>
  <c r="W241"/>
  <c r="W240" s="1"/>
  <c r="W235" s="1"/>
  <c r="W234" s="1"/>
  <c r="O167"/>
  <c r="O166" s="1"/>
  <c r="U130"/>
  <c r="R130"/>
  <c r="O130"/>
  <c r="O129" s="1"/>
  <c r="O128" s="1"/>
  <c r="W129"/>
  <c r="W128" s="1"/>
  <c r="V129"/>
  <c r="V128" s="1"/>
  <c r="T129"/>
  <c r="T128" s="1"/>
  <c r="S129"/>
  <c r="S128" s="1"/>
  <c r="Q129"/>
  <c r="Q128" s="1"/>
  <c r="P129"/>
  <c r="P128" s="1"/>
  <c r="N129"/>
  <c r="N128" s="1"/>
  <c r="M129"/>
  <c r="M128" s="1"/>
  <c r="L129"/>
  <c r="L128" s="1"/>
  <c r="U127"/>
  <c r="R127"/>
  <c r="O127"/>
  <c r="U126"/>
  <c r="R126"/>
  <c r="O126"/>
  <c r="W125"/>
  <c r="W124" s="1"/>
  <c r="V125"/>
  <c r="V124" s="1"/>
  <c r="T125"/>
  <c r="T124" s="1"/>
  <c r="S125"/>
  <c r="Q125"/>
  <c r="Q124" s="1"/>
  <c r="P125"/>
  <c r="P124" s="1"/>
  <c r="N125"/>
  <c r="N124" s="1"/>
  <c r="M125"/>
  <c r="M124" s="1"/>
  <c r="L125"/>
  <c r="L124" s="1"/>
  <c r="U123"/>
  <c r="R123"/>
  <c r="O123"/>
  <c r="U122"/>
  <c r="R122"/>
  <c r="O122"/>
  <c r="U121"/>
  <c r="R121"/>
  <c r="O121"/>
  <c r="U120"/>
  <c r="R120"/>
  <c r="O120"/>
  <c r="U117"/>
  <c r="R117"/>
  <c r="O117"/>
  <c r="U116"/>
  <c r="R116"/>
  <c r="O116"/>
  <c r="U115"/>
  <c r="R115"/>
  <c r="O115"/>
  <c r="U114"/>
  <c r="R114"/>
  <c r="O114"/>
  <c r="U113"/>
  <c r="R113"/>
  <c r="O113"/>
  <c r="U112"/>
  <c r="R112"/>
  <c r="O112"/>
  <c r="U111"/>
  <c r="R111"/>
  <c r="O111"/>
  <c r="U110"/>
  <c r="R110"/>
  <c r="O110"/>
  <c r="U109"/>
  <c r="R109"/>
  <c r="O109"/>
  <c r="U108"/>
  <c r="R108"/>
  <c r="O108"/>
  <c r="U107"/>
  <c r="R107"/>
  <c r="O107"/>
  <c r="U106"/>
  <c r="R106"/>
  <c r="O106"/>
  <c r="W105"/>
  <c r="W104" s="1"/>
  <c r="V105"/>
  <c r="V104" s="1"/>
  <c r="T105"/>
  <c r="T104" s="1"/>
  <c r="S105"/>
  <c r="S104" s="1"/>
  <c r="Q105"/>
  <c r="Q104" s="1"/>
  <c r="P105"/>
  <c r="P104" s="1"/>
  <c r="N105"/>
  <c r="N104" s="1"/>
  <c r="M105"/>
  <c r="M104" s="1"/>
  <c r="L105"/>
  <c r="L104" s="1"/>
  <c r="U103"/>
  <c r="R103"/>
  <c r="O103"/>
  <c r="U102"/>
  <c r="R102"/>
  <c r="O102"/>
  <c r="W101"/>
  <c r="W100" s="1"/>
  <c r="V101"/>
  <c r="T101"/>
  <c r="T100" s="1"/>
  <c r="S101"/>
  <c r="S100" s="1"/>
  <c r="Q101"/>
  <c r="Q100" s="1"/>
  <c r="P101"/>
  <c r="P100" s="1"/>
  <c r="N101"/>
  <c r="N100" s="1"/>
  <c r="M101"/>
  <c r="M100" s="1"/>
  <c r="L101"/>
  <c r="L100" s="1"/>
  <c r="V100"/>
  <c r="U98"/>
  <c r="R98"/>
  <c r="O98"/>
  <c r="U97"/>
  <c r="R97"/>
  <c r="O97"/>
  <c r="U96"/>
  <c r="R96"/>
  <c r="O96"/>
  <c r="W95"/>
  <c r="V95"/>
  <c r="T95"/>
  <c r="S95"/>
  <c r="Q95"/>
  <c r="P95"/>
  <c r="N95"/>
  <c r="M95"/>
  <c r="L95"/>
  <c r="V99" l="1"/>
  <c r="N99"/>
  <c r="N94" s="1"/>
  <c r="N93" s="1"/>
  <c r="T99"/>
  <c r="T94" s="1"/>
  <c r="T93" s="1"/>
  <c r="Q99"/>
  <c r="Q94" s="1"/>
  <c r="Q93" s="1"/>
  <c r="W99"/>
  <c r="W94" s="1"/>
  <c r="W93" s="1"/>
  <c r="U95"/>
  <c r="R104"/>
  <c r="U104"/>
  <c r="U105"/>
  <c r="R105"/>
  <c r="P99"/>
  <c r="R125"/>
  <c r="M99"/>
  <c r="M94" s="1"/>
  <c r="M93" s="1"/>
  <c r="R95"/>
  <c r="O95"/>
  <c r="R101"/>
  <c r="R100" s="1"/>
  <c r="S124"/>
  <c r="R124" s="1"/>
  <c r="R128"/>
  <c r="R129"/>
  <c r="L99"/>
  <c r="L94" s="1"/>
  <c r="L93" s="1"/>
  <c r="O124"/>
  <c r="O125"/>
  <c r="O101"/>
  <c r="O100" s="1"/>
  <c r="U101"/>
  <c r="U100" s="1"/>
  <c r="V94"/>
  <c r="V93" s="1"/>
  <c r="U124"/>
  <c r="U125"/>
  <c r="U128"/>
  <c r="U129"/>
  <c r="P94"/>
  <c r="P93" s="1"/>
  <c r="O104"/>
  <c r="O105"/>
  <c r="R99" l="1"/>
  <c r="R94" s="1"/>
  <c r="R93" s="1"/>
  <c r="O99"/>
  <c r="O94" s="1"/>
  <c r="O93" s="1"/>
  <c r="S99"/>
  <c r="S94" s="1"/>
  <c r="S93" s="1"/>
  <c r="U99"/>
  <c r="U94" s="1"/>
  <c r="U93" s="1"/>
  <c r="W87"/>
  <c r="V87"/>
  <c r="U87"/>
  <c r="T87"/>
  <c r="S87"/>
  <c r="R87"/>
  <c r="Q87"/>
  <c r="P87"/>
  <c r="O87"/>
  <c r="N87"/>
  <c r="M87"/>
  <c r="L87"/>
  <c r="U86"/>
  <c r="U82" s="1"/>
  <c r="R86"/>
  <c r="O86"/>
  <c r="O82" s="1"/>
  <c r="W82"/>
  <c r="V82"/>
  <c r="T82"/>
  <c r="S82"/>
  <c r="R82"/>
  <c r="Q82"/>
  <c r="P82"/>
  <c r="N82"/>
  <c r="M82"/>
  <c r="L82"/>
  <c r="U80"/>
  <c r="R80"/>
  <c r="O80"/>
  <c r="L71"/>
  <c r="W58"/>
  <c r="V58"/>
  <c r="U58"/>
  <c r="T58"/>
  <c r="S58"/>
  <c r="R58"/>
  <c r="Q58"/>
  <c r="P58"/>
  <c r="O58"/>
  <c r="N58"/>
  <c r="M58"/>
  <c r="L58"/>
  <c r="U54"/>
  <c r="U53" s="1"/>
  <c r="R54"/>
  <c r="R53" s="1"/>
  <c r="O54"/>
  <c r="O53" s="1"/>
  <c r="W53"/>
  <c r="V53"/>
  <c r="T53"/>
  <c r="S53"/>
  <c r="Q53"/>
  <c r="P53"/>
  <c r="N53"/>
  <c r="M53"/>
  <c r="L53"/>
  <c r="W47"/>
  <c r="V47"/>
  <c r="U47"/>
  <c r="T47"/>
  <c r="S47"/>
  <c r="R47"/>
  <c r="Q47"/>
  <c r="P47"/>
  <c r="O47"/>
  <c r="N47"/>
  <c r="M47"/>
  <c r="L47"/>
  <c r="W52" l="1"/>
  <c r="W46" s="1"/>
  <c r="W45" s="1"/>
  <c r="M52"/>
  <c r="Q52"/>
  <c r="M46"/>
  <c r="M45" s="1"/>
  <c r="Q46"/>
  <c r="Q45" s="1"/>
  <c r="S52"/>
  <c r="S46" s="1"/>
  <c r="S45" s="1"/>
  <c r="R52"/>
  <c r="R46" s="1"/>
  <c r="R45" s="1"/>
  <c r="L52"/>
  <c r="L46" s="1"/>
  <c r="L45" s="1"/>
  <c r="N52"/>
  <c r="N46" s="1"/>
  <c r="N45" s="1"/>
  <c r="P52"/>
  <c r="P46" s="1"/>
  <c r="P45" s="1"/>
  <c r="T52"/>
  <c r="T46" s="1"/>
  <c r="T45" s="1"/>
  <c r="V52"/>
  <c r="V46" s="1"/>
  <c r="V45" s="1"/>
  <c r="O52"/>
  <c r="O46" s="1"/>
  <c r="O45" s="1"/>
  <c r="U52"/>
  <c r="U46" s="1"/>
  <c r="U45" s="1"/>
  <c r="U44" l="1"/>
  <c r="R44"/>
  <c r="O44"/>
  <c r="U43"/>
  <c r="R43"/>
  <c r="O43"/>
  <c r="U42"/>
  <c r="R42"/>
  <c r="O42"/>
  <c r="W41"/>
  <c r="W40" s="1"/>
  <c r="W39" s="1"/>
  <c r="V41"/>
  <c r="V40" s="1"/>
  <c r="V39" s="1"/>
  <c r="T41"/>
  <c r="T40" s="1"/>
  <c r="T39" s="1"/>
  <c r="S41"/>
  <c r="S40" s="1"/>
  <c r="S39" s="1"/>
  <c r="Q41"/>
  <c r="Q40" s="1"/>
  <c r="Q39" s="1"/>
  <c r="P41"/>
  <c r="P40" s="1"/>
  <c r="P39" s="1"/>
  <c r="N41"/>
  <c r="N40" s="1"/>
  <c r="N39" s="1"/>
  <c r="M41"/>
  <c r="M40" s="1"/>
  <c r="M39" s="1"/>
  <c r="L41"/>
  <c r="L40" s="1"/>
  <c r="L39" s="1"/>
  <c r="O41" l="1"/>
  <c r="O40" s="1"/>
  <c r="O39" s="1"/>
  <c r="U41"/>
  <c r="U40" s="1"/>
  <c r="U39" s="1"/>
  <c r="R41"/>
  <c r="R40" s="1"/>
  <c r="R39" s="1"/>
  <c r="U38"/>
  <c r="R38"/>
  <c r="O38"/>
  <c r="U37"/>
  <c r="R37"/>
  <c r="O37"/>
  <c r="W36"/>
  <c r="V36"/>
  <c r="T36"/>
  <c r="S36"/>
  <c r="Q36"/>
  <c r="P36"/>
  <c r="N36"/>
  <c r="M36"/>
  <c r="L36"/>
  <c r="U35"/>
  <c r="U34" s="1"/>
  <c r="R35"/>
  <c r="O35"/>
  <c r="O34" s="1"/>
  <c r="W34"/>
  <c r="V34"/>
  <c r="T34"/>
  <c r="S34"/>
  <c r="R34"/>
  <c r="Q34"/>
  <c r="P34"/>
  <c r="N34"/>
  <c r="M34"/>
  <c r="L34"/>
  <c r="U33"/>
  <c r="R33"/>
  <c r="O33"/>
  <c r="U31"/>
  <c r="R31"/>
  <c r="O31"/>
  <c r="W30"/>
  <c r="W29" s="1"/>
  <c r="V30"/>
  <c r="T30"/>
  <c r="T29" s="1"/>
  <c r="S30"/>
  <c r="S29" s="1"/>
  <c r="Q30"/>
  <c r="Q29" s="1"/>
  <c r="P30"/>
  <c r="P29" s="1"/>
  <c r="N30"/>
  <c r="M30"/>
  <c r="M29" s="1"/>
  <c r="L30"/>
  <c r="L29" s="1"/>
  <c r="V29"/>
  <c r="N29"/>
  <c r="U28"/>
  <c r="U27" s="1"/>
  <c r="U26" s="1"/>
  <c r="R28"/>
  <c r="R27" s="1"/>
  <c r="R26" s="1"/>
  <c r="O28"/>
  <c r="O27" s="1"/>
  <c r="O26" s="1"/>
  <c r="W27"/>
  <c r="W26" s="1"/>
  <c r="V27"/>
  <c r="V26" s="1"/>
  <c r="T27"/>
  <c r="T26" s="1"/>
  <c r="S27"/>
  <c r="Q27"/>
  <c r="Q26" s="1"/>
  <c r="P27"/>
  <c r="P26" s="1"/>
  <c r="N27"/>
  <c r="M27"/>
  <c r="M26" s="1"/>
  <c r="L27"/>
  <c r="L26" s="1"/>
  <c r="S26"/>
  <c r="N26"/>
  <c r="U25"/>
  <c r="U24" s="1"/>
  <c r="R25"/>
  <c r="O25"/>
  <c r="O24" s="1"/>
  <c r="W24"/>
  <c r="V24"/>
  <c r="T24"/>
  <c r="S24"/>
  <c r="R24"/>
  <c r="Q24"/>
  <c r="P24"/>
  <c r="N24"/>
  <c r="M24"/>
  <c r="L24"/>
  <c r="U23"/>
  <c r="U22" s="1"/>
  <c r="R23"/>
  <c r="R22" s="1"/>
  <c r="O23"/>
  <c r="O22" s="1"/>
  <c r="W22"/>
  <c r="V22"/>
  <c r="T22"/>
  <c r="S22"/>
  <c r="Q22"/>
  <c r="P22"/>
  <c r="N22"/>
  <c r="M22"/>
  <c r="L22"/>
  <c r="U21"/>
  <c r="U20" s="1"/>
  <c r="R21"/>
  <c r="O21"/>
  <c r="O20" s="1"/>
  <c r="W20"/>
  <c r="V20"/>
  <c r="T20"/>
  <c r="S20"/>
  <c r="R20"/>
  <c r="Q20"/>
  <c r="P20"/>
  <c r="N20"/>
  <c r="M20"/>
  <c r="L20"/>
  <c r="W15"/>
  <c r="V15"/>
  <c r="U15"/>
  <c r="T15"/>
  <c r="S15"/>
  <c r="R15"/>
  <c r="Q15"/>
  <c r="P15"/>
  <c r="O15"/>
  <c r="N15"/>
  <c r="M15"/>
  <c r="L15"/>
  <c r="R30" l="1"/>
  <c r="R29" s="1"/>
  <c r="U36"/>
  <c r="T19"/>
  <c r="R36"/>
  <c r="O36"/>
  <c r="P19"/>
  <c r="T14"/>
  <c r="T13" s="1"/>
  <c r="T11" s="1"/>
  <c r="L19"/>
  <c r="L14" s="1"/>
  <c r="L13" s="1"/>
  <c r="L11" s="1"/>
  <c r="N19"/>
  <c r="N14" s="1"/>
  <c r="N13" s="1"/>
  <c r="N11" s="1"/>
  <c r="V19"/>
  <c r="V14" s="1"/>
  <c r="V13" s="1"/>
  <c r="V11" s="1"/>
  <c r="O30"/>
  <c r="O29" s="1"/>
  <c r="U30"/>
  <c r="U29" s="1"/>
  <c r="O19"/>
  <c r="O14" s="1"/>
  <c r="O13" s="1"/>
  <c r="O11" s="1"/>
  <c r="P14"/>
  <c r="P13" s="1"/>
  <c r="P11" s="1"/>
  <c r="U19"/>
  <c r="U14" s="1"/>
  <c r="M19"/>
  <c r="M14" s="1"/>
  <c r="M13" s="1"/>
  <c r="M11" s="1"/>
  <c r="Q19"/>
  <c r="Q14" s="1"/>
  <c r="Q13" s="1"/>
  <c r="Q11" s="1"/>
  <c r="S19"/>
  <c r="S14" s="1"/>
  <c r="S13" s="1"/>
  <c r="S11" s="1"/>
  <c r="W19"/>
  <c r="W14" s="1"/>
  <c r="W13" s="1"/>
  <c r="W11" s="1"/>
  <c r="R19"/>
  <c r="R14" s="1"/>
  <c r="U13" l="1"/>
  <c r="U11" s="1"/>
  <c r="R13"/>
  <c r="R11" s="1"/>
  <c r="L5" i="4" l="1"/>
  <c r="V5"/>
  <c r="S5"/>
  <c r="O5"/>
  <c r="T5"/>
  <c r="M5"/>
  <c r="N5"/>
  <c r="P5"/>
  <c r="Q5"/>
  <c r="W5"/>
  <c r="U5" l="1"/>
  <c r="R5"/>
  <c r="N5" i="1" l="1"/>
  <c r="W5"/>
  <c r="T5"/>
  <c r="P5"/>
  <c r="M5"/>
  <c r="Q5"/>
  <c r="S5"/>
  <c r="V5"/>
  <c r="U5" l="1"/>
  <c r="L5"/>
  <c r="O5"/>
  <c r="R5"/>
</calcChain>
</file>

<file path=xl/sharedStrings.xml><?xml version="1.0" encoding="utf-8"?>
<sst xmlns="http://schemas.openxmlformats.org/spreadsheetml/2006/main" count="5463" uniqueCount="1698">
  <si>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</si>
  <si>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</si>
  <si>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</si>
  <si>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</si>
  <si>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</si>
  <si>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</si>
  <si>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</si>
  <si>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</si>
  <si>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</si>
  <si>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</si>
  <si>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</si>
  <si>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</si>
  <si>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2.1.</t>
  </si>
  <si>
    <t>2.2.</t>
  </si>
  <si>
    <t>6.1.</t>
  </si>
  <si>
    <t>Б</t>
  </si>
  <si>
    <t>Расходные обязательства по социальному обеспечению населения</t>
  </si>
  <si>
    <t>1.</t>
  </si>
  <si>
    <t>2.</t>
  </si>
  <si>
    <t>Г</t>
  </si>
  <si>
    <t>1.3.</t>
  </si>
  <si>
    <t>3.1.</t>
  </si>
  <si>
    <t>4.</t>
  </si>
  <si>
    <t>Ж</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</si>
  <si>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</si>
  <si>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</si>
  <si>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</si>
  <si>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</si>
  <si>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</si>
  <si>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</si>
  <si>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</si>
  <si>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</si>
  <si>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Закупка товаров, работ, услуг в целях содержания казенных учреждений</t>
  </si>
  <si>
    <t>4.1.1.</t>
  </si>
  <si>
    <t>4.1.2.</t>
  </si>
  <si>
    <t>Субсидии бюджетным учреждениям на иные цели</t>
  </si>
  <si>
    <t>4.1. Предоставление субсидий бюджетным учреждениям</t>
  </si>
  <si>
    <t>4.2. Предоставление субсидий автономным учреждениям</t>
  </si>
  <si>
    <t>4.2.1.</t>
  </si>
  <si>
    <t>Субсидии автономным учреждениям на иные цели</t>
  </si>
  <si>
    <t>4.2.2.</t>
  </si>
  <si>
    <t>Публичные нормативные социальные выплаты гражданам</t>
  </si>
  <si>
    <t>3.1.1.</t>
  </si>
  <si>
    <t>4.1.1.1.</t>
  </si>
  <si>
    <t>4.1.2.1.</t>
  </si>
  <si>
    <t>4.2.1.1.</t>
  </si>
  <si>
    <t>4.2.2.1.</t>
  </si>
  <si>
    <t>Социальные выплаты гражданам, кроме публичных нормативных социальных выплат</t>
  </si>
  <si>
    <t>2.1.1.</t>
  </si>
  <si>
    <t>2.2.1.</t>
  </si>
  <si>
    <t>2..3.</t>
  </si>
  <si>
    <t>2.3.1.</t>
  </si>
  <si>
    <t>5</t>
  </si>
  <si>
    <t>6</t>
  </si>
  <si>
    <t>7</t>
  </si>
  <si>
    <t>9</t>
  </si>
  <si>
    <t>З</t>
  </si>
  <si>
    <t xml:space="preserve">1. Содержание органа государственной власти </t>
  </si>
  <si>
    <t>Выплаты персоналу казенных учреждений</t>
  </si>
  <si>
    <t>3</t>
  </si>
  <si>
    <t>4</t>
  </si>
  <si>
    <t>Наименование муниципальной услуги (работы)</t>
  </si>
  <si>
    <t>ВСЕГО (по ГРБС)</t>
  </si>
  <si>
    <t>4.2.1.2.</t>
  </si>
  <si>
    <t>4.2.1.3.</t>
  </si>
  <si>
    <t>2.1.2.</t>
  </si>
  <si>
    <t>2.1.3.</t>
  </si>
  <si>
    <t>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t>
  </si>
  <si>
    <t>Выплаты персоналу органа местного самоуправления</t>
  </si>
  <si>
    <t>Закупка товаров, работ, услуг в целях содержания органа местного самоуправления</t>
  </si>
  <si>
    <t>2.2.2.</t>
  </si>
  <si>
    <t>2.2.3.</t>
  </si>
  <si>
    <t>2.3.2.</t>
  </si>
  <si>
    <t xml:space="preserve">3. Закупка товаров, работ, услуг для муниципальных нужд (за исключением обеспечения выполнения функций казенного учреждения и бюджетных инвестиций в объекты муниципальной собственности казенных учреждений) </t>
  </si>
  <si>
    <t>3.1.2.</t>
  </si>
  <si>
    <t>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t>
  </si>
  <si>
    <t>4.1.1.2.</t>
  </si>
  <si>
    <t>3.1.3.</t>
  </si>
  <si>
    <t>4.1.2.3.</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</si>
  <si>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</si>
  <si>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Расходные обязательства по исполнению судебных актов по искам к городскому округу г.Бор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</si>
  <si>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10</t>
  </si>
  <si>
    <t>11</t>
  </si>
  <si>
    <t>12</t>
  </si>
  <si>
    <t>13</t>
  </si>
  <si>
    <t>14</t>
  </si>
  <si>
    <t>15</t>
  </si>
  <si>
    <t>16</t>
  </si>
  <si>
    <t>17</t>
  </si>
  <si>
    <t>2. 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</si>
  <si>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Иные закупки товаров, работ и услуг для муниципальных нужд</t>
  </si>
  <si>
    <t xml:space="preserve">Субсидии бюджетным учреждениям на финансовое обеспечение муниципального задания на оказание муниципальных услуг (выполнение
работ)
</t>
  </si>
  <si>
    <t>МП</t>
  </si>
  <si>
    <t>01</t>
  </si>
  <si>
    <t>04</t>
  </si>
  <si>
    <t>7770226000</t>
  </si>
  <si>
    <t>03</t>
  </si>
  <si>
    <t>2020100590</t>
  </si>
  <si>
    <t>09</t>
  </si>
  <si>
    <t>4.1.1.5</t>
  </si>
  <si>
    <t>05</t>
  </si>
  <si>
    <t>Организация и содержание мест захоронения</t>
  </si>
  <si>
    <t>0540100590</t>
  </si>
  <si>
    <t>004</t>
  </si>
  <si>
    <t>005</t>
  </si>
  <si>
    <t>Краснослободский территориальный отдел администрации городского округа г.Бор</t>
  </si>
  <si>
    <t>Обеспечение пожарной безопасности</t>
  </si>
  <si>
    <t xml:space="preserve">1)01.01.2006
2)21.12.1994
3)26.10.1995
4)01.01.2015
</t>
  </si>
  <si>
    <t>Реализация мероприятий направленных на содержание дорог общего пользования</t>
  </si>
  <si>
    <t>Реализация мероприятий направленных на ремонт дорог общего пользования, тротуаров и дворовых территорий</t>
  </si>
  <si>
    <t>0820124100</t>
  </si>
  <si>
    <t>Реализация мероприятий направленных на уличное освещение</t>
  </si>
  <si>
    <t>Реализация мероприятий направленных на озеленение</t>
  </si>
  <si>
    <t>Реализация мероприятий направленных на содержание кладбищ</t>
  </si>
  <si>
    <t>Прочие работы по благоустройству</t>
  </si>
  <si>
    <t>Расходы на обеспечение деятельности подведомственных учреждений</t>
  </si>
  <si>
    <t>4.1.2.2.</t>
  </si>
  <si>
    <t>7770100190</t>
  </si>
  <si>
    <t>006</t>
  </si>
  <si>
    <t xml:space="preserve">№131-ФЗ «Об общих принципах организации местного самоуправления в РФ» ст.34, п.9
№25-ФЗ «О муниципальной службе в РФ» ст.22, п.2
№ 99-з от 03.08.2007 г. " О муниципальной службе в Нижегородской области"
Решение совета Депутатов № 39 от  30.09.2010 </t>
  </si>
  <si>
    <t xml:space="preserve">№131-ФЗ «Об общих принципах организации местного самоуправления в РФ» ст.34, п.9
№100-ФЗ «О добровольной пожарной охране»
№69-ФЗ «О пожарной безопасности»
№68-ФЗ «О защите населения и территории от ЧС природного и техногенного характера»
</t>
  </si>
  <si>
    <t>Противопожарные мероприятия</t>
  </si>
  <si>
    <t xml:space="preserve">№131-ФЗ «Об общих принципах организации местного самоуправления в РФ» ст.34, п.9
№33-ФЗ «Об особо охраняемым природных территориях»
№89-ФЗ «Об отходах производства и потребления»
</t>
  </si>
  <si>
    <t>4.1.1.4.</t>
  </si>
  <si>
    <t>Организация освещения улиц</t>
  </si>
  <si>
    <t>0540125050</t>
  </si>
  <si>
    <t>Уборка территории и аналогичная деятельность</t>
  </si>
  <si>
    <t xml:space="preserve">05                </t>
  </si>
  <si>
    <t xml:space="preserve">03  </t>
  </si>
  <si>
    <t>007</t>
  </si>
  <si>
    <t>08202S2600</t>
  </si>
  <si>
    <t>1710421050</t>
  </si>
  <si>
    <t>008</t>
  </si>
  <si>
    <t>1) Федеральный закон от 06.10.2003 № 131-ФЗ "Об общих принципах организации местного самоуправления в Российской Федерации"  ст.14 п.1 п.п.9             2) Федеральный закон от 21.12.1994 № 69-ФЗ "О пожарной безопасности"  ст.19  3) Закон Нижегородской области от 26.10.1995 № 16-З "О пожарной безопасности" (в ред. От 30.04.2009г. № 50-З) ст.6</t>
  </si>
  <si>
    <t>На обеспечение мероприятий в рамках МП "Содержание и развитие дорожного хозяйства городского округа город Бор"</t>
  </si>
  <si>
    <t>1) Федеральный закон от 06.10.2003 № 131-ФЗ "Об общих принципах организации местного самоуправления в Российской Федерации"  ст.14 п.1 п.п.5               2) Федеральный закон №196-ФЗ от 10.12.1995 "О безопасности дорожного движения"  3) Закон Нижегородской области от 04.12.2008 № 157-З "Об автомобильных дорогах и дорожной деятельности на территории Нижегородской области" ст.9 п.4</t>
  </si>
  <si>
    <t xml:space="preserve">1) 01.01.2006             2) 10.12.1995                       3) 04.12.2008                     </t>
  </si>
  <si>
    <t>0540125030</t>
  </si>
  <si>
    <t>009</t>
  </si>
  <si>
    <t>010</t>
  </si>
  <si>
    <t xml:space="preserve">1) не установлена         2) не установлена                   </t>
  </si>
  <si>
    <t>Обеспечение первичных мер пожарной безопасности</t>
  </si>
  <si>
    <t>011</t>
  </si>
  <si>
    <t>Ямновский территориальный отдел администрации городского округа город Бор Нижегородской области</t>
  </si>
  <si>
    <t xml:space="preserve">1) не установлена          2)31.12.2016        3) не установлена      </t>
  </si>
  <si>
    <t>1) 07.03.2007   2) 12.12.2005    3) 14.03.1995;   4) 30.12.2015;   5) 30.06.2007.</t>
  </si>
  <si>
    <t>012</t>
  </si>
  <si>
    <t>Большепикинский территориальный отдел администрации городского округа г.Бор</t>
  </si>
  <si>
    <t>013</t>
  </si>
  <si>
    <t>Прочие выплаты по обязательствам городского округа</t>
  </si>
  <si>
    <t>014</t>
  </si>
  <si>
    <t>330</t>
  </si>
  <si>
    <t>349</t>
  </si>
  <si>
    <t>Управление ЖКХ и благоустройства администрации городского округа город Бор</t>
  </si>
  <si>
    <t>200</t>
  </si>
  <si>
    <t>02</t>
  </si>
  <si>
    <t>06</t>
  </si>
  <si>
    <t>357</t>
  </si>
  <si>
    <t>07</t>
  </si>
  <si>
    <t>366</t>
  </si>
  <si>
    <t>0510173120</t>
  </si>
  <si>
    <t>621</t>
  </si>
  <si>
    <t>622</t>
  </si>
  <si>
    <t>001</t>
  </si>
  <si>
    <t>Департамент финансов администрации городского округа город Бор Нижегородской области</t>
  </si>
  <si>
    <t>Осуществление информационной, технической и консультационной поддержки в сфере управления муниципальными финансами</t>
  </si>
  <si>
    <t>Обеспечение обязательств, принятых ранее в рамках софинансирования областной целевой программы "Молодой семье - доступное жилье" на 2004-2010 годы</t>
  </si>
  <si>
    <t>2.3.</t>
  </si>
  <si>
    <t>5.1.</t>
  </si>
  <si>
    <t>6.</t>
  </si>
  <si>
    <t>Е</t>
  </si>
  <si>
    <t>Расходные обязательства по обслуживанию муниципального долга городского округа г.Бор</t>
  </si>
  <si>
    <t>Своевременное исполнение долговых обязательств городского округа город Бор</t>
  </si>
  <si>
    <t>Резервный фонд администрации городского округа</t>
  </si>
  <si>
    <t>374</t>
  </si>
  <si>
    <t>612</t>
  </si>
  <si>
    <t>0830100250</t>
  </si>
  <si>
    <t xml:space="preserve">5. Предоставление субсидий некоммерческим организациям, не являющимся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
</t>
  </si>
  <si>
    <t xml:space="preserve">Расходы  на осуществление полномочий по организационно-техническому и информационно- методическому сопровождению аттестации педагогических работников </t>
  </si>
  <si>
    <t xml:space="preserve">Расходы  на осуществление полномочий по организации и осуществлению деятельности по опеке и попечительству в отношении несовершеннолетних граждан  </t>
  </si>
  <si>
    <t xml:space="preserve">"Реализация основных общеобразовательных программ  начального общего  образования" </t>
  </si>
  <si>
    <t>0120273070</t>
  </si>
  <si>
    <t>382</t>
  </si>
  <si>
    <t>488</t>
  </si>
  <si>
    <t>Администрация городского округа город Бор Нижегородской области</t>
  </si>
  <si>
    <t>Расходы на обеспечение функций муниципальных органов</t>
  </si>
  <si>
    <t>2.3.3.</t>
  </si>
  <si>
    <t>5.2.</t>
  </si>
  <si>
    <t>02102S2200</t>
  </si>
  <si>
    <t>310</t>
  </si>
  <si>
    <t>1.4.</t>
  </si>
  <si>
    <t>320</t>
  </si>
  <si>
    <t>3.</t>
  </si>
  <si>
    <t>Исполнение обязательств администрации гороского округа город Бор по по финансированию мер социально-экономической поддержки молодым-специалистам - участникам областной целевой программы "Социально-экономическая поддержка молодых специалистов, работающих в учреждениях образования, здравоохранения, спорта и культуры Нижегородской области" на 2006-2020 годы", утвержденной Законом Нижегородской области от 03.06.2006года в части погашения процентной ставки по кредитам, оформленных молодыми специалистами на доплату стоимости жилых домов, сверх регламентированной областной программой.</t>
  </si>
  <si>
    <t>0540125060</t>
  </si>
  <si>
    <t xml:space="preserve">1) Федеральный закон от 06.10.2003 № 131-ФЗ "Об общих принципах организации местного самоуправления в Российской Федерации" ст. 14, п. 1, п.п. 5
2)Постановление Правительства Российской Федерации от 03.12.2002 № 858 "О федеральной целевой программе "Социальное развитие села до 2013 года" п. 4
3) Закон Нижегородской области от 04.12.2008 № 157-З "Об автомобильных дорогах и дорожной деятельности на территории Нижегородской области" ст. 9, п. 4
</t>
  </si>
  <si>
    <t xml:space="preserve">1) Закон Нижегородской области "Об охране озелененных территорий Нижегородской области" №110-з ст.7,п.3 от 07.03.2007;                        2) Постановление Правительства Нижегородской области "Об утверждении типовых праил санитарного содержания территорий, организации уборки и обеспечения чистоты и порядка на территории НО" №309 п.2 от 12.12.2005;               3) Федеральный Закон "Об особо охраняемых природных территориях" 33-ФЗ ст.2, п.6 от 14.03.1995;                          4) Федеральный Закон "Об общих принципах организации местного самоуправления в Российской Федерации" 131-ФЗ ст.14, п.1 п.п 19 от 06.10.2003г;                5) Постановления Правительства РФ "Об утверждении пожарной безопасности в лесах" №417 п.1 от 30.06.2007                              </t>
  </si>
  <si>
    <t>1).ФЗ №131 от 06.10.2003г. "Об общих принципах организации местного самоуправления в Российской Федерации" ст 17 ч1 п7                                          2) Устав муниципального образования городского округа город Бор, утвержденного Советом депутатов городского округа город Бор от 25.01.2011г. №1</t>
  </si>
  <si>
    <t>0440100240</t>
  </si>
  <si>
    <t>0440128550</t>
  </si>
  <si>
    <t>1740227000</t>
  </si>
  <si>
    <t>2020125110</t>
  </si>
  <si>
    <t>0810124100</t>
  </si>
  <si>
    <t>0540125010</t>
  </si>
  <si>
    <t xml:space="preserve">0540125060    </t>
  </si>
  <si>
    <t xml:space="preserve"> 0540125050</t>
  </si>
  <si>
    <t>0540173310</t>
  </si>
  <si>
    <t>0150273020</t>
  </si>
  <si>
    <t>0150273010</t>
  </si>
  <si>
    <t>0110273110</t>
  </si>
  <si>
    <t>0130273320</t>
  </si>
  <si>
    <t>0110273080</t>
  </si>
  <si>
    <t>2.3.1.1.</t>
  </si>
  <si>
    <t>7770322000</t>
  </si>
  <si>
    <t>МКУ "Краснослободский центр обеспечения и содержания территории"</t>
  </si>
  <si>
    <t>МКУ "Останкинский центр обеспечения и содержания территории"</t>
  </si>
  <si>
    <t>05402S2600</t>
  </si>
  <si>
    <t>1. 08.10.2003      2. 01.06.2007          3. 25.08.2007                                 4. 01.10.2003
5. 01.01.2011</t>
  </si>
  <si>
    <t>1. Федеральный закон "Об общих принципах организации местного самоуправления в Российской Федерации" 131-ФЗ от 06.10.2003 ст.34, п.9;                             2.Федеральный закон "О муниципальной службе в Российской Федерации" 25-ФЗ от 02.03.2007г.;                                   3.Закон Нижегородской области "О муниципальной службе в НО" №99-З от 03.08.2007г ст.38                       4.Закон Нижегородской области "О денежном содержании лиц замещающих муниципальные должности в НО" №93-З от 10.10.2003г. ст.6                                    5.Решение Совета депутатов городского округа г. Бор от 30.09.2010 № 39 "Об утверждении Положения о муниципальной службе в городском округе город Бор", ст. 26</t>
  </si>
  <si>
    <t xml:space="preserve">1.Федеральный закон " Об общих принципах организации местного самоуправления в Российской Федерации" от 16.09.2003 г. № 131-фз  ст. 34 п. 9;                                       2.Закон Нижегородской области " О муниципальной службе" от 03.08.2007 г. № 99-з, гл 9 ст. 38                                                  3.  Решение Совета депутатов городского округа г.Бор от 30.09.2010 № 39 "Об утверждении Положения о муниципальной службе в городском округе г.Бор", ст. 26                 </t>
  </si>
  <si>
    <t>1. 08.10.2003      2. 25.08.2007    3. 01.01.2011</t>
  </si>
  <si>
    <t>Соглашение № 1 от 2005 года "О долгосрочном кредитовании физических лиц в рамках программы "Молодой семье - доступное жилье" за счет средств Волго-Вятского банка СБ РФ и бюджетных средств в части компенсации процентов за кредит</t>
  </si>
  <si>
    <t>1. 08.09.2008            2. 09.06.2009</t>
  </si>
  <si>
    <t>Постановление администрации городского округа город Бор от 30.12.2014 № 9714 "Об утверждении порядка использования бюджетных ассигнований резервного фонда администрации городского округа город Бор"</t>
  </si>
  <si>
    <t xml:space="preserve">1. Постановление администрации Борского района Нижегородской области от 08.09.2008 № 71 Об утверждении Положения о порядке и условиях предоставления социальной помощи на погашение процентной ставки по кредитным обязательствам молодых специалистов участвующих в программе "Социально-экономическая поддержка молодых специалистов, работающих в учреждениях образования, здравоохранения, спорта и культуры Нижегородской области"                      2. Соглашение от 09.06.2009 с ОАО "НБД-Банк" о предоставлении финансовой поддержки из средств городского округа в виде социальной помощи на возмещение затрат на уплату процентов по кредитам, предоставленной в соответствии и во исполнение Областной целевой программы "Социально-экономическая поддержка молодых специалистов, работающих в учреждениях образования, здравоохранения, спорта и культуры Нижегородской области" на 2006-2020гг., утвержденной Законом Нижегородской области № 38-З от 03.05.2006 и Постановления Администрации Борского района Нижегородской области от 08.09.2008 № 71 Об утверждении Положения о порядке и условиях предоставления социальной помощи на погашение процентной ставки по кредитным обязательствам молодых специалистов участвующих в программе "Социально-экономическая поддержка молодых специалистов, работающих в учреждениях образования, здравоохранения, спорта и культуры Нижегородской области"       </t>
  </si>
  <si>
    <t xml:space="preserve">1) Федеральный закон от 06.10.2003 № 131-ФЗ "Об общих принципах организации местного самоуправления в Российской Федерации" ст. 34, п. 9
2) Федеральный закон от 02.03.2007 № 25-ФЗ "О муниципальной службе в Российской Федерации"ст. 22, п. 2
3) Закон Нижегородской области от 03.08.2007 № 99-З "О муниципальной службе в Нижегородской области", Ст. 38, абз.1
4) Закон Нижегородской области от 10.10.2003 № 93-З "О денежном содержании лиц, замещающих муниципальные должности в Нижегородской области",Ст.6
5) Решение Совета депутатов городского округа г. Бор от 30.09.2010 № 39 "Об утверждении Положения о муниципальной службе в городском округе город Бор" </t>
  </si>
  <si>
    <t>1)01.01.2006,                         
2)02.03.2007, 3)03.08.2007.
4)10.10.2003
5)01.01.2011</t>
  </si>
  <si>
    <t xml:space="preserve">1) Федеральный закон от 10.01.02 № 7-ФЗ "Об охране окружающей среды", статья 16, подпункты 1, 3;
2)Постановление Правительства Российской Федерации от 28.08.92 №632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(полностью);
3)Постановление Правительства Российской Федерации от 12.06.03 №344 "О нормативах платы за выбросы в атмосферный воздух загрязняющих средств стационарными и передвижными источниками, сбросы загрязняющих веществ в поверхностные и подземные водные объекты, размещение отходов производства и потребления" (полностью)
</t>
  </si>
  <si>
    <t xml:space="preserve">1)12.01.02
2)29.09.92
3)29.06.03
</t>
  </si>
  <si>
    <t>1) Федеральный закон от 06.10.2003 № 131-ФЗ "Об общих принципах организации местного самоуправления в Российской Федерации" ст. 14, п. 1, п.п. 9
2) Федеральный закон от 21.12.1994 № 69-ФЗ "О пожарной безопасности" ст. 19
3) Закон Нижегородской области от 26.10.1995 № 16-З "О пожарной безопасности"
4) Федеральный закон от 06.05.2011 N 100-ФЗ (ред. от 22.02.2017) "О добровольной пожарной охране"                                                                                                                           5) постановление Администрации от 31.10.2016 № 5058 «О внесении изменения в Порядок формирования системы оплаты труда работников муниципальных учреждений городского округа г.Бор Нижегородской области, утвержденный постановлением администрации городского округа г.Бор от 18.05.2015 № 2306</t>
  </si>
  <si>
    <t xml:space="preserve">1)01.01.2006
2)21.12.1994
3)26.10.1995                                                                                                                                                                                                                                                         4)06.05.2011
5)01.01.2017
</t>
  </si>
  <si>
    <t xml:space="preserve">1) Федеральный закон от 06.10.2003 № 131-ФЗ "Об общих принципах организации местного самоуправления в Российской Федерации" ст. 14, п. 1, п.п. 22
2)  "О внесении изменений в Правила благоустройства, обеспечения чистоты и порядка на территории городского округа город Бор Нижегородской области, утвержденные решением Совета депутатов городского округа город Бор Нижегородской области от 13.12.2013 № 98"                                                                                                                       3) Федеральный закон  "Бюджетный кодекс РФ" от  31.07.1998 "№ 145-фз"                                                                                                                                                                    4) Постановление администрации городского округа г.Бор  "Об изменении типа и наименования МБУ "Краснослободский ЦО и СТ" 5591 от 25.11.16            </t>
  </si>
  <si>
    <t xml:space="preserve">1)01.01.2006
2)01.01.1996
3) 31.07.1998                                                     
4)25.11.2016
</t>
  </si>
  <si>
    <t xml:space="preserve">1) Федеральный закон от 06.10.2003 № 131-ФЗ "Об общих принципах организации местного самоуправления в Российской Федерации" ст. 14, п. 1, п.п. 22
2) Федеральный закон от 12.01.1996 № 8-ФЗ "О погребении и похоронном деле" 
ст. 26
3)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деле"и приведении в соответствие с даннымФедеральным законом некоторых постановлений Администрации и Правительства Нижегородской области" п.4                                                                                                                                                                                                                                                                                                                                                                                                                         
</t>
  </si>
  <si>
    <t>1)01.01.2006
2)01.01.1996
3) 31.07.1998                                                     
4)25.11.2016</t>
  </si>
  <si>
    <t xml:space="preserve">1) Федеральный закон от 06.10.2003 № 131-ФЗ "Об общих принципах организации местного самоуправления в Российской Федерации" ст. 14, п. 1, п.п. 9
2) Федеральный закон от 21.12.1994 № 69-ФЗ "О пожарной безопасности" ст. 19
3) Закон Нижегородской области от 26.10.1995 № 16-З "О пожарной безопасности"
</t>
  </si>
  <si>
    <t xml:space="preserve">1) "Об автомобильных дорогах и дорожной деятельности на территории Нижегородской области" Закон Нижегородской области 108-з ст.24, п.4 от 31.05.2000г;                        2) Об втомобильных дорогах и дорожной деятельности на территории НО "Закон Нижегородской области 157-з ст.9, п.4 от 04.12.2008;                            3) Федеральный Закон "Об общих принципах организации местного самоуправления в Российской Федерации" 131ФЗ ст.14 п.1 п.п 1 от 06.10.2003;        </t>
  </si>
  <si>
    <t xml:space="preserve">1) Закон Нижегородской области "Об охране озелененных территорий Нижегородской области" №110-з ст.7,п.3 от 07.03.2007;                        2) Постановление Правительства Нижегородской области "Об утверждении типовых праил санитарного содержания территорий, организации уборки и обеспечения чистоты и порядка на территории НО" №309 п.2 от 12.12.2005;               3) Федеральный Закон "Об особо охраняемых природных территориях" 33-ФЗ ст.2, п.6 от 14.03.1995;                          4) Федеральный Закон "Об общих принципах организации местного самоуправления в Российской Федерации" 131-ФЗ ст.14, п.1 п.п 19 от 06.10.2003г;                5) Постановления Правительства РФ "Об утверждении пожарной безопасности в лесах" №417 п.1 от 30.06.2007     </t>
  </si>
  <si>
    <t>1.2.2</t>
  </si>
  <si>
    <t>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t>
  </si>
  <si>
    <t>1.3</t>
  </si>
  <si>
    <t>1.4</t>
  </si>
  <si>
    <t>5.</t>
  </si>
  <si>
    <t>и т.д.</t>
  </si>
  <si>
    <t xml:space="preserve">Расходы на осуществление выплаты компенсации части родительской платы за присмотр и уход за ребенком в муниципальных дошкольных образовательных организациях,в том числе обеспечение организации выплаты компенсации части родительской платы за счет средств субвенции из областного бюджета </t>
  </si>
  <si>
    <t>Расходы за счет субвенции на  осуществление выплат на возмещение части расходов по приобретению путевок в детские санатории,санаторно-оздоровительные лагеря круглогодичного действия , расположенные на территории РФ</t>
  </si>
  <si>
    <t>0110273170</t>
  </si>
  <si>
    <t>0120273180</t>
  </si>
  <si>
    <t>Реализация основных общеобразовательных программ дошкольного образования</t>
  </si>
  <si>
    <t>Выплаты персоналу органа местного самоуправления, в.т.ч.:</t>
  </si>
  <si>
    <t>02103S2450</t>
  </si>
  <si>
    <t xml:space="preserve">1) Закон Нижегородской области "О пожарной безопасности" 16-3 ст.6 от 26.10.1995;     2)Постановление  администрации городского окурга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"Об общих принципах организации местного самоуправления в Российской Федерации" Закон РФ № 131-ФЗ ст.14 п.1 п.п9 от 06.10.2003                                 </t>
  </si>
  <si>
    <t xml:space="preserve">1) 26.10.1995;  2) 01.01.2016;    3) 30.12.2015. </t>
  </si>
  <si>
    <t xml:space="preserve">1) 31.05.2000;  2) 04.12.2008;  3) 06.10.2003;     </t>
  </si>
  <si>
    <t xml:space="preserve">1) Закон Нижегородской области "О пожарной безопасности" 16-3 ст.6 от 26.10.1995;     2)Постановление  администрации городского окурга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"Об общих принципах организации местного самоуправления в Российской Федерации" Закон РФ № 131-ФЗ ст.14 п.1 п.п9 от 06.10.2003   </t>
  </si>
  <si>
    <t xml:space="preserve">1) 26.10.1995;   2) 01.01.2016;       3) 30.12.2015. </t>
  </si>
  <si>
    <t>Таблица 2. ПРЕДВАРИТЕЛЬНЫЙ (ПЛАНОВЫЙ) РЕЕСТР РАСХОДНЫХ ОБЯЗАТЕЛЬСТВ ГОРОДСКОГО ОКРУГА ГОРОД БОР НИЖЕГОРОДСКОЙ ОБЛАСТИ (РЕЕСТР РАСХОДНЫХ ОБЯЗАТЕЛЬСТВ СУБЪЕКТОВ БЮДЖЕТНОГО ПЛАНИРОВАНИЯ ГОРОДСКОГО ОКРУГА ГОРОД БОР) ПО РАСХОДНЫМ ОБЯЗАТЕЛЬСТВАМ, ИСПОЛНЯЕМЫМ ЗА СЧЕТ СУБВЕНЦИЙ ИЗ ФЕДЕРАЛЬНОГО И ОБЛАСТНОГО БЮДЖЕТА И ИСТОЧНИКОВ ФИНАНСИРОВАНИЯ ДЕФИЦИТА БЮДЖЕТА В ЧАСТИ ОСТАТКОВ СУБВЕНЦИЙ ПРОШЛЫХ ЛЕТ</t>
  </si>
  <si>
    <t>городского округа г.Бор</t>
  </si>
  <si>
    <t>1.1.2.</t>
  </si>
  <si>
    <t>ИТОГО по городскому округу</t>
  </si>
  <si>
    <t>0540125020</t>
  </si>
  <si>
    <t>0540125040</t>
  </si>
  <si>
    <t>05401S2190</t>
  </si>
  <si>
    <t>0820525100</t>
  </si>
  <si>
    <t>0820525110</t>
  </si>
  <si>
    <t>0510200135</t>
  </si>
  <si>
    <t>Д</t>
  </si>
  <si>
    <t>Расходные обязательства по предоставлению межбюджетных трансфертов</t>
  </si>
  <si>
    <t>Дотации</t>
  </si>
  <si>
    <t>Иные выплаты населению</t>
  </si>
  <si>
    <t>МКУ 2</t>
  </si>
  <si>
    <t>0120273380</t>
  </si>
  <si>
    <t>Премии и гранты</t>
  </si>
  <si>
    <t>Возмещение части затрат на уплату процентов по инвестиционным кредитам (займам) в агропромышленном комплексе за счет средств  областного бюджета</t>
  </si>
  <si>
    <t>13103R4330</t>
  </si>
  <si>
    <t>Постановление Правительства РФ от 29.12.2016 № 1525 "Об утверждении правил предоставления из федерального бюджета субсидий Российским кредитным организациям на возмещение недополученных ими доходов по кредитам, выданным сельскохозяйственным товаропроизводителям,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и о внесении изменений в п.9 Правил предоставления и распределения субсидий из федерального бюджета бюджетам субъектов РФ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кооперативах";";Постановление Правительства Нижегородской области от 02.11.2012 №781 "Об утверждении положений по финансовой поддержке агропромышленного комплекса Нижегородской области"</t>
  </si>
  <si>
    <t>1)01.01.2017 2)01.01.2013</t>
  </si>
  <si>
    <t>1320173030</t>
  </si>
  <si>
    <t>Федеральный закон от 06.10.2003 №131-ФЗ "Об общих принципах организации местного самоуправления в Российской Федерации", Закон Нижегородской области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производства",Распоряжение Правительства Нижегородской области от 03.07.2012 № 1403-р"О порядке расчета показателей, порядке расчета и значения коэффициентов, используемых при расчете объема субвенций муниципальным образованиям Нижегородской области на осуществление государственных полномочий по поддержке сельскохозяйственного производства"</t>
  </si>
  <si>
    <t>1)08.10.2003; 2)01.01.2006; 3)01.01.2013</t>
  </si>
  <si>
    <t xml:space="preserve">
Постановление Правительства РФ от 14.07.2012 N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Постановление Правительства Нижегородской области от 05.03.2013 N 136 "Об утверждении Положения о порядке предоставления и распределения субсидий на оказание несвязанной поддержки сельскохозяйственным товаропроизводителям в области растениеводства"</t>
  </si>
  <si>
    <t>1310173260</t>
  </si>
  <si>
    <t>1310273290</t>
  </si>
  <si>
    <t>7.</t>
  </si>
  <si>
    <t>Поддержка племенного животноводства за счет средств областного бюджета</t>
  </si>
  <si>
    <t>1310273270</t>
  </si>
  <si>
    <t>8.</t>
  </si>
  <si>
    <t>9.</t>
  </si>
  <si>
    <t>10.</t>
  </si>
  <si>
    <t>12.</t>
  </si>
  <si>
    <t>1310373250</t>
  </si>
  <si>
    <t>Возмещение части затрат на уплату процентов по инвестиционным кредитам (займам) в агропромышленном комплексе за счет средств федерального и областного бюджетов</t>
  </si>
  <si>
    <t>наименование закупки в рамках мероприятия</t>
  </si>
  <si>
    <t>Октябрьский территориальный отдел администрации городского округа г.Бор</t>
  </si>
  <si>
    <t>2.1.1.1</t>
  </si>
  <si>
    <t xml:space="preserve">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 Нижегородской области"</t>
  </si>
  <si>
    <t>2.1.1.2</t>
  </si>
  <si>
    <t>в рамках МП «Организация и предоставление государственных и муниципальных услуг физическим и юридическим лицам на территории городского округа город Бор Нижегородской области»</t>
  </si>
  <si>
    <t>2.2.1.1</t>
  </si>
  <si>
    <t xml:space="preserve">1) Федеральный закон от 06.10.2003 № 131-ФЗ "Об общих принципах организации местного самоуправления в Российской Федерации" ст. 14, п. 1, п.п. 9
2) Федеральный закон от 21.12.1994 № 69-ФЗ "О пожарной безопасности" ст. 19
3) Закон Нижегородской области от 26.10.1995 № 16-З "О пожарной безопасности"
4) Федеральный закон от 06.05.2011 N 100-ФЗ (ред. от 22.02.2017) "О добровольной пожарной охране"                                                                                                            5)постановление от 09.11.2016 № 5242 «Об утверждении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г.Бор»                                                                                                                            6)ПОСТАНОВЛЕНИЕ от 30.06.2017 № 3608 О внесении изменений в муниципальную программу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  утвержденную постановлением администрации городского округа г. Бор  от 09.11.2016  № 5242                                                                                                                                                                                                                                                                  7)постановление от 14.09.2016 № 4368 «Об обеспечении пожарной безопасности объектов и населенных пунктов городского округа г.Бор в осенне-зимний период 2016-2017 годов» 
</t>
  </si>
  <si>
    <t>1)01.01.2006
2)21.12.1994
3)26.10.1995                                                                                                                                                                                                                                                         4)06.05.2011
5) 01.01.2017 6)01.07.2017 7)14.09.201</t>
  </si>
  <si>
    <t>2.2.1.2</t>
  </si>
  <si>
    <t>обеспечение противопожарных мероприятий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 Нижегородской области"</t>
  </si>
  <si>
    <t>2.2.1.3</t>
  </si>
  <si>
    <t>2.2.1.4</t>
  </si>
  <si>
    <t>обеспечение мероприятий, направленных на содержание дорог, в рамках МП "Содержание и развитие дорожного хозяйства городского округа г.Бор "</t>
  </si>
  <si>
    <t xml:space="preserve">1)01.01.2006,
2)01.01.2003
3)14.12.2008
1)01.01.2006,
2)01.01.2003
3)14.12.2008
</t>
  </si>
  <si>
    <t>2.2.1.5</t>
  </si>
  <si>
    <t>обеспечение мероприятий, направленных на содержание и уборку территории улиц, тротуаров, площадей</t>
  </si>
  <si>
    <t>2.2.1.6</t>
  </si>
  <si>
    <t>обеспечение мероприятий по озеленению в рамках МП«Развитие сферы  жилищно-коммунального хозяйства городского округа город Бор»</t>
  </si>
  <si>
    <t>2.2.1.7</t>
  </si>
  <si>
    <t>2.2.1.8</t>
  </si>
  <si>
    <t>обеспечение прочих мероприятий по благоустройству в рамках МП«Развитие сферы  жилищно-коммунального хозяйства городского округа город Бор»</t>
  </si>
  <si>
    <t>2.2.1.9</t>
  </si>
  <si>
    <t>0540325070</t>
  </si>
  <si>
    <t>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 Нижегородской области"</t>
  </si>
  <si>
    <t>обеспечение мероприятий по ремонту дорог в рамках МП "Содержание и развитие дорожного хозяйства городского округа г.Бор "</t>
  </si>
  <si>
    <t>2.2.1.10</t>
  </si>
  <si>
    <t>2.2.1.11</t>
  </si>
  <si>
    <t>2.2.1.12</t>
  </si>
  <si>
    <t>2.2.1.13</t>
  </si>
  <si>
    <t>Другие общегосударственные  вопросы</t>
  </si>
  <si>
    <t>2.3</t>
  </si>
  <si>
    <t>Муниципальная программа «Защита населения и территорий от чрезвычайных ситуаций,обеспечение пожарной безопасности людей на водных объектах городского округа г.Бор Нижегородской области на 2017 год»</t>
  </si>
  <si>
    <t>Муниципальная программа «Развитие сферы жилищно-коммунального хозяйства городского округа город Бор»</t>
  </si>
  <si>
    <t>2.2.4</t>
  </si>
  <si>
    <t>Уборка территории и аналогичная деятельность, озеленение</t>
  </si>
  <si>
    <t>2.2.5</t>
  </si>
  <si>
    <t>2.2.6</t>
  </si>
  <si>
    <t>2.2.7</t>
  </si>
  <si>
    <t>реализация проекта поддержки местных инициатив</t>
  </si>
  <si>
    <t xml:space="preserve">Расходы на обеспечение деятельности подведомственных учреждений </t>
  </si>
  <si>
    <t>Муниципальная программа "Содержание и развитие дорожного хозяйства городского округа г.Бор"</t>
  </si>
  <si>
    <t>Реализация мероприятий направленных на ремонт дорог общего пользования,тротуаров и дворовых территорий</t>
  </si>
  <si>
    <t>Ситниковский территориальный отдел</t>
  </si>
  <si>
    <t>2</t>
  </si>
  <si>
    <t>Благоустройство</t>
  </si>
  <si>
    <t>Реализация мероприятий, направленных на содержание и уборку территорий улиц, тротуаров, площадей</t>
  </si>
  <si>
    <t>Выплаты персоналу МКУ "Центр обеспечения  и содержания территории Память Парижской Коммуны"</t>
  </si>
  <si>
    <t>На обеспечение мероприятий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t>
  </si>
  <si>
    <t xml:space="preserve">202010590 </t>
  </si>
  <si>
    <t>На обеспечение деятельности МКУ "Центр обеспечения  и содержания территории Память Парижской Коммуны"  Расходы на обеспечение деятельности подведомственных учреждений</t>
  </si>
  <si>
    <t xml:space="preserve">Закупка товаров, работ, услуг в целях содержания МКУ "Центр обеспечения  и содержания территории Память Парижской Коммуны" </t>
  </si>
  <si>
    <t>2.2.10</t>
  </si>
  <si>
    <t>2.3.1</t>
  </si>
  <si>
    <t xml:space="preserve">Иные расходы МКУ "Центр обеспечения  и содержания территории Память Парижской Коммуны" </t>
  </si>
  <si>
    <t>2.3.1.1</t>
  </si>
  <si>
    <t xml:space="preserve">2020100590  </t>
  </si>
  <si>
    <t>2.3.1.2</t>
  </si>
  <si>
    <t>Останкинский территориальный отдел администрации городского округа г.Бор</t>
  </si>
  <si>
    <t>2.2.8</t>
  </si>
  <si>
    <t>2.2.9</t>
  </si>
  <si>
    <t xml:space="preserve"> МКУ "Краснослободский центр обеспечения и содержания территории"</t>
  </si>
  <si>
    <t>Реализация мероприятия направленных на содержание и уборку территорий улиц, тротуаров, площадей</t>
  </si>
  <si>
    <t xml:space="preserve"> МКУ "Краснослободский центр обеспечения и содержания территории" </t>
  </si>
  <si>
    <t xml:space="preserve">1) Закон Нижегородской области "О денежном содержании лиц замещающих муниципальные должности в НО" №93-З ст.6 от 10.10.2003;                               2) Закон Нижегородской области "О муниципальной службе в НО" №99-З ст.38 абз.1 от 03.08.2007г                3) Федеральный закон "О муниципальной службе в Российской Федерации" 25-ФЗ ст.5,п.2 от 02.03.2007г.;                 4) Федеральный закон "Об общих принципах организации местного самоуправления в Российской Федерации" 131-ФЗ ст.34, п.9 от 06.10.2003;  5)Федеральный закон "Об охране окружающей среды"7-ФЗ ст.16, п.п.1.3 от 10.01.2002;    6)Поставление Правительства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№632 в целом от 20.08.1992      7) Решние Совета депутатов от 30.09.2010 г №39
Об утверждении Положения
о муниципальной службе 
в городском округе город Бор
                                  </t>
  </si>
  <si>
    <t>1) 10.10.2003;    2) 03.08.2007;   3) 02.03.2007;   4) 30.12.2015;   5)25.09.1997;    6)10.01.2002;    7)20.08.1992       8)30.09.2010</t>
  </si>
  <si>
    <t>777 02 26000</t>
  </si>
  <si>
    <t>02020100590</t>
  </si>
  <si>
    <t xml:space="preserve">1) Закон Нижегородской области "О пожарной безопасности" 16-3 ст.6 от 26.10.1995;     2)Постановление                                                                администрации городского окурга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"Об общих принципах организации местного самоуправления в Российской Федерации" Закон РФ № 131-ФЗ ст.14 п.1 п.п9 от 06.10.2003 ; 4)Постановление администрации городского округа г.Бор  № 2306 от 18.05.15г "По оплате труда муниципальных учреждений городского округа г.Бор"  5)Постановление администрации городского округа город Бор Нижегородской области №5592 от 25.11.2016 "Об изменении типа и наименования муниципального бюджетного учреждения "Кантауровский центр обеспечения и содержания территории"                                  </t>
  </si>
  <si>
    <t xml:space="preserve">1) 26.10.1995;  2) 01.01.2016;    3) 31.09.1999;   </t>
  </si>
  <si>
    <t>Безопасность дорожного движения</t>
  </si>
  <si>
    <t>2.2.11</t>
  </si>
  <si>
    <t>2.2.12</t>
  </si>
  <si>
    <t>Расходы за счет средств из резервного фонда администрации городского округа город Бор</t>
  </si>
  <si>
    <t xml:space="preserve">1) Закон Нижегородской области "О пожарной безопасности" 16-3 ст.6 от 26.10.1995;     2)Постановление  администрации городского окурга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"Об общих принципах организации местного самоуправления в Российской Федерации" Закон РФ № 131-ФЗ ст.14 п.1 п.п9 от 06.10.2003                                                                                 </t>
  </si>
  <si>
    <t>2.2.15</t>
  </si>
  <si>
    <t>2.2.16</t>
  </si>
  <si>
    <t>Обеспечение уличного освещения</t>
  </si>
  <si>
    <t>Проведение мероприятия "день села Кантаурово"</t>
  </si>
  <si>
    <t>д.б</t>
  </si>
  <si>
    <t>367</t>
  </si>
  <si>
    <t>Исполнитель: Хализова Т.П</t>
  </si>
  <si>
    <t>тел.8-83159-37113</t>
  </si>
  <si>
    <t>06 
13</t>
  </si>
  <si>
    <t>1710725130
24106S2300</t>
  </si>
  <si>
    <t>Обеспечение проведения выборов и референдумов</t>
  </si>
  <si>
    <t>7770200905</t>
  </si>
  <si>
    <t>Пенсии, пособия, выплачиваемые работодателями, нанимателями бывшим работникам</t>
  </si>
  <si>
    <t>1750100190</t>
  </si>
  <si>
    <t>2.2.13</t>
  </si>
  <si>
    <t>2.2.14</t>
  </si>
  <si>
    <t>Коммунальное хозяйство,расходы на ликвидацию свалок и объектов размещения отходов</t>
  </si>
  <si>
    <t>Расходы на ликвидацию свалок и объектов размещения отходов</t>
  </si>
  <si>
    <t>05401S2290</t>
  </si>
  <si>
    <t>1).О санитарной очистке территории НО от ТБО" Постановление правительства Нижегородской области №253 от 30.09.05г.;      2)."Об охране окрухающей среды" 7ФЗ от 10.01.02г. ФЗ Правительства Нижегородской области;                                                         3) "Об отходах производства и потребления" 89-ФЗ от 24.06.98 ФЗ Правительства Нижегородской области;                                  4) "Об утверждении типовых Правил санитарного содержания территории,организаций уборки и обеспечения чистоты и порядка на территории НО " №309 от 12.12.05.Постановление Правительства НО   5) "Об утверждении правил благоустройства,обеспечения чистоты и порядка на территории городского округа г.Бор НО №98 от 13.12.13гю Решение Совета депутатов</t>
  </si>
  <si>
    <t>1).30.09.2005    2) 10.01.02       3) 24.06.98        4) 12.12.05       5)13.12.13</t>
  </si>
  <si>
    <t xml:space="preserve">1,2,3,4,5) Не установлено.       </t>
  </si>
  <si>
    <t>2.2.17</t>
  </si>
  <si>
    <t>обеспечение мероприятий по уличному освещению в рамках МП«Развитие сферы  жилищно-коммунального хозяйства городского округа город Бор»</t>
  </si>
  <si>
    <t>обеспечение мероприятий по ликвидация несанкционированных свалокв рамках МП«Развитие сферы  жилищно-коммунального хозяйства городского округа город Бор»</t>
  </si>
  <si>
    <t>обеспечение мероприятий по содержанию кладбищ в рамках МП«Развитие сферы  жилищно-коммунального хозяйства городского округа город Бор»</t>
  </si>
  <si>
    <t>обеспечение мероприятиий по приобретению и установке элементов детских и спортивных площадок на территории городского округа г.Бор, основанных на инициативах граждан в рамках МП«Развитие сферы  жилищно-коммунального хозяйства городского округа город Бор»</t>
  </si>
  <si>
    <t>Реализация мероприятиий по приобретению и установке элементов детских и спортивных площадок на территории городского округа г.Бор, основанных на инициативах граждан</t>
  </si>
  <si>
    <t>обеспечение деятельности подведомственных учреждений в рамках МП «Организация и предоставление государственных и муниципальных услуг физическим и юридическим лицам на территории городского округа город Бор Нижегородской области»</t>
  </si>
  <si>
    <t>обеспечения и содержания территории" в рамках МП «Организация и предоставление государственных и муниципальных услуг физическим и юридическим лицам на территории городского округа город Бор Нижегородской области»</t>
  </si>
  <si>
    <t>1.2</t>
  </si>
  <si>
    <t>МКУ 1</t>
  </si>
  <si>
    <t>4.1.1.3</t>
  </si>
  <si>
    <t xml:space="preserve">1) Федеральный закон от 06.10.2003 № 131-ФЗ "Об общих принципах организации местного самоуправления в Российской Федерации" ст. 34, п. 9
2) Федеральный закон от 02.03.2007 № 25-ФЗ "О муниципальной службе в Российской Федерации"ст. 22, п. 2
3) Закон Нижегородской области от 03.08.2007 № 99-З "О муниципальной службе в Нижегородской области", Ст. 38, абз.1
4) Закон Нижегородской области от 10.10.2003 № 93-З "О денежном содержании лиц, замещающих муниципальные должности в Нижегородской области",Ст.6
</t>
  </si>
  <si>
    <t>1)06.10.2006,                         
2)02.03.2007, 3)03.08.2007.
4)10.10.2003</t>
  </si>
  <si>
    <t>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t>
  </si>
  <si>
    <t xml:space="preserve">1) Федеральный закон от 06.10.2003 № 131-ФЗ "Об общих принципах организации местного самоуправления в Российской Федерации" ст. 14, п. 1, п.п. 9
2) Федеральный закон от 21.12.1994 № 69-ФЗ "О пожарной безопасности" ст. 19
3) Закон Нижегородской области от 26.10.1995 № 16-З "О пожарной безопасности"
4) Федеральный закон от 06.05.2011 N 100-ФЗ (ред. от 22.02.2017) "О добровольной пожарной охране"                                                                                                                           </t>
  </si>
  <si>
    <t xml:space="preserve">1) Федеральный закон от 06.10.2003 № 131-ФЗ "Об общих принципах организации местного самоуправления в Российской Федерации" ст. 14, п. 1, п.п. 9
2) Федеральный закон от 21.12.1994 № 69-ФЗ "О пожарной безопасности" ст. 19
3) Закон Нижегородской области от 26.10.1995 № 16-З "О пожарной безопасности"
4) Федеральный закон от 06.05.2011 N 100-ФЗ (ред. от 22.02.2017) "О добровольной пожарной охране"                                                                                                                                                                                           
</t>
  </si>
  <si>
    <t>в рамках МП "Содержание и развитие дорожного хозяйства городского округа город Бор"</t>
  </si>
  <si>
    <t>в рамках МП "Развитие сферы жилищно-коммунального хозяйства городского округа г.Бор"</t>
  </si>
  <si>
    <t>Территориальный отдел администрации городского округа г.Бор в пос.память Парижской Коммуны</t>
  </si>
  <si>
    <t xml:space="preserve">1) Федеральный закон от 06.10.2003 №131-ФЗ «Об общих принципах организации местного самоуправления в Российской Федерации» ст.34 п.9          2) Федеральный закон от 02.03.2007 № 25-ФЗ «О муниципальной службе в Российской Федерации» ст.22 п.2                                                                           3) Закон Нижегородской области от 03.08.2007 № 99-З «О муниципальной службе в Нижегородской области»                                      4) Постановление №2306 от 18.05.2015г. "Об оплате труда работников муниципальных учреждений городского округа г. Бор Нижегородской области" (с изменениями)   </t>
  </si>
  <si>
    <t xml:space="preserve">1) 01.01.2006г (С изменения и дополнениями вступ.в силу с 19.08.2018г.)                      2) 01.06.2007                3) 25.08.2007     </t>
  </si>
  <si>
    <t>1) 01.01.2006             2) 05.01.1995                       3) 15.11.1995</t>
  </si>
  <si>
    <t xml:space="preserve">1) Федеральный Закон 131-ФЗ "Об общих принципах организации местного самоуправления в Российской Федерации" ст.14   2) Постановление правительства РФ от 05.12.2006 № 748 "Об утверждении типового концессионного соглашения в отношении систем коммунальной инфраструктуры и иных объектов коммунального хозяйства, в том числе объектов водо-, тепло-, газо- и энергосбережения, водоотведения, очистки сточных вод, переработки и утилизации (захоронения) бытовых отходов, объектов, предназначенных для освещения территорий городских и сельских поселений, объектов, предназначенных для благоустройства территорий, а также объектов социально-бытового назначения"          3) Закон Нижегородской области от 02.08.2007 № 88-З "О государственном надзоре в сфере благоустройства на территории Нижегородской области"                        4) Закон Нижегородской области от 10.09.2010г. № 144-З "О чистоте и порядке на территории Нижегородской области"                                                      5) Постановление Правительства Нижегородской области от 11.12.2009г. № 919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2013 №98 "Об утверждени и правил чистоты и порядка на территории городского округа город Бор Нижегородской области" </t>
  </si>
  <si>
    <t xml:space="preserve">1) 01.01.2006                                  2) 05.12.2006               3) 02.08.2007              4) 10.09.2010                                   5) 11.12.2009               </t>
  </si>
  <si>
    <t>На обеспечение мероприятий в рамках МП "Развитие сферы жилищно-коммунального хозяйства городского округа г.Бор" Реализация мероприятий направленных на прочие расходы по благоустройству</t>
  </si>
  <si>
    <t xml:space="preserve">1) Федеральный Закон 131-ФЗ "Об общих принципах организации местного самоуправления в Российской Федерации" ст.14   2) Постановление правительства РФ от 05.12.2006 № 748 "Об утверждении типового концессионного соглашения в отношении систем коммунальной инфраструктуры и иных объектов коммунального хозяйства, в том числе объектов водо-, тепло-, газо- и энергосбережения, водоотведения, очистки сточных вод, переработки и утилизации (захоронения) бытовых отходов, объектов, предназначенных для освещения территорий городских и сельских поселений, объектов, предназначенных для благоустройства территорий, а также объектов социально-бытового назначения"          3) Закон Нижегородской области от 02.08.2007 № 88-З "О государственном надзоре в сфере благоустройства на территории Нижегородской области"                        4) Закон Нижегородской области от 10.09.2010г. № 144-З "О чистоте и порядке на территории Нижегородской области"                                                      5) Постановление Правительства Нижегородской области от 11.12.2009г. № 919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t>
  </si>
  <si>
    <t xml:space="preserve">1) 01.01.2006                                  2) 05.12.2006               3) 02.08.2007              4) 10.09.2010                                   5) 11.12.2009                </t>
  </si>
  <si>
    <t xml:space="preserve">На обеспечение мероприятий в рамках МП "Развитие сферы жилищно-коммунального хозяйства городского округа г.Бор" </t>
  </si>
  <si>
    <t>На обеспечение мероприятий в рамках МП "Развитие сферы жилищно-коммунального хозяйства городского округа г.Бор"</t>
  </si>
  <si>
    <t>1) 01.01.2006                          2) 05.01..1995                       3) 15.11.1995</t>
  </si>
  <si>
    <t>2.2.5.</t>
  </si>
  <si>
    <t>Неклюдовский территориальный отдел администрации городского округа г.Бор</t>
  </si>
  <si>
    <t>МКУ "Неклюдовский центр обеспечения и содержания территории"</t>
  </si>
  <si>
    <t xml:space="preserve"> МКУ "Неклюдовский центр обеспечения и содержания территории"</t>
  </si>
  <si>
    <t xml:space="preserve"> МКУ "Неклюдовский центр обеспечения и содержания территории" </t>
  </si>
  <si>
    <t>24106S2300</t>
  </si>
  <si>
    <t>09302L4670</t>
  </si>
  <si>
    <t>1.2.1</t>
  </si>
  <si>
    <t>Расходы на обеспечение доступа к системе электронного документооборота</t>
  </si>
  <si>
    <t>Возмещение части затрат на приобретение оборудования и техники за счет средств областного бюджета</t>
  </si>
  <si>
    <t>1310773220</t>
  </si>
  <si>
    <t>04101L4970</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</si>
  <si>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</si>
  <si>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утверждение правил благоустройства территории городского округа, осуществление контроля за их соблюдением</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</si>
  <si>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</si>
  <si>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1.1.1</t>
  </si>
  <si>
    <t>1.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t>
  </si>
  <si>
    <t>1.1. Предоставление субсидий бюджетным учреждениям</t>
  </si>
  <si>
    <t>1.1.2.1</t>
  </si>
  <si>
    <t>Приобретение путевок, возмещение части расходов по приобретению путевок в загородные детские оздоровительно-образовательные центры (лагеря) Нижегородской области, оплата стоимости набора продуктов питания в лагерях с дневным пребыванием детей, организованных на базе образовательных учреждений округа 
(пришкольные лагеря)и проведение культурно- массовых мероприятий в пришкольных лагерях</t>
  </si>
  <si>
    <t>01601S2180</t>
  </si>
  <si>
    <t>5.2</t>
  </si>
  <si>
    <t>Закон Нижегородской области от 7 сентября 2007 года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 (статья 5 пункт 2,3,4)</t>
  </si>
  <si>
    <t>Закон Нижегородской области от 21 октября 2005 года № 140-З "О наделении органов местного самоуправления отдельными государственными полномочиями в области образования" (статья 5 пункт 4²)</t>
  </si>
  <si>
    <t>1.2.3</t>
  </si>
  <si>
    <t>Закон Нижегородской области от 7 сентября 2007 года № 121-З "О наделении органов местного самоуправления муниципальных районов и городских округов Нижегородской области государственными полномочиями по предоставлению мер социальной поддержки отдельным категориям граждан" (Приложение 5)</t>
  </si>
  <si>
    <t>Закон Нижегородской области от 7 сентября 2007  года № 121-З "О наделении органов местного самоуправления муниципальных районов и городских округов Нижегородской области государственными полномочиями по предоставлению мер социальной поддержки отдельным категориям граждан" (Приложение 3)</t>
  </si>
  <si>
    <t>Закон Нижегородской области от 28 ноября 2013 года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(Приложение 2 пункт 3)</t>
  </si>
  <si>
    <t>Закон Нижегородской области от 28 ноября 2013 года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(Приложение 2 пункт 4)</t>
  </si>
  <si>
    <t xml:space="preserve"> Присмотр и уход за детьми -инвалидами ,детьми сиротами,оставшимися без попечения родителей,а также за детьми с туберкулезной интоксикацией ,обучающимися в  муниципальных образовательных организациях,реализующих образовательные программы дошкольного образования  </t>
  </si>
  <si>
    <t>Закон Нижегородской области от 21 октября 2005 года № 140-З "О наделении органов местного самоуправления отдельными государственными полномочиями в области образования" (статья 5 часть 4⁸)</t>
  </si>
  <si>
    <t>Закон Нижегородской области от 21 октября 2005 года № 140-З "О наделении органов местного самоуправления отдельными государственными полномочиями в области образования" (статья 5 часть 4⁹)</t>
  </si>
  <si>
    <t>Расходы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за счет средств субвенции областного бюджета</t>
  </si>
  <si>
    <t>0120273140</t>
  </si>
  <si>
    <t>"Предоставление общедоступного и бесплатного начального общего,основного общего,среднего общего образования по основным и дополнительным образовательным программам "</t>
  </si>
  <si>
    <t>ЧОУ РО "НЕРПЦ(МП)" "Православная гимназия Дмитрия Донского"</t>
  </si>
  <si>
    <t>Закон Нижегородской области от 21 октября 2005 года № 140-З "О наделении органов местного самоуправления отдельными государственными полномочиями в области образования" ( статья 5 часть 4⁵)</t>
  </si>
  <si>
    <t>Расходы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расположенные на территории Российской Федерации за счет средств субвенции из областного бюджета</t>
  </si>
  <si>
    <t>Управление народного образования и молодежной политики администрации городского округа город Бор Нижегородской области</t>
  </si>
  <si>
    <t>Управление сельского хозяйства администрации городского округа город Бор Нижегородской области</t>
  </si>
  <si>
    <t>Кантауровский территориальный отдел администрации городского округа город Бор Нижегородской области</t>
  </si>
  <si>
    <t>Редькинский территориальный отдел администрации городского округа город Бор Нижегородской области</t>
  </si>
  <si>
    <t>Расходы за счет резервного фонда ( резервный фонд администрации городского округа г.Бор; Фонд поддержки территорй; резервный фонд правительства Нижегородской области)</t>
  </si>
  <si>
    <t>01201S2490</t>
  </si>
  <si>
    <t>01201L3040</t>
  </si>
  <si>
    <t>Код РО</t>
  </si>
  <si>
    <t>04-2601                  04-2602</t>
  </si>
  <si>
    <t>1750100190                  
7770100190</t>
  </si>
  <si>
    <t>04-2601</t>
  </si>
  <si>
    <t xml:space="preserve">01
</t>
  </si>
  <si>
    <t xml:space="preserve">06 
</t>
  </si>
  <si>
    <t xml:space="preserve">1750100190
</t>
  </si>
  <si>
    <t>МКУ "Центр бухгалтерского обслуживания"</t>
  </si>
  <si>
    <t>04-2605</t>
  </si>
  <si>
    <t xml:space="preserve">13
</t>
  </si>
  <si>
    <t xml:space="preserve">1750200590
</t>
  </si>
  <si>
    <t>04-2502                    04-2601</t>
  </si>
  <si>
    <t>04-2613</t>
  </si>
  <si>
    <t>04-2508</t>
  </si>
  <si>
    <t>04-2603                 04-2604</t>
  </si>
  <si>
    <t>04-2624</t>
  </si>
  <si>
    <t>Мероприятия по сносу аварийных многоквартирных жилых домов,признанных таковыми после 01.01.2912г.</t>
  </si>
  <si>
    <t>Жилищное хозяйство</t>
  </si>
  <si>
    <t>2.2.4.</t>
  </si>
  <si>
    <t>Расходы по обустройству и восстановлению памятных мест,посвященных Великой Отечественной войны 1941-1945гг.</t>
  </si>
  <si>
    <t>обеспечение мероприятиий по обустройству и восстановлению памятных мест, посвященных Великой Отечественной войне 1941-1945 МП«Развитие сферы  жилищно-коммунального хозяйства городского округа город Бор»</t>
  </si>
  <si>
    <t>Реализация мероприятий по обустройству и восстановлению памятных мест, посвященных Великой Отечественной войне 1941-1945</t>
  </si>
  <si>
    <t>Линдовский территориальный отдел Администрации городского округа город Бор Нижегородской области</t>
  </si>
  <si>
    <t>06.10.2003         02.03.2007</t>
  </si>
  <si>
    <t>06.10.2003   06.05.2011       21.12.1994</t>
  </si>
  <si>
    <t>Прочие мероприятия по благоустройству</t>
  </si>
  <si>
    <t>06.10.2003    14.03.1995    24.06.9</t>
  </si>
  <si>
    <t xml:space="preserve">Мероприятия , направленные на  содержание  дорог общего пользования, тротуаров </t>
  </si>
  <si>
    <t>06.10.2003    14.03.1995     24.06.9</t>
  </si>
  <si>
    <t xml:space="preserve">Мероприятия , направленные на  ремонт  дорог общего пользования, тротуаров и дворовых территорий </t>
  </si>
  <si>
    <t>Мероприятия , направленные на  ремонт  дорог  на терриории г.о.г.Бор,основанных на инициативах граждан</t>
  </si>
  <si>
    <t>Организция и содержание кладбищ</t>
  </si>
  <si>
    <t>1) 01.01.2006             2) 12.01.1996             3) 21.06.2005</t>
  </si>
  <si>
    <t>Реализация мероприятий направленных на прочие расходы по благоустройству</t>
  </si>
  <si>
    <t>1) № 131-ФЗ "Обобщих принципах организации местного самоуправленияв РФ" ст.34, п.9 2) №33-ФЗ "Об особо охраняемым природных территориях" 3) №89-ФЗ "Об отходах производства потребления"</t>
  </si>
  <si>
    <t>1)06.10.2003 2)14.03.1995 3)24.06.1998</t>
  </si>
  <si>
    <t>1)06.10.2003
2)21.12.1994
3)26.10.1995                                                                                                                                                                                                                                                         4)06.05.2011</t>
  </si>
  <si>
    <t>Средства из резервного фонда администрации городского округа город Бор</t>
  </si>
  <si>
    <t>На обеспечение мероприятий в рамках МП Управление  жилищно-коммунального хозяйства администрации городского округа г.Бор" Реализация мероприятий по благоустройству и востановлению памятных мест, посвященных Великой Отечественной войне</t>
  </si>
  <si>
    <t xml:space="preserve">Благоустройство и востановление памятных мест, посвященных Великой Отечественной войне  </t>
  </si>
  <si>
    <t xml:space="preserve">1. Постановление №1229 от 13.03.2020г. Администрации городского округа город Бор Нижегородской области  </t>
  </si>
  <si>
    <t>1)12.03.2020</t>
  </si>
  <si>
    <t>Мероприятия по сносу аварийных многоквартирных жилых домов , признанных таковыми после 01.01.2012г.</t>
  </si>
  <si>
    <t>Разборка остатков деревянного дома,расположенного  по адресу Нижегородская область г.о.г. Бор п. Память Парижской Коммуны ул. Ленина д.7</t>
  </si>
  <si>
    <t>2.2.18</t>
  </si>
  <si>
    <t>2.2.19</t>
  </si>
  <si>
    <t>2.2.20</t>
  </si>
  <si>
    <t>2.2.21</t>
  </si>
  <si>
    <t>1) Федеральный закон от 06.10.2003 № 131-ФЗ "Об общих принципах организации местного самоуправления в Российской Федерации" ст. 14, п. 1, п.п. 9
2) Федеральный закон от 21.12.1994 № 69-ФЗ "О пожарной безопасности" ст. 19
3) Закон Нижегородской области от 26.10.1995 № 16-З "О пожарной безопасности"
4) Федеральный закон от 06.05.2011 N 100-ФЗ (ред. от 22.02.2017) "О добровольной пожарной охране"  5) постановление Администрации от 31.10.2016 № 5058 «О внесении изменения в Порядок формирования системы оплаты труда работников муниципальных учреждений городского округа г.Бор Нижегородской области, утвержденный постановлением администрации городского округа г.Бор от 18.05.2015 № 2306</t>
  </si>
  <si>
    <t xml:space="preserve">1) Федеральный закон от 06.10.2003 № 131-ФЗ "Об общих принципах организации местного самоуправления в Российской Федерации" ст. 14, п. 1, п.п. 22
2)  "О внесении изменений в Правила благоустройства, обеспечения чистоты и порядка на территории городского округа город Бор Нижегородской области, утвержденные решением Совета депутатов городского округа город Бор Нижегородской области от 13.12.2013 № 98" 3) Федеральный закон  "Бюджетный кодекс РФ" от  31.07.1998 "№ 145-фз"                                                                                                                                                                    4) Постановление администрации городского округа г.Бор  "Об изменении типа и наименования МБУ "Неклюдовский ЦО и СТ"     </t>
  </si>
  <si>
    <t>1)01.01.2006
2)21.12.1994
3)26.10.1995 4)06.05.2011
5) 01.01.2017 6)01.07.2017 7)14.09.2016</t>
  </si>
  <si>
    <t>1) Федеральный закон от 06.10.2003 № 131-ФЗ "Об общих принципах организации местного самоуправления в Российской Федерации" ст. 14, п. 1, п.п. 5
2)Постановление Правительства Российской Федерации от 03.12.2002 № 858 "О федеральной целевой программе "Социальное развитие села до 2013 года" п. 4
3) Закон Нижегородской области от 04.12.2008 № 157-З "Об автомобильных дорогах и дорожной деятельности на территории Нижегородской области" ст. 9, п. 4</t>
  </si>
  <si>
    <t>1)01.01.2006,
2)01.01.2003
3)14.12.2008</t>
  </si>
  <si>
    <t xml:space="preserve">1) Федеральный закон от 06.10.2003 № 131-ФЗ "Об общих принципах организации местного самоуправления в Российской Федерации" ст. 14, п. 1, п.п. 22
2) Федеральный закон от 12.01.1996 № 8-ФЗ "О погребении и похоронном деле" 
ст. 26 3)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деле"и приведении в соответствие с даннымФедеральным законом некоторых постановлений Администрации и Правительства Нижегородской области" п.4      </t>
  </si>
  <si>
    <t>1)01.01.2006
2)12.01.1996
3)21.06.2005</t>
  </si>
  <si>
    <t>расходы по обустройству и востановлению памятных мест, посвященных Великой Отчественной войне 1941-1945 гг</t>
  </si>
  <si>
    <t>Постановление №1229 от 13.03.2020 года.</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</si>
  <si>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</si>
  <si>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</si>
  <si>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05405L5760</t>
  </si>
  <si>
    <t>Расходы за счет фонда поддержки территорий</t>
  </si>
  <si>
    <t>Предоставление субсидий бюджетным учреждениям</t>
  </si>
  <si>
    <t>Управление культуры и туризма городского округа город Бор</t>
  </si>
  <si>
    <t>04-2602</t>
  </si>
  <si>
    <t>04-2622</t>
  </si>
  <si>
    <t>Расходы на исполнение полномочий в сфере общего образования в муниципальных дошкольных образовательных организациях за счет средств субвенции из областного  ,</t>
  </si>
  <si>
    <t>Расходы на исполнение полномочий в сфере общего образования в муниципальных общеобразовательных организациях за счет средств субвенции из областного бюджета</t>
  </si>
  <si>
    <t xml:space="preserve">Расходы на исполнение полномочий в сфере общего образования в муниципальных дошкольных образовательных организациях за счет средств субвенции из областного </t>
  </si>
  <si>
    <t>Обеспечение  прироста сельскохозяйственной продукции собственного производства в рамках приоритетных подотраслей агропромышленного комплекса</t>
  </si>
  <si>
    <t>1310173210</t>
  </si>
  <si>
    <t>1) 14.08.2012 2)25.04.2013  3)01.01.2020</t>
  </si>
  <si>
    <t>Возмещение части затрат на приобретение элитных семян за счет средств областного бюджета</t>
  </si>
  <si>
    <t xml:space="preserve">
 Закон Нижегородской области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Постановление Правительства Нижегородской области от 13.02.2017 N 63"О порядке и условиях предоставления и распределения субсидий на содействие достижению целевых показателей государственной программы "Развитие агропромышленного комплекса Нижегородской области", источником финансового обеспечения которых являются средства федерального и областного бюджетов", Постановление Правительства Нижегородской области от 13.03.2020 N207 " О государственной поддержке сельскохозяйственного производства по отдельным подотраслям растениеводства и животноводства"</t>
  </si>
  <si>
    <t>1)01.01.2006 2)13.02.2017 3)01.01.2020</t>
  </si>
  <si>
    <t xml:space="preserve"> Закон Нижегородской области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производства";Постановление Правительства Нижегородской области от 14.03.2013 N 148 "Об утверждении Положения о порядке предоставления средств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молока",Постановление Правительства Нижегородской области от 13.03.2020 N207 " О государственной поддержке сельскохозяйственного производства по отдельным подотраслям растениеводства и животноводства"</t>
  </si>
  <si>
    <t>1)01.01.2016 2)14.03.2013 3)01.01.2020</t>
  </si>
  <si>
    <t>11.</t>
  </si>
  <si>
    <t xml:space="preserve">
 Закон Нижегородской области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Постановление Правительства Нижегородской области от 18.03.2020 N 218"О  государственной поддержке на стимулирование развития приоритетных ьподотраслей агропромышленного комплекса и развитий малых форм хозяйствования"</t>
  </si>
  <si>
    <t>1)01.01.2006  2)01.01.2020</t>
  </si>
  <si>
    <t>13101R5020</t>
  </si>
  <si>
    <t>13101R5080</t>
  </si>
  <si>
    <t xml:space="preserve">
 Закон Нижегородской области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Постановление Правительства Нижегородской области от 13.03.2020 N207 " О государственной поддержке сельскохозяйственного производства по отдельным подотраслям растениеводства и животноводства"</t>
  </si>
  <si>
    <t>Поддержка сельскохозяйственного производства по отдельным подотраслям растениеводства и животноводства за счет средств федерального и областного бюджетов</t>
  </si>
  <si>
    <t>13102R5080</t>
  </si>
  <si>
    <t>Совет депутатов городского округа город Бор Нижегородской области</t>
  </si>
  <si>
    <t>04-2540</t>
  </si>
  <si>
    <t>04-2507</t>
  </si>
  <si>
    <t>04-2541</t>
  </si>
  <si>
    <t>04-2538</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</si>
  <si>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</si>
  <si>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04-3239</t>
  </si>
  <si>
    <t xml:space="preserve"> Закон НО от 04.08.2011 № 91-З "Об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t>
  </si>
  <si>
    <t>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</si>
  <si>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регулирование численности безнадзорных животных на территории города</t>
  </si>
  <si>
    <t>04-3254</t>
  </si>
  <si>
    <t>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</si>
  <si>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 xml:space="preserve">1) Закон НО от 10 декабря 2004 года № 147-З "О мерах социальной поддержки детей-сирот и детей,
оставшихся без попечения родителей"
 2) Закон НО от 30 сентября 2008 года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t>
  </si>
  <si>
    <t>И.о директора департамента финансов администрации</t>
  </si>
  <si>
    <t>М.Ф.Колесов</t>
  </si>
  <si>
    <t>04-3202</t>
  </si>
  <si>
    <t>04-3201</t>
  </si>
  <si>
    <t>04-3206</t>
  </si>
  <si>
    <t>04-3205</t>
  </si>
  <si>
    <t>04-3207</t>
  </si>
  <si>
    <t>Департамент имущества го г.Бор</t>
  </si>
  <si>
    <t>04-2520</t>
  </si>
  <si>
    <t>04-2625</t>
  </si>
  <si>
    <t>04-3240</t>
  </si>
  <si>
    <t>04-3297</t>
  </si>
  <si>
    <t>04-3296</t>
  </si>
  <si>
    <t>обеспечение первичных мер пожарной безопасности в границах городского округа</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</si>
  <si>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</si>
  <si>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</si>
  <si>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Обеспечение первичных мер пожарной безопасности в границах городского округа</t>
  </si>
  <si>
    <t>Утверждение правил благоустройства территории городского округа, осуществление контроля за их соблюдением</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</si>
  <si>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</si>
  <si>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</si>
  <si>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</si>
  <si>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2601</t>
  </si>
  <si>
    <t>2602</t>
  </si>
  <si>
    <t>2520</t>
  </si>
  <si>
    <t>2.2.4,</t>
  </si>
  <si>
    <t>04-3403</t>
  </si>
  <si>
    <t>04-3401</t>
  </si>
  <si>
    <t>04-3222</t>
  </si>
  <si>
    <t xml:space="preserve">                                                                                                </t>
  </si>
  <si>
    <t>11.11.2020</t>
  </si>
  <si>
    <t xml:space="preserve">Приложение 2  к  Приказу Департамента финансов администрации городского округа г.Бор  № 81н от  29.09.2021г           </t>
  </si>
  <si>
    <t>очередной финансовый год 2022г</t>
  </si>
  <si>
    <t>1-ый год планового периода 2023г</t>
  </si>
  <si>
    <t>2-ой год планового периода 2024г</t>
  </si>
  <si>
    <t>01
01</t>
  </si>
  <si>
    <t xml:space="preserve">1. Муниципальный контракт № 1ЭА/2021 от 01.03.2021г.                                                                2. Муниципальный контракт № 2ЭА/2019 от 05.11.2019 г.                                                                </t>
  </si>
  <si>
    <t>текущий финансовый год (факт по состоянию на 01.09.2021т)</t>
  </si>
  <si>
    <t>Расходы на повышение минимального размера оплаты труда с 1 мая 2018г. работников муниципальных учреждений и органов местного самоуправления.</t>
  </si>
  <si>
    <t>Реализация мероприятий ,направленных на благоустройство в рамках реализации проекта инициативного бюджетирования "Вам решать"</t>
  </si>
  <si>
    <t>Реализация мероприятий по благоустройству сельских территорий</t>
  </si>
  <si>
    <t>Расходы за счет средств из фонда  поддержки территорий от правительства Нижегородской области</t>
  </si>
  <si>
    <t>Расходы за счет средств из фонда поддержки территорий от Правительства Нижегородской области</t>
  </si>
  <si>
    <t>777322000</t>
  </si>
  <si>
    <t>Награждение победителя смотра конкурса "Самый благоустроенный населенный пункт,образцовая улица  и лучший  индивидуальный  дом  в индивидуальном жилом секторег.о.г.Бор"</t>
  </si>
  <si>
    <t>3.2</t>
  </si>
  <si>
    <t>Закупка товаров,работ  и услуг в сфере информационно-коммуникационных технологий</t>
  </si>
  <si>
    <t>МАУ 2</t>
  </si>
  <si>
    <t>обеспечение безопасности гидротехнических сооружений</t>
  </si>
  <si>
    <t>Распоряжение администрации городского округа г. Бор № 326 от 07.09.2020</t>
  </si>
  <si>
    <t>2.1.1.14</t>
  </si>
  <si>
    <t>Распоряжение администрации городского округа г. Бор № 261 от 28.07.2020                    Распоряжение администрации городского округа г. Бор № 203 от 10.06.2021</t>
  </si>
  <si>
    <t>28.07.2020                      10.06.2021</t>
  </si>
  <si>
    <t>31.12.2020                          31.12.2021</t>
  </si>
  <si>
    <t>распоряжения Правительства Нижегородской области 455-р от 06.05.2020</t>
  </si>
  <si>
    <t>2010425250</t>
  </si>
  <si>
    <t xml:space="preserve">МКУ </t>
  </si>
  <si>
    <t>МКУ</t>
  </si>
  <si>
    <t>МКУ 3</t>
  </si>
  <si>
    <t>1)06.10.2006
2)21.12.1994
3)26.10.1995                                                                                                                                                                                                                                                         4)06.05.2011</t>
  </si>
  <si>
    <t>Реализация мероприятий направленных на содержание дороги общего пользования</t>
  </si>
  <si>
    <t>1)06.10.2003,
2)01.01.2003
3)14.12.2008</t>
  </si>
  <si>
    <t>Реализация мероприятий, направленных на проведение капитального ремонта объектов благоустройства</t>
  </si>
  <si>
    <t>Реализация мероприятий направленных на содержания кладбищ</t>
  </si>
  <si>
    <t>2.2.1.14</t>
  </si>
  <si>
    <t>2.2.1.15</t>
  </si>
  <si>
    <t>2.2.1.16</t>
  </si>
  <si>
    <t>2.2.1.17</t>
  </si>
  <si>
    <t>0,0</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</si>
  <si>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(Организация освещения улиц)</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</si>
  <si>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(Организация и содержание мест захоронения)</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</si>
  <si>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(Уборка территории и аналогичная деятельность)</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</si>
  <si>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(Уборка территории и аналогичная деятельность)</t>
  </si>
  <si>
    <t>1. Постановление № 696 от 31 мая 2019г. Правительства Российской Федерации "Об утверждении государственной програсммы  РФ "Комплексное развитие сельских территорий"</t>
  </si>
  <si>
    <t>1. 31.05.2019</t>
  </si>
  <si>
    <t>1. Распоряжение № 92 от 17.03.20201г. Администрации г.о.г. Бор Нижегородской области ; 2. Распоряжение № 196 от 04.06.2021г. Администрации г.о.г. Бор Нижегородской области</t>
  </si>
  <si>
    <t>1.17.03.2021;                           2. 04.06.2021</t>
  </si>
  <si>
    <t xml:space="preserve">1. Распоряжение № 92 от 17.03.20201г. Администрации г.о.г. Бор Нижегородской области ; 2. Распоряжение № 196 от 04.06.2021г. Администрации г.о.г. Бор Нижегородской области </t>
  </si>
  <si>
    <t>1.17.03.2021                           2. 04.06.2021</t>
  </si>
  <si>
    <t>Распоряжение №587-р от 23.06.2021 года "О выделении денежных средств из фонда на поддержку территорий" на приобретение и установку игровых элементов на детскую площадку по адресу: п. Неклюдово, ул. Лесная, д. 3</t>
  </si>
  <si>
    <t>Распоряжение №641-р от 14.07.2021 года "О выделении денежных средств из фонда на поддержку территорий" на приобретение и установку игровых элементов на детскую площадку по адресу: г.Бор, п.Неклюдово ул. Полевая между домами №7 и №11</t>
  </si>
  <si>
    <t>003</t>
  </si>
  <si>
    <t>Контрольно-счетная палата городского округа город Бор Нижегородской области</t>
  </si>
  <si>
    <t xml:space="preserve">1)Федеральный закон от 06.10.2003г.№131(ред. От 01.07.2021г.»Об общих принципах организации местного самоуправления в РФ»ст.17 п.1пп.3
2)Закон Нижегородской области от 03.08.2007г. «99-3 «О муниципальной службе в Нижегородской области»(ред. от 03.12.2019г.)
ст.38 абз.1                                      3) Решение от 29.09.2020г. №13 "Об утверждении положения о контрольной-счетной палате городского округа город Бор Нижегородской области"   4) Федеральный закон от 07.02.2011г. №6 "Об общих принципах организации и деятельности контрольно-счетных органов субъектов РФ и муниципальных образований"
</t>
  </si>
  <si>
    <t>1) 06.10.2003г.   2) 03.08.2007г.   3) 29.09.2020г.   4) 07.02.2011г.</t>
  </si>
  <si>
    <t xml:space="preserve">1)Федеральный закон от 06.10.2003г.№131(ред. От 01.07.2021г.»Об общих принципах организации местного самоуправления в РФ»ст.17 п.1пп.3
2)Закон Нижегородской области от 03.08.2007г. «99-3 «О муниципальной службе в Нижегородской области»(ред. от 03.12.2019г.)
ст.38 абз.1                                            3) Решение от 16.07.2010г. №11 "Об утверждении положения о Совете депутатов городского округа город Бор Нижегородской области"
</t>
  </si>
  <si>
    <t>1). 06.10.2003г.  2). 03.08.2007г.   3). 16.07.2021г.</t>
  </si>
  <si>
    <t>1). 06.10.2003г. 2) 25.01.2011г.</t>
  </si>
  <si>
    <t>отчетный финансовый год 2020 г</t>
  </si>
  <si>
    <t>текущий финансовый год (уточненный план на 01.09.2021г)</t>
  </si>
  <si>
    <t xml:space="preserve">Приложение 1  к  Приказу Департамента финансов администрации городского округа г.Бор  № 81н от  29.09.2021г           </t>
  </si>
  <si>
    <t>Таблица 1.ПРЕДВАРИТЕЛЬНЫЙ (ПЛАНОВЫЙ)  РЕЕСТР РАСХОДНЫХ ОБЯЗАТЕЛЬСТВ ГОРОДСКОГО ОКРУГА ГОРОД БОР НИЖЕГОРОДСКОЙ ОБЛАСТИ (РЕЕСТР РАСХОДНЫХ ОБЯЗАТЕЛЬСТВ СУБЪЕКТОВ  БЮДЖЕТНОГО ПЛАНИРОВАНИЯ  БЮДЖЕТА ГОРОДСКОГО ОКРУГА ГОРОД БОР) ПО РАСХОДНЫМ ОБЯЗАТЕЛЬСТВАМ, ИСПОЛНЯЕМЫМ ЗА СЧЕТ СОБСТВЕННЫХ ДОХОДОВ И ИСТОЧНИКОВ ФИНАНСИРОВАНИЯ ДЕФИЦИТА БЮДЖЕТА ГОРОДСКОГО ОКРУГА ГОРОД БОР , ЗА ИСКЛЮЧЕНИЕМ ОСТАТКОВ СУБВЕНЦИЙ ПРОШЛЫХ ЛЕТ
НА 2022 ГОД И НА ПЛАНОВЫЙ ПЕРИОД 2023 И 2024 ГОДОВ</t>
  </si>
  <si>
    <t>11.11.2021</t>
  </si>
  <si>
    <t xml:space="preserve">Федеральный закон от 06.10.2003 N 131-ФЗ  "Об общих принципах организации местного самоуправления в Российской Федерации" статья 23  </t>
  </si>
  <si>
    <t>2.2.1.18</t>
  </si>
  <si>
    <t>3.1.1</t>
  </si>
  <si>
    <t>ФЗ от 02.03.2007 г. № 25-ФЗ   "О муниципальной службе в Российской Федерации"; ФЗ от 06.10.2003 № 131-ФЗ "Об общих принципах организации местного самоуправления в Российской Федерации"; Закон Нижегородской области от 03.08.2007 г. № 99-з  "О муниципальной службе"; Положение о муниципальной службе в городском округе город Бор, утвержденное решением Совета депутатов городского округа город Бор Нижегородской области от 30.09.2010 № 39</t>
  </si>
  <si>
    <t>02.03.2007 г. (действующая редакция от 30.06.16 г.); 10.10.2003 г. (действующая редакция 02.12.15 г.)06.10.2003 г. (действующая редакция от 03.07.16 г.); 05.04.2013 г.; 03.08.2007 г. (действующая редакция 06.04.16 г.)</t>
  </si>
  <si>
    <t>ФЗ "Налоговый кодекс" от 05.08.2000 г. № 117-ФЗ</t>
  </si>
  <si>
    <t xml:space="preserve">05.08.2000 г. (действующая редакция от 03.07.16 г.)                                                                                                </t>
  </si>
  <si>
    <t xml:space="preserve">1) Закон Нижегородской области "О пожарной безопасности" 16-3 ст.6 от 26.10.1995;     2) "Об общих принципах организации местного самоуправления в Российской Федерации" Закон РФ № 131-ФЗ ст.14 п.1 п.п9 от 06.10.2003;3) Постановление администрации городского округа город Бор Нижегородской области №2306 от 18.05.2015 г "По оплате труда работников муниципальных учреждений городского округа город Бор"                                 </t>
  </si>
  <si>
    <t>1) 26.10.1995;        2) 30.12.2015.                        3).18.05.2015 г</t>
  </si>
  <si>
    <t xml:space="preserve">1) Закон Нижегородской области "О пожарной безопасности" 16-3 ст.6 от 26.10.1995;     2) "О газоснабжении в РФ " 69-ФЗ ст.19 от 31.03.1999г;                     3) "Об общих принципах организации местного самоуправления в Российской Федерации" Закон РФ № 131-ФЗ ст.14 п.1 п.п9 от 06.10.2003                                 </t>
  </si>
  <si>
    <t xml:space="preserve">1) 26.10.1995;     2) 31.09.1999;   3) 30.12.2015. </t>
  </si>
  <si>
    <t>2.2.3</t>
  </si>
  <si>
    <t>Реализация мероприятий, направленных  на содержание дорог общего пользования, тротуаров</t>
  </si>
  <si>
    <t xml:space="preserve">1) "Об автомобильных дорогах и дорожной деятельности на территории Нижегородской области" Закон Нижегородской области 108-з ст.24, п.4 от 31.05.2000г;                        2) Об автомобильных дорогах и дорожной деятельности на территории НО "Закон Нижегородской области 157-з ст.9, п.4 от 04.12.2008;                            3) Федеральный Закон "Об общих принципах организации местного самоуправления в Российской Федерации" 131ФЗ ст.14 п.1 п.п 1 от 06.10.2003;        </t>
  </si>
  <si>
    <t xml:space="preserve">1) 31.05.2000;  2) 04.12.2008;  3) 06.10.2003;    </t>
  </si>
  <si>
    <t xml:space="preserve">Решение Совета депутатов "Об участии в реализации инициативных проектов жителей городского округа город Бор и утверждения перечня проектов, планируемых к реализации в рамках проекта инициативного бюджетирования "ППМИ" и "Вам Решать!" </t>
  </si>
  <si>
    <t>Фонд Правительства Нижегородской области на выделение денежных средств в поддержку территорий</t>
  </si>
  <si>
    <t>Реализация мероприятий, направленных на уличное освещение</t>
  </si>
  <si>
    <t xml:space="preserve">1) Закон Нижегородской области "Об охране озелененных территорий Нижегородской области" №110-з ст.7,п.3 от 07.03.2007;                        2) Постановление Правительства Нижегородской области "Об утверждении типовых правил санитарного содержания территорий, организации уборки и обеспечения чистоты и порядка на территории НО" №309 п.2 от 12.12.2005;               3) Федеральный Закон "Об особо охраняемых природных территориях" 33-ФЗ ст.2, п.6 от 14.03.1995;                          4) Федеральный Закон "Об общих принципах организации местного самоуправления в Российской Федерации" 131-ФЗ ст.14, п.1 п.п 19 от 06.10.2003г;                5) Постановления Правительства РФ "Об утверждении пожарной безопасности в лесах" №417 п.1 от 30.06.2007                              </t>
  </si>
  <si>
    <t>Реализация мероприятий, направленных на озеленение</t>
  </si>
  <si>
    <t>Реализация мероприятий, направленных на содержание кладбищ</t>
  </si>
  <si>
    <t>Решение Совета депутатов № 15 "Об участии в реализации инициативных проектов жителей городского округа город Бор и утверждения перечня проектов, планируемых к реализации в рамках проекта инициативного бюджетирования"Вам Решать!" в 2021 году</t>
  </si>
  <si>
    <t>Реализация мероприятий, направленных на прочие расходы по благоустройству</t>
  </si>
  <si>
    <t>Решение Совета депутатов</t>
  </si>
  <si>
    <t>04-2542</t>
  </si>
  <si>
    <t>Решение Совета депутатов № 17 "Об утверждении перечня проектов в рамках ведомственного проекта "Благоустройство сельских территорий"</t>
  </si>
  <si>
    <t xml:space="preserve">1) Закон Нижегородской области "Об охране озелененных территорий Нижегородской области" №110-з ст.7,п.3 от 07.03.2007;                        2) Постановление Правительства Нижегородской области "Об утверждении типовых правил санитарного содержания территорий, организации уборки и обеспечения чистоты и порядка на территории НО" №309 п.2 от 12.12.2005;               3) Федеральный Закон "Об особо охраняемых природных территориях" 33-ФЗ ст.2, п.6 от 14.03.1995;                          4) Федеральный Закон "Об общих принципах организации местного самоуправления в Российской Федерации" 131-ФЗ ст.14, п.1 п.п 19 от 06.10.2003г;                5) Постановления Правительства РФ "Об утверждении пожарной безопасности в лесах" №417 п.1 от 30.06.2007     </t>
  </si>
  <si>
    <t xml:space="preserve">1) 26.10.1995;  2) 01.01.2016;  3) 25.04.1997;  4) 31.09.1999;   5) 30.12.2015. </t>
  </si>
  <si>
    <t>Постановление администрации городского округа город Бор Нижегородской области №2306 от 18.05.2015 г "По оплате труда работников муниципальных учреждений городского округа город Бор"</t>
  </si>
  <si>
    <t>18.05.2015 г</t>
  </si>
  <si>
    <t>МП "Патриотическое и духовно-нравственное воспитание граждан в городском округе город Бор"</t>
  </si>
  <si>
    <t>04-2531</t>
  </si>
  <si>
    <t>08</t>
  </si>
  <si>
    <t>2110100140</t>
  </si>
  <si>
    <t xml:space="preserve">
04-2602</t>
  </si>
  <si>
    <t>1) 10.10.2003;    2) 03.08.2007;   3) 02.03.2007;   4) 30.12.2015;   5)25.09.1997;    6)10.01.2002;    7)20.08.1992
8) 30.09.2010</t>
  </si>
  <si>
    <t xml:space="preserve">04-2601
</t>
  </si>
  <si>
    <t xml:space="preserve">Расходные обязательства по выполнению  муниципальных программ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</si>
  <si>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</si>
  <si>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04-2520
</t>
  </si>
  <si>
    <t>1) Закон Нижегородской области "О денежном содержании лиц замещающих муниципальные должности в НО" №93-З ст.6 от 10.10.2003;                               2) Закон Нижегородской области "О муниципальной службе в НО" №99-З ст.38 абз.1 от 03.08.2007г                3) Федеральный закон "О муниципальной службе в Российской Федерации" 25-ФЗ ст.5,п.2 от 02.03.2007г.;                 4) Федеральный закон "Об общих принципах организации местного самоуправления в Российской Федерации" 131-ФЗ ст.34, п.9 от 06.10.2003;                            5) Федеральный закон "О финансовых основах местного самоуправления в Российской Федерации" 126-ФЗ ст.22, п.2 от 25.09.1997г;           6)Федеральный закон "Об охране окружающей среды"7-ФЗ ст.16, п.п.1.3 от 10.01.2002;    7)Постановление Правительства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№632 в целом от 20.08.1992; 8) Решение Совета депутатов городского округа г. Бор Нижегородской области от 30.09.2010 года №39 "Об утверждении положения о муниципальной службе в городском округе город Бор" ( в ред. от 27.10.2015 №24)</t>
  </si>
  <si>
    <t>2.1.2</t>
  </si>
  <si>
    <t>На обеспечение деятельности МКУ " Ситниковский центр обеспечения и содержания  территории"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 на 2020 год"</t>
  </si>
  <si>
    <t xml:space="preserve">1) Закон Нижегородской области "О пожарной безопасности" 16-3 ст.6 от 26.10.1995;     2)Постановление  администрации городского округа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"Об общих принципах организации местного самоуправления в Российской Федерации" Закон РФ № 131-ФЗ ст.14 п.1 п.п9 от 06.10.2003 4) Федеральный з-он  от 21.12.1994 года  №69-ФЗ " О пожарной безопасности"       5) ФЗ от 22.07.1998 №123-ФЗ "Технический регламент о требованиях пожарной безопасности"                     </t>
  </si>
  <si>
    <t>1) 26.10.1995;  2) 24.11..2015;   3) 06.10.2003. 4) 21.12.1994 5) 22.07.1998</t>
  </si>
  <si>
    <t xml:space="preserve">1) не установлена          2)31.12.2016              </t>
  </si>
  <si>
    <t>2.1.4.</t>
  </si>
  <si>
    <t>2.1.5.</t>
  </si>
  <si>
    <t>Иные бюджетные ассигнования</t>
  </si>
  <si>
    <t>2.1.6.</t>
  </si>
  <si>
    <t xml:space="preserve">Распоряжение Администрации г.о.г. Бор Нижегородской области №426 от 13.11.2020, Распоряжение Администрации г.о.г. Бор Нижегородской области №405 от 02.11.2020
</t>
  </si>
  <si>
    <t>Дорожное хозяйство (дорожные фонды)</t>
  </si>
  <si>
    <t>На обеспечение деятельности МКУ " Ситниковский центр обеспечения и содержания территории" в рамках МП "Содержание и развитие дорожного хозяйства городского округа город Бор на 2020 г"</t>
  </si>
  <si>
    <t>Содержание дорог общего пользования, тротуаров.</t>
  </si>
  <si>
    <t xml:space="preserve">0810124100, 
</t>
  </si>
  <si>
    <t xml:space="preserve">1) Об автомобильных дорогах и дорожной деятельности на территории НО "Закон Нижегородской области 157-з ст.9, п.4 от 04.12.2008;                            2) Федеральный Закон "Об общих принципах организации местного самоуправления в Российской Федерации" 131ФЗ ст.14 п.1 п.п. 1 от 06.10.2003;        </t>
  </si>
  <si>
    <t>1) 04.12.2008 2)06.10.2003</t>
  </si>
  <si>
    <t xml:space="preserve">2) не установлена                   </t>
  </si>
  <si>
    <t>Мероприятия по ремонту дорог общего пользования, тротуаров и дворовых территорий в рамках реализации проектов по поддержке местных инициатив</t>
  </si>
  <si>
    <t>Постановление  администрации городского округа г. Бор  19.05.2020 г.   № 2072 "О реализация на территории городского округа город Бор Нижегородской области проекта по поддержке местных инициатив"</t>
  </si>
  <si>
    <t xml:space="preserve">
Распоряжение Администрации г.о.г. Бор Нижегородской области от 07.08.2020 №279</t>
  </si>
  <si>
    <t>04-2626</t>
  </si>
  <si>
    <t>Распоряжение Правительства Нижегородской области от 25.08.2020г. № 919-р</t>
  </si>
  <si>
    <t xml:space="preserve">На обеспечение деятельности МКУ " Ситниковский центр обеспечения и содержания территории" в рамках МП "Развитие сферы жилищно-коммунального хозяйства городского округа г.Бор на 2020 г" </t>
  </si>
  <si>
    <t xml:space="preserve">1) Закон Нижегородской области "Об охране озелененных территорий Нижегородской области" №110-з ст.7,п.3 от 07.09.2007;                             2) Федеральный Закон "Об общих принципах организации местного самоуправления в Российской Федерации" 131-ФЗ ст.14, п.1 п.п. 19 от 06.10.2003г;                3) Постановления Правительства РФ "Об утверждении пожарной безопасности в лесах" №417 п.1 от 30.06.2007                              </t>
  </si>
  <si>
    <t>1) 07.03.2007         2) 30.12.2015;   3) 30.06.2007.</t>
  </si>
  <si>
    <t xml:space="preserve">1) не установлена                           </t>
  </si>
  <si>
    <t>2.3.2</t>
  </si>
  <si>
    <t>На обеспечение деятельности МБУ " Ситниковский  центр обеспечения и содержания  территории" в рамках МП "Развитие сферы жилищно-коммунального хозяйства городского округа г.Бор на 2020 г"</t>
  </si>
  <si>
    <t xml:space="preserve">1) Закон Нижегородской области "Об охране озелененных территорий Нижегородской области" №110-з ст.7,п.3 от 07.09.2007;                                                      2) Федеральный Закон "Об особо охраняемых природных территориях" 33-ФЗ ст.2, п.8 п. 9 от 14.03.1995;                          3) Федеральный Закон "Об общих принципах организации местного самоуправления в Российской Федерации" 131-ФЗ ст.14, п.1 п.п. 19 от 06.10.2003г;                4) Постановления Правительства РФ "Об утверждении пожарной безопасности в лесах" №417 п.1 от 30.06.2007                         </t>
  </si>
  <si>
    <t>1) 07.09.2007;   2) 14.03.1995;   3) 06.10.2003 ;   4) 30.06.2007</t>
  </si>
  <si>
    <t>2.3.3</t>
  </si>
  <si>
    <t>2.3.4</t>
  </si>
  <si>
    <t>Реализация мероприятий, направленных на проведение каписального и текущего ремонта объектов благоустройства</t>
  </si>
  <si>
    <t>2.3.5.</t>
  </si>
  <si>
    <t>Реализация мероприятий, направленных на соднржание кладбищ</t>
  </si>
  <si>
    <t xml:space="preserve">1) Федеральный Закон " Об общих принципах организации местного самоуправления в Российской Федерации" 131-ФЗ ст.14 п.1 п.п.22 от 06.10.2003г; </t>
  </si>
  <si>
    <t>2.3.6</t>
  </si>
  <si>
    <t>Расходы по обустройству и восстановлению памятных мест, посвященныхвеликой отечественной войне 1941-1945 гг.</t>
  </si>
  <si>
    <t>Постановление  от 13.03.2020 №1229 "О реализации на территории городского округа город Бор Нижегородской области мероприятий по обустройству и восстановлению памятных мест, посвященных Великой Отечественной войне"</t>
  </si>
  <si>
    <t>2.3.7</t>
  </si>
  <si>
    <t>Содержание и развитие объктов благоустройства</t>
  </si>
  <si>
    <t xml:space="preserve">
Постановление №4172 от 31.07.2019 "О награждении победителей смотра-конкурса самый благоустроенный населенный пункт , образцовая улица и лучший индвидидуальный домв индивидуальном жилом секторе г.о.г. Бор"</t>
  </si>
  <si>
    <t>2.3.8</t>
  </si>
  <si>
    <t xml:space="preserve">
Распоряжение Правительства Нижегородской области №798-р от 24.07.2020</t>
  </si>
  <si>
    <t>2.3.9</t>
  </si>
  <si>
    <t>2.3.10</t>
  </si>
  <si>
    <t>Реализация мероприятий по приобретению и установке элементов детских и спортивных площадок на территории городского округа г. Бор, основанных на инициативах граждан</t>
  </si>
  <si>
    <t>Постановление №3732 от 29.06.2018 "О внесении изменений в Положение о порядке и условиях приобретения и установки детских и спортивных площадок на территории городского округа г. Бор, утвержденное постановлением администрации городского округа г. Бор от 07.07.2015 №3336</t>
  </si>
  <si>
    <t>2.3.11</t>
  </si>
  <si>
    <t>На обеспечение деятельности МКУ " Ситниковский центр обеспечения и содержания  территории" в рамках МП "Развитие сферы жилищно-коммунального хозяйства городского округа г.Бор на 2020 г" Реализация мероприятий направленных на прочие расходы по благоустройству</t>
  </si>
  <si>
    <t>2.4.</t>
  </si>
  <si>
    <t>Другие вопросы в области жилищно-коммунального хозяйства</t>
  </si>
  <si>
    <t>2.4.1.</t>
  </si>
  <si>
    <t>На обеспечение деятельности МКУ " Ситниковский центр обеспечения и содержания территории" в рамках МП "Развитие сферы жилищно-коммунального хозяйства городского округа г.Бор на 2020 г" Расходы на обеспечение деятельности подведомственных учреждений</t>
  </si>
  <si>
    <t>2.4.2.</t>
  </si>
  <si>
    <t>2.4.3.</t>
  </si>
  <si>
    <t>4.1.2.4</t>
  </si>
  <si>
    <t>4.1.2.5</t>
  </si>
  <si>
    <t>4.1.2.6</t>
  </si>
  <si>
    <t>Общегосударственные вопросы</t>
  </si>
  <si>
    <t xml:space="preserve">1) Закон Нижегородской области "О денежном содержании лиц замещающих муниципальные должности в НО" №93-З ст.6 от 10.10.2003;                               2) Закон Нижегородской области "О муниципальной службе в НО" №99-З ст.38 абз.1 от 03.08.2007г                3) Федеральный закон "О муниципальной службе в Российской Федерации" 25-ФЗ ст.5,п.2 от 02.03.2007г.;                 4) Федеральный закон "Об общих принципах организации местного самоуправления в Российской Федерации" 131-ФЗ ст.34, п.9 от 06.10.2003;                                  56)Федеральный закон "Об охране окружающей среды"7-ФЗ ст.16, п.п.1.3 от 10.01.2002;   6)Поставление Правительства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№632 в целом от 20.08.1992      7) Решние Совета депутатов от 30.09.2010 г №39
Об утверждении Положения
о муниципальной службе 
в городском округе город Бор
                                  </t>
  </si>
  <si>
    <t>1) 10.10.2003;    2) 03.08.2007;   3) 02.03.2007;   4) 30.12.2015;      5)10.01.2002;    6)20.08.1992       7)30.09.2010</t>
  </si>
  <si>
    <t xml:space="preserve"> не установлена                   </t>
  </si>
  <si>
    <t xml:space="preserve"> </t>
  </si>
  <si>
    <t>МКУ"Ямновский центр обеспечения и содержания территории", в том числе:</t>
  </si>
  <si>
    <t xml:space="preserve"> не установлена      </t>
  </si>
  <si>
    <t>Муниципальная программа «Защита населения и территорий от чрезвычайных ситуаций,обеспечение пожарной безопасности людей на водных объектах городского округа г.Бор Нижегородской области»</t>
  </si>
  <si>
    <t xml:space="preserve"> не установлена</t>
  </si>
  <si>
    <t>2.2.8.</t>
  </si>
  <si>
    <t>2.2.9.</t>
  </si>
  <si>
    <t>2,2,10</t>
  </si>
  <si>
    <t>Расходы за счет средств из резервного фонда главы</t>
  </si>
  <si>
    <t>Обеспечение пожарной безопасност</t>
  </si>
  <si>
    <t xml:space="preserve"> Распоряжение Правительства Нижегородской области от 12.05.2017 г № 668-р "О выделении денежных средств из фонда на поддержку территорий на приобретение и установку элементов детской площадки около д.122  по ул.Школьная, д.Плотинка ;Распоряжение Правительства Нижегородской области от 04.07.2017 г №1061-р о выделении денежных средств из фонда на поддержку территорий на приобретение и установку детского городска д.Плотинка около д.1,2,3</t>
  </si>
  <si>
    <t>12.05.2017;       04.07.2017</t>
  </si>
  <si>
    <t>не установлена</t>
  </si>
  <si>
    <t>1) Закон Нижегородской области "О пожарной безопасности" 16-3 ст.6 от 26.10.1995;     2) "О газоснабжении в РФ " 69-ФЗ ст.19 от 31.03.1999г;                     3) "Об общих принципах организации местного самоуправления в Российской Федерации" Закон РФ № 131-ФЗ ст.14 п.1 п.п9 от 06.10.200</t>
  </si>
  <si>
    <t>,1) Закон Нижегородской области "О пожарной безопасности" 16-3 ст.6 от 26.10.1995;     2) "О газоснабжении в РФ " 69-ФЗ ст.19 от 31.03.1999г;                     3) "Об общих принципах организации местного самоуправления в Российской Федерации" Закон РФ № 131-ФЗ ст.14 п.1 п.п9 от 06.10.200</t>
  </si>
  <si>
    <t>1) Закон Нижегородской области "Об охране озелененных территорий Нижегородской области" №110-з ст.7,п.3 от 07.03.2007;                        2) Постановление Правительства Нижегородской области "Об утверждении типовых праил санитарного содержания территорий, организации уборки и обеспечения чистоты и порядка на территории НО" №309 п.2 от 12.12.2005;               3) Федеральный Закон "Об особо охраняемых природных территориях" 33-ФЗ ст.2, п.6 от 14.03.1995;                          4) Федеральный Закон "Об общих принципах организации местного самоуправления в Российской Федерации" 131-ФЗ ст.14, п.1 п.п 19 от 06.10.2003г;                5) Постановления Правительства РФ "Об утверждении пожарной безопасности в лесах" №417 п.1 от 30.06.2007</t>
  </si>
  <si>
    <t>1) 07.03.2007   2) 12.12.2005    3) 14.03.1995;   4) 30.12.2015;   5) 30.06.2007</t>
  </si>
  <si>
    <t>Муниципальная программа "Социальная поддержка населения и общественных организаций городского округа город Бор"</t>
  </si>
  <si>
    <t>Расходы на реализацию мероприятий,направленных на формирование доступной для инвалидов среды жизнедеятельности</t>
  </si>
  <si>
    <t>04-2522</t>
  </si>
  <si>
    <t>3.1.2</t>
  </si>
  <si>
    <t>МКУ "Большепикинский центр обеспечения и содержания территории"</t>
  </si>
  <si>
    <t xml:space="preserve"> МКУ "Большепикинский центр обеспечения и содержания территории"</t>
  </si>
  <si>
    <t>0810100250</t>
  </si>
  <si>
    <t>обеспечение мероприятий по содержанию и уборке территорий улиц, тротуаров, площадей в рамках МП«Развитие сферы  жилищно-коммунального хозяйства городского округа город Бор»</t>
  </si>
  <si>
    <t xml:space="preserve">1)01.01.2006
2)12.01.1996
3)21.06.2005
</t>
  </si>
  <si>
    <t xml:space="preserve"> в рамках МП «Организация и предоставление государственных и муниципальных услуг физическим и юридическим лицам на территории городского округа город Бор Нижегородской области»</t>
  </si>
  <si>
    <t xml:space="preserve"> МКУ "Большепикинский центр обеспечения и содержания территории" </t>
  </si>
  <si>
    <t>МКУ "Октябрьский центр обеспечения и содержания территории"</t>
  </si>
  <si>
    <t xml:space="preserve">1) Федеральный закон от 06.10.2003 № 131-ФЗ "Об общих принципах организации местного самоуправления в Российской Федерации" ст. 14, п. 1, п.п. 22
2)  "О внесении изменений в Правила благоустройства, обеспечения чистоты и порядка на территории городского округа город Бор Нижегородской области, утвержденные решением Совета депутатов городского округа город Бор Нижегородской области от 13.12.2013 № 98"                                                                                                                       3) Федеральный закон  "Бюджетный кодекс РФ" от  31.07.1998 "№ 145-фз"                                                                                                                                                                    </t>
  </si>
  <si>
    <t xml:space="preserve"> МКУ "Октябрьский центр обеспечения и содержания территории"</t>
  </si>
  <si>
    <t xml:space="preserve"> Реализация  мероприятий, направленных на содержание и уборку территории улиц, тротуаров, площадей</t>
  </si>
  <si>
    <t xml:space="preserve">1) Федеральный закон от 06.10.2003 № 131-ФЗ "Об общих принципах организации местного самоуправления в Российской Федерации" ст. 14, п. 1, п.п. 22
2) Федеральный закон от 12.01.1996 № 8-ФЗ "О погребении и похоронном деле" 
ст. 26
3)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деле"и приведении в соответствие с даннымФедеральным законом некоторых постановлений Администрации и Правительства Нижегородской области" п.4    Постановление Администрации городского округа город Бор № 1099 от 05.03.2020  "Об утверждении перечня объектов на территории г.о.г. Бор, подлежащих благоустройству и восстановлению памятных мест, посвященных ВОВ"                                                                                                                                                                                                                                                                                                                                                                                                                     
</t>
  </si>
  <si>
    <t>обеспечение мероприятий, направленных на проведение капитального и текущего ремонта объектов благоустройства</t>
  </si>
  <si>
    <t xml:space="preserve"> Реализация мероприятий, направленных на проведение капитального и текущего ремонта объектов благоустройства</t>
  </si>
  <si>
    <t>обеспечение мероприятий по приобретению и установке элементов детских и спортивных площадок на территории городского округа г.Бор, основанных на инициативах граждан</t>
  </si>
  <si>
    <t xml:space="preserve"> МКУ "Октябрьский центр обеспечения и содержания территории" </t>
  </si>
  <si>
    <t>03, 06</t>
  </si>
  <si>
    <t>7770100190, 7770112000, 7770107000, 7770103000</t>
  </si>
  <si>
    <t>расходы на закупку работ (услуг) по информационному освещению деятельности органов муниципальной власти</t>
  </si>
  <si>
    <t>1.1.1.</t>
  </si>
  <si>
    <t>финансирование расходов на содержание органов местного самоуправления городских округов</t>
  </si>
  <si>
    <t xml:space="preserve"> 0550100190</t>
  </si>
  <si>
    <t>1) с изм. и доп., от 01.07.2021г.;             2) с изм. от 10.09.2021г.          3) с изм. и доп. от 24.11.2020г.</t>
  </si>
  <si>
    <t xml:space="preserve"> 0550100590</t>
  </si>
  <si>
    <t>1.2.1.</t>
  </si>
  <si>
    <t>0550100190</t>
  </si>
  <si>
    <t>1.3.1.</t>
  </si>
  <si>
    <t>финансирование расходов на содержание органов местного самоуправления городских округо</t>
  </si>
  <si>
    <t>1)ФЗ от 06.10.2003 № 131-ФЗ "Об общих принципах организации местного самоуправления в РФ";             2) Закон Нижегородской обл. от 03.08.2007 "99-3 "О муниципальной службе в Нижегородской области"               3)3)Решение Совета депутатов городского округа г. Бор Нижегородской области от 10.12.2010 N 82 "Об учреждении управления жилищно-коммунального хозяйства и благоустройства администрации городского округа город Бор Нижегородской области и утверждении положения о нем"</t>
  </si>
  <si>
    <t>1) 1) с изм. и доп., от 01.07.2021г.;           2)  с изм. от 10.09.2021г.    3) с изм. и доп. от 24.11.2020г.</t>
  </si>
  <si>
    <t xml:space="preserve">обеспечение проживающих в муниципильном округе, городском округе и нуждающихся в жилых помещениях малоимущих граждан жилыми помещениями, организация </t>
  </si>
  <si>
    <t xml:space="preserve"> 0510100360</t>
  </si>
  <si>
    <t>0510103360</t>
  </si>
  <si>
    <t>05101S9601</t>
  </si>
  <si>
    <t>05102S2120</t>
  </si>
  <si>
    <t>организация в границах муниципильного округа,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</si>
  <si>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04-2505</t>
  </si>
  <si>
    <t xml:space="preserve"> 0530100370</t>
  </si>
  <si>
    <t>3.1.3</t>
  </si>
  <si>
    <t>утверждение правил благоустройства территории муниципильного округа, городского округа, осуществление контроля за их соблюдением</t>
  </si>
  <si>
    <t>0550225070</t>
  </si>
  <si>
    <t>3.1.4</t>
  </si>
  <si>
    <t>Расходы за счет резервного фонда</t>
  </si>
  <si>
    <t>Постановление администрации городского округа город Бор № 9714 от 30.12.2014</t>
  </si>
  <si>
    <t>с изменениями от 04.06.2015</t>
  </si>
  <si>
    <t>3.1.5</t>
  </si>
  <si>
    <t>расходы на реализацию иных общегородских вопросов (общегородские мероприятия)</t>
  </si>
  <si>
    <t xml:space="preserve">1)  ФЗ от 06.10.2003 № 131-ФЗ "Об общих принципах организации местного самоуправления в РФ";             2) Закон Нижегородской обл. от 03.08.2007 "99-3 "О муниципальной службе в Нижегородской области" </t>
  </si>
  <si>
    <t xml:space="preserve">1) с изм. и доп., от 01.07.2021г.;             2) с изм. от 10.09.2021г. </t>
  </si>
  <si>
    <t>1) ФЗ от 06.10.2003 № 131-ФЗ "Об общих принципах организации местного самоуправленияв РФ";                         2) ФЗ  от 08.11.2007 № 257-ФЗ "Об автомобильных дорогах и о дорожной деятельности в РФ и о внесении изменений в отдельные акты РФ";                                3) Постановление Прватильства Нижегородской области от 30.11.2011 № 978 " Об утверждении порядка формирования и использования бюджетных ассигнований дорожного фонда    Нижегор. области";                               4)  З-Н Нижегородской области от 28.11.2013 № 159-З,     ст.167 от 29.12.04 Жилищный кодекс РФ                              5) З-н Нижегородской области от 10.09.2010 №144-З "Об обеспечении чистоты и порядка на территории Нижегородской области                                     6) Решение Совета депутатов от 13.12.13г. № 98 "Об утверждении Правил благоустройства, обеспечения чистоты и порядка на территории г.о. г.Бор Нижег.обл.</t>
  </si>
  <si>
    <t xml:space="preserve">1) с изм. и доп., от 01.07.2021г.;        2)  с изм. и доп., от 02.07.2021г.;                              3) с изм., внесенными постановлением Правительства Нижегородской области
от 13.04.2021 №296) ;                                  4) с изменениями на 05.05.2021г.     5)  с изменениями на 2 октября 2019 года         6)  с изменниями от 26.01.2021г.
</t>
  </si>
  <si>
    <t>дорожная деятельность в отношении автомобильных дорог местного значения в границах муниципильного округа,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муниципильного округа,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</si>
  <si>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капитального ремонта, ремонта и содержания закрепленных автомобильных дорог общего пользования и искусственных дорожных сооружений в их составе</t>
  </si>
  <si>
    <t xml:space="preserve"> 0810124110</t>
  </si>
  <si>
    <t>0840100590</t>
  </si>
  <si>
    <t>0840200590</t>
  </si>
  <si>
    <t>организация благоустройства территории муниципильного округа,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</si>
  <si>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Уборка территорий и аналогичная деятельность</t>
  </si>
  <si>
    <t>Организация благоустройства и озеленения</t>
  </si>
  <si>
    <t>Организация благоустройства</t>
  </si>
  <si>
    <t xml:space="preserve"> 0540125060</t>
  </si>
  <si>
    <t>регулирование численности безнадзорных животных</t>
  </si>
  <si>
    <t>0540125080</t>
  </si>
  <si>
    <t>Реализация проектов создания комфортной городской среды в малых городах и исторических поселениях</t>
  </si>
  <si>
    <t>261F254240</t>
  </si>
  <si>
    <t>0610125011</t>
  </si>
  <si>
    <t>Обеспечение деятельности подведомственного учреждения</t>
  </si>
  <si>
    <t xml:space="preserve"> 0540100590</t>
  </si>
  <si>
    <t>организация ритуальных услуг и содержание мест захоронения</t>
  </si>
  <si>
    <t>4.1.2.1</t>
  </si>
  <si>
    <t xml:space="preserve"> организация проведения оплачиваемых общественных работ и временного трудоустройства несовершеннолетних в возрасте от 14 до 18 лет в свободное от учебы время</t>
  </si>
  <si>
    <t>Мероприятия по обеспечению несовершеннолетних временной трудовой занятостью</t>
  </si>
  <si>
    <t>04-2801</t>
  </si>
  <si>
    <t>0170224920</t>
  </si>
  <si>
    <t xml:space="preserve">1)ФЗ от 06.10.2003 № 131-ФЗ "Об общих принципах организации местного самоуправленияв РФ";                         2) ФЗ  от 08.11.2007           № 257-ФЗ "Об автомобильных дорогах и о дорожной деятельности в РФ и о внесении изменений в отдельные акты РФ";                                3) Постановление Прватильства Нижегородской области от 30.11.2011 № 978 " Об утверждении порядка формирования и использования бюджетных ассигнований дорожного фонда    Нижегор. области";                               4)  З-Н Нижегородской области от 28.11.2013 № 159-З,     ст.167 от 29.12.04 Жилищный кодекс РФ                            5) З-н Нижегородской области от 10.09.2010 №144-З "Об обеспечении чистоты и порядка на территории Нижегородской области                                             6) Решение Совета депутатов от 13.12.13г. № 98 "Об утверждении Правил благоустройства, обеспечения чистоты и порядка на территори    </t>
  </si>
  <si>
    <t>1) с изм. и доп., от 01.07.2021г.;        2)  с изм. и доп., от 02.07.2021г.;                              3) с изм., внесенными постановлением Правительства Нижегородской области
от 13.04.2021 №296) ;                                  4) с изменениями на 05.05.2021г.     5)  с изменениями на 2 октября 2019 года         6)  с изменниями от 26.01.2021г.</t>
  </si>
  <si>
    <t>4.1.2.2</t>
  </si>
  <si>
    <t>0810124110</t>
  </si>
  <si>
    <t>0820124110</t>
  </si>
  <si>
    <t>08203S2210</t>
  </si>
  <si>
    <t>4.1.2.3</t>
  </si>
  <si>
    <t>обеспечение проживающих в муниципильном округе,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</si>
  <si>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Мероприятия по сносу аварийных многоквартирных жилых домов, признанных таковыми после 01.01.2012г</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</si>
  <si>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</si>
  <si>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04-2539</t>
  </si>
  <si>
    <t>0540174700</t>
  </si>
  <si>
    <t>05401S2670</t>
  </si>
  <si>
    <t>4.1.2.5.</t>
  </si>
  <si>
    <t xml:space="preserve"> 0540125010</t>
  </si>
  <si>
    <t xml:space="preserve"> 0540125030</t>
  </si>
  <si>
    <t>0540425090</t>
  </si>
  <si>
    <t>05404S2700</t>
  </si>
  <si>
    <t>2610225140</t>
  </si>
  <si>
    <t>261F255550</t>
  </si>
  <si>
    <t>26201S2820</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</si>
  <si>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</si>
  <si>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0330129850</t>
  </si>
  <si>
    <t>4.1.2.7</t>
  </si>
  <si>
    <t>Постановление Правительства Нижегородской области от 07.02.2011 N 57  "Об утверждении Порядка использования бюджетных ассигнований фонда на поддержку территорий"</t>
  </si>
  <si>
    <t>с изменениями от 08.06.2021г.</t>
  </si>
  <si>
    <t>4.1.2.8</t>
  </si>
  <si>
    <t>1.1</t>
  </si>
  <si>
    <t xml:space="preserve">1) ФЗ от 21.07.2007 № 185-ФЗ "О фонде содействия реформированию жилищно-коммунального хозяйтсва"    </t>
  </si>
  <si>
    <t xml:space="preserve">1) с изменениями от 01.07.2021г.
</t>
  </si>
  <si>
    <t>Расходы за счет средств резервного фонда Правительства Нижегородской областии</t>
  </si>
  <si>
    <t>777C121000</t>
  </si>
  <si>
    <t>777C221000</t>
  </si>
  <si>
    <t>обеспечение проживающих в муниципильном округе,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законодательствомтвом</t>
  </si>
  <si>
    <t>0510101360</t>
  </si>
  <si>
    <t>0510102360</t>
  </si>
  <si>
    <t>0510109501</t>
  </si>
  <si>
    <t>0520101220</t>
  </si>
  <si>
    <t>0520103220</t>
  </si>
  <si>
    <t>0520104220</t>
  </si>
  <si>
    <t>0520100220</t>
  </si>
  <si>
    <t>0520105220</t>
  </si>
  <si>
    <t>0520106220</t>
  </si>
  <si>
    <t>0520111220</t>
  </si>
  <si>
    <t>0530101370</t>
  </si>
  <si>
    <t>0530101390</t>
  </si>
  <si>
    <t>1)ФЗ от 06.10.2003 № 131-ФЗ "Об общих принципах организации местного самоуправления в РФ";             2) Закон Нижегородской обл. от 03.08.2007 "99-3 "О муниципальной службе в Нижегородской области"                                         3)Решение Совета депутатов городского округа г. Бор Нижегородской области от 10.12.2010 N 82 "Об учреждении управления жилищно-коммунального хозяйства и благоустройства администрации городского округа город Бор Нижегородской области и утверждении положения о нем"</t>
  </si>
  <si>
    <t>0550100590</t>
  </si>
  <si>
    <t>0550173930</t>
  </si>
  <si>
    <t>с изменениями от 15.12.2020г.</t>
  </si>
  <si>
    <t xml:space="preserve">Закон Нижегородской области от 03.10.2013 N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а также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t>
  </si>
  <si>
    <t xml:space="preserve">с изменениями от 15.12.2020г.
</t>
  </si>
  <si>
    <t>1) с изменениями от 11.06.2021г.                  2)с изменениями от 02.02.2021г.</t>
  </si>
  <si>
    <t>0950100190</t>
  </si>
  <si>
    <t>Закон РФ от 09.10.1992г. № 3612-I "Основы законодательства РФ о культуре"</t>
  </si>
  <si>
    <t>09.10.1992г.</t>
  </si>
  <si>
    <t>ФЗ от 06.10.2003г. №131-ФЗ "Об общих принципах организации местного самоуправления в РФ"</t>
  </si>
  <si>
    <t>06.10.2003г.</t>
  </si>
  <si>
    <t>04-2502              04-2601</t>
  </si>
  <si>
    <t>ФЗ от 05.04.2013г. № 44-ФЗ "О контрактной системе в сфере закупок товаров, работ, услуг для обеспечания государственных и муниципальных нужд"</t>
  </si>
  <si>
    <t>05.04.2013г.</t>
  </si>
  <si>
    <t>МКУ "Бухгалтерия учреждений культуры"</t>
  </si>
  <si>
    <t>0950100590</t>
  </si>
  <si>
    <t>Бюджетный кодекс РФ от 31.07.1998г. № 145-ФЗ</t>
  </si>
  <si>
    <t>31.07.1998г.</t>
  </si>
  <si>
    <t>09501S2090</t>
  </si>
  <si>
    <t>ФЗ от 06.12.2011г. №402-ФЗ "О бухгалтерском учете"</t>
  </si>
  <si>
    <t>06.12.2011г.</t>
  </si>
  <si>
    <t>МКУ "ХЭС учреждений культуры"</t>
  </si>
  <si>
    <t>0950200590</t>
  </si>
  <si>
    <t>ФЗ от 12.01.1996г. № 7-ФЗ "О некоммерческих организациях"</t>
  </si>
  <si>
    <t>12.01.1996г.</t>
  </si>
  <si>
    <t>09502S2190</t>
  </si>
  <si>
    <t>09502S2090</t>
  </si>
  <si>
    <t>Постановление правительства НО "Об утверждении Положения об оплате труда работников государственных бюджетных и казенных учреждений культуры НО" № 464 от 15.10.2008 г.</t>
  </si>
  <si>
    <t>15.10.2008г.</t>
  </si>
  <si>
    <t>Приказ Минфина РФ от 1 декабря 2010г. № 157н "Об утверждении Единого плана счетов бухгалтерского учета для органов государственной власти (гос.органов), органов местного самоуправления, органов управления государственными внебюджетными форндами, государственных академий наук, государственных (муниципальных) учреждений и Инструкции по его применению"</t>
  </si>
  <si>
    <t>01.12.2010г.</t>
  </si>
  <si>
    <t>Социальное обеспечение и иные выплаты  населению</t>
  </si>
  <si>
    <t>2..4.</t>
  </si>
  <si>
    <t>0950325220</t>
  </si>
  <si>
    <t>Субсидии библиотекам на финансовое обеспечение государственного задания на оказание муниципальных услуг</t>
  </si>
  <si>
    <t>Услуги по комплектованию фондов библиотек книжной продукцией и периодикой.Услуги по библиотечному,информационному и справочному обслуживанию. 1.Библиотечное,библиографическое и информационное обслуживание пользователей библиотеки. 2. Библиографическая обработка документов и создание каталогов. 3. Формирование,учет,изучение,обеспечение физического сохранения и безопасности фондов библиотек.</t>
  </si>
  <si>
    <t>04-2530</t>
  </si>
  <si>
    <t>0910100590</t>
  </si>
  <si>
    <t>Федеральный закон от 03.11.2006г. № 174 - ФЗ "Об автономных учреждениях"</t>
  </si>
  <si>
    <t>03.11.2006г.</t>
  </si>
  <si>
    <t xml:space="preserve"> 09101S2190</t>
  </si>
  <si>
    <t>0910242690</t>
  </si>
  <si>
    <t>0910243690</t>
  </si>
  <si>
    <t>0910325220</t>
  </si>
  <si>
    <t>Федеральный закон от 29.12.1994г. №78-ФЗ "О библиотечном деле"</t>
  </si>
  <si>
    <t>29.12.1994г.</t>
  </si>
  <si>
    <t>09101S2090</t>
  </si>
  <si>
    <t>Субсидии музеям на финансовое обеспечение государственного задания на оказание муниципальных услуг</t>
  </si>
  <si>
    <t>Услуга по предоставлению доступа к культурному наследию,находящемуся в пользовании музея Формирование,учет,изучение,обеспечение физического сохранения и безопастности музейных предметов, музейных коллекций.</t>
  </si>
  <si>
    <t>0940100590</t>
  </si>
  <si>
    <t>09401S2090</t>
  </si>
  <si>
    <t>09401S2250</t>
  </si>
  <si>
    <t>0940241690</t>
  </si>
  <si>
    <t>0940325220</t>
  </si>
  <si>
    <t>Субсидии школам на финансовое обеспечение государственного задания на оказание муниципальных услуг</t>
  </si>
  <si>
    <t>Услуги по предоставлению дополнительного образования художественно-эстетической направленности населению. 1. Реализация дополнительных предпрофессиональных общеобразовательных программ в области изобразительного искусства ("Живопись"). 2 Реализация дополнительных общеразвивающих программ. 3 Организация и проведение олимпиад, конкурсов,мероприятий, направленных на выявление и развитие у обучающихся интелектуальных и творческих способностей. 4 Реализация дополнительной общеобразовательной предпрофессиональной программы в области изобразительного искусства ("Фортепиано")5.Реализация дополнительной предпрофессиональных общеобразовательных программ в области изобразительного искусства("Струнные инструменты") 6.Реализация дополнительной предпрофессиональных общеобразовательных программ в области изобразительного искусства("Народные инструменты")7 Реализация дополнительной предпрофессиональных общеобразовательных программ в области изобразительного искусства("Хоровое пение")8 Реализация дополнительной предпрофессиональных общеобразовательных программ в области изобразительного искусства("Духовые инструменты")</t>
  </si>
  <si>
    <t>Федеральный закон  от 29 декабря 2012г. "Об образовании в Российской Федерации"</t>
  </si>
  <si>
    <t>29.12.2012г.</t>
  </si>
  <si>
    <t>04-2527                      04-2525</t>
  </si>
  <si>
    <t>0920100590</t>
  </si>
  <si>
    <t>09201S2231</t>
  </si>
  <si>
    <t>0920223690</t>
  </si>
  <si>
    <t>09201S2090</t>
  </si>
  <si>
    <t>Федеральный закон от 18 июля 2011 г. № 223-ФЗ "О закупках товаров, работ, услуг отдельными видами юридичских лиц"</t>
  </si>
  <si>
    <t>18.07.2011г.</t>
  </si>
  <si>
    <t>4.2.1.7.</t>
  </si>
  <si>
    <t>Субсидии Домам культуры на финансовое обеспечение государственного задания на оказание муниципальных услуг</t>
  </si>
  <si>
    <t xml:space="preserve">Услуги по проведению культурно-массовых мероприятий и организации досуга населения.                 1.Организация мероприятий
2.Организация деятельности клубных формирований и формирований самодеятельного народного творчества </t>
  </si>
  <si>
    <t>0930100590</t>
  </si>
  <si>
    <t>09301S2250</t>
  </si>
  <si>
    <t>09301S2090</t>
  </si>
  <si>
    <t>0930425220</t>
  </si>
  <si>
    <t>0930240690</t>
  </si>
  <si>
    <t>Постановление правительства НО "Об утверждении Положения об оплате труда работников государственных бюджетных, автономных и казенных учреждений культуры НО" № 464 от 15.10.2008 г.</t>
  </si>
  <si>
    <t>Субсидии библиотекам на иные цели</t>
  </si>
  <si>
    <t>Расходы на реализацию мероприятий антинаркотической направленности</t>
  </si>
  <si>
    <t>04-2555,                  04-2526</t>
  </si>
  <si>
    <t>2210129600</t>
  </si>
  <si>
    <t>Сохранение и развитие материально-технической базы муниципальных библиотек</t>
  </si>
  <si>
    <t>Расходы на поддержку отрасли культуры</t>
  </si>
  <si>
    <t>09102L5190</t>
  </si>
  <si>
    <t>Расходы на капитальный ремонт и ремонтно-реставрационные работы муниципальных учреждений культуры за счет субсидии из областного бюджета</t>
  </si>
  <si>
    <t>09102S2150</t>
  </si>
  <si>
    <t>Расходы за счет средств из фонда поддержки территорий Правительства Нижегородской области</t>
  </si>
  <si>
    <t>04-2622,        04-2626</t>
  </si>
  <si>
    <t>Расходы на реализацию мероприятий, направленных на духовно-нравственное воспитание в городском округе г.Бор</t>
  </si>
  <si>
    <t>Мероприятия в области социальной политики</t>
  </si>
  <si>
    <t>04-2902</t>
  </si>
  <si>
    <t>0320125280</t>
  </si>
  <si>
    <t>4.2.2.2.</t>
  </si>
  <si>
    <t>Субсидии музеям на иные цели</t>
  </si>
  <si>
    <t xml:space="preserve">Услуга по предоставлению доступа к культурному наследию,находящемуся в пользовании музея Формирование,учет,изучение,обеспечение физического сохранения и безопастности музейных </t>
  </si>
  <si>
    <t>1230124920</t>
  </si>
  <si>
    <t>Сохранение и развитие материально-технической базы муниципальных музеев</t>
  </si>
  <si>
    <t>Мероприятия в сфере культуры и искусства</t>
  </si>
  <si>
    <t>Постановление Правительства Нижегородской области от 15 октября 2008г. № 468 "Об оплате труда работников государственных организаций, осуществляющих образовательную деятельность на территории Нижегородской области, а также иных государственных организаций Нижегородской области, учредителем которых яявляется министерство образования, науки и молодежной политики Нижегородской области"</t>
  </si>
  <si>
    <t>4.2.2.3.</t>
  </si>
  <si>
    <t>Субсидии Домам культуры на иные цели</t>
  </si>
  <si>
    <t>Услуги по проведению культурно-массовых мероприятий и организации досуга населения.                 1.Организация мероприятий</t>
  </si>
  <si>
    <t>Сохранение и развитие материально-технической базы муниципальных учреждений культуры</t>
  </si>
  <si>
    <t>Расходы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</si>
  <si>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Расходы на капитальный ремонт </t>
  </si>
  <si>
    <t>09302L5760</t>
  </si>
  <si>
    <t>Расходы на поддержку отрасли культуры (мероприятия, направленные на государственную поддержку лучших работников сельских учреждений культуры и лучших сельских учреждений культуры)</t>
  </si>
  <si>
    <t>093А255190</t>
  </si>
  <si>
    <t>Резервный фонд администрации городского округа г.Бор</t>
  </si>
  <si>
    <t>Расходы на реализацию мероприяятий, направленных на духовно-нравственное воспитание в городском округе г.Бор</t>
  </si>
  <si>
    <t>Расходы на реализацию мероприятий, направленных на формирование доступной для инвалидов среды жизнедеятельности</t>
  </si>
  <si>
    <t>04-2902,         04-2522</t>
  </si>
  <si>
    <t>Расходы на реализацию мероприятий по обеспечению потребности лечебных учреждений в донорской крови и ее компонентах и стабилизации ситуации по социально значимым заболеваниям</t>
  </si>
  <si>
    <t>0340125260</t>
  </si>
  <si>
    <t>Мероприятия по улучшению условий труда</t>
  </si>
  <si>
    <t>1110100060</t>
  </si>
  <si>
    <t>4.2.2.18.</t>
  </si>
  <si>
    <t>Субсидии школам на иные цели</t>
  </si>
  <si>
    <t>Сохранение и развитие материально-технической базы учреждений дополнительного образования</t>
  </si>
  <si>
    <t>04-2527</t>
  </si>
  <si>
    <t>Расходы на текущий ремонт муниципальных учреждений культуры и организаций дополнительного образования, реализующих образовательные программы в области искусства</t>
  </si>
  <si>
    <t>09202S2130</t>
  </si>
  <si>
    <t>Расходы на поддержку отрасли культуры (оснащение образовательных учреждений в сфере культуры (детских школ искусств по видам искусств и училищ) музыкальными инструментами, оборудованием и учебными материалами)</t>
  </si>
  <si>
    <t>092А155190</t>
  </si>
  <si>
    <t>Управление физической культуры и спорта администрации городского округа г. Бор</t>
  </si>
  <si>
    <t>1240100190</t>
  </si>
  <si>
    <t xml:space="preserve">1) Федеральный закон от 06.10.2003  № 131-ФЗ "Об общих принципах организации местного самоуправления в Российской Федерации", ст.34, п.9                                                                                                                                                2) Закон Нижегородской области  от 03.08.2007  № 99-З "О муниципальной службе в Нижегородской области", ст.38                                                                              3) Решение Совета депутатов  городского округа город Бор  Нижегородской области от 30.10.2010  №39  "Об утверждении Положения о муниципальной службе  в городском округе город Бор", полностью                  </t>
  </si>
  <si>
    <t>1)01.01.2006      2)25.08.2007      3)30.10.2010</t>
  </si>
  <si>
    <t>1) не ограничен           2) не ограничен               3) не ограничен</t>
  </si>
  <si>
    <t xml:space="preserve">1) Федеральный закон  от 06.10.2003  № 131-ФЗ  "Об общих принципах организации местного самоуправления в Российской Федерации", ст.34, п.9 </t>
  </si>
  <si>
    <t>1) 01.01.2006</t>
  </si>
  <si>
    <t>1) не ограничен</t>
  </si>
  <si>
    <t>04-2535</t>
  </si>
  <si>
    <t>1210325270</t>
  </si>
  <si>
    <t>800</t>
  </si>
  <si>
    <t>Субсидии учреждениям физической культуры и спорта на финансовое обеспечение государственного задания на оказание муниципальных услуг</t>
  </si>
  <si>
    <t>Организация и проведение официальных спортивных мероприятий; организация и проведение официальных физкультурных (физкультурно- оздоровительных) мероприятий, Содержание, обеспечение участия в официальных сортивных соревнованиях спортивных сборных команд, Обеспечение доступа к объектам спорта льготных категорий граждан</t>
  </si>
  <si>
    <t xml:space="preserve">1) Федеральный закон РФ  от 29.12.2012  № 273  "Об образовании в Российской Федерации", гл.10, ст.75                
2) Федеральный закон  от 06.10.2003  № 131-ФЗ  "Об общих принципах организации местного самоуправления в Российской Федерации", ст.16, п.1,пп.19           
</t>
  </si>
  <si>
    <t xml:space="preserve">1) 01.09.2013   2) 01.01.2006   </t>
  </si>
  <si>
    <t xml:space="preserve">1) не ограничен           2) не ограничен       </t>
  </si>
  <si>
    <t>Спортивная подготовка по олимпийским видам спорта, Оказание физкультурно-оздоровительных услуг различными группами населения</t>
  </si>
  <si>
    <t>04-2534</t>
  </si>
  <si>
    <t>Субсидии учреждениям физической культуры и спорта на иные цели</t>
  </si>
  <si>
    <t>1) Федеральный закон РФ  от 29.12.2012  № 273  "Об образовании в Российской Федерации", гл.10, ст.75                      2) Федеральный закон  от 06.10.2003  № 131-ФЗ  "Об общих принципах организации местного самоуправления в Российской Федерации", ст.16, п.1,пп.19</t>
  </si>
  <si>
    <t>04-2526</t>
  </si>
  <si>
    <t>0130324910</t>
  </si>
  <si>
    <t>0130323910</t>
  </si>
  <si>
    <t>1210272440</t>
  </si>
  <si>
    <t>12102S2280</t>
  </si>
  <si>
    <t xml:space="preserve">1) Федеральный закон  от 06.10.2003  № 131-ФЗ  "Об общих принципах организации местного самоуправления в Российской Федерации", ст.16, п.1,пп.19                                  2) Федеральный закон  от 03.11.2006  № 174-ФЗ  "Об автономных учреждениях", ст.4    </t>
  </si>
  <si>
    <t>1)01.01.2006              2)06.01.2007</t>
  </si>
  <si>
    <t>1) не ограничен              2) не ограничен</t>
  </si>
  <si>
    <t>Спортивная подготовка по олимпийским видам спорта, Спортивная подготовка по неолимпийским видам спорта, Проведение тестирования выполнения нормативов испытаний (тестов) комплекса ГТО, Оказание физкультурно-оздоровительных услуг различными группами населения</t>
  </si>
  <si>
    <t>12102S2090</t>
  </si>
  <si>
    <t>04-2555</t>
  </si>
  <si>
    <t xml:space="preserve">1) Федеральный закон  от 03.11.2006  № 174-ФЗ  "Об автономных учреждениях", ст.4    </t>
  </si>
  <si>
    <t>1)06.01.2007</t>
  </si>
  <si>
    <t>0170124910</t>
  </si>
  <si>
    <t>1210200590</t>
  </si>
  <si>
    <t>04-2626, 
04-3534</t>
  </si>
  <si>
    <t>0150100190</t>
  </si>
  <si>
    <t xml:space="preserve">1)статья 50 Федерального Закона от 27.07.2004 № 79-ФЗ "О государственной гражданской службе Российской Федерации"       2)Закон Нижегородской области от 03.08.2007  №  99-З " О муниципальной службе в  Нижегородской области"                               3) часть 1 статьи 26 Положения "О муниипальной  службе в городском округе г.Бор"                                          </t>
  </si>
  <si>
    <t xml:space="preserve">                                                                                                                                                                                                                                                                                                                                                                                            30.09.2010 №39</t>
  </si>
  <si>
    <t>ИМЦ</t>
  </si>
  <si>
    <t>0150100590</t>
  </si>
  <si>
    <t>1)Постановление администрации городского округа г.Бор "Об уплате труда работников муниципальных учреждений городского округа г.Бор"</t>
  </si>
  <si>
    <t>18.05.2015 № 2306</t>
  </si>
  <si>
    <t>МКУ "Бухгалтерия образования"</t>
  </si>
  <si>
    <t xml:space="preserve">ИМЦ </t>
  </si>
  <si>
    <t>4-2527</t>
  </si>
  <si>
    <t>1) Федеральный закон от 05.04.2013 № 44-ФЗ "О контрактной системе в сфере закупок товаров, работ, услуг для обеспечения государственных и муниципальных нужд"</t>
  </si>
  <si>
    <t>Расходы за счет средств местного бюджета на  осуществление выплат на возмещение части расходов по приобретению путевок в загородные детские оздоровительно-образовательные лагеря,  Нижегородской областив в рамках подпрограммы "Развитие дополнительного образования"</t>
  </si>
  <si>
    <t xml:space="preserve">1) подпункт 11 части 1 статьи 15 Федерального закона от 06.10.2003 № 131-ФЗ "Об общих принципах организации местного самоуправления в Российской Федерации"            2) статья 8.2 Закона Нижегородской области от 24.11.2004 № 130-З "О мерах социальной поддержки граждан, имеющих детей"                               
</t>
  </si>
  <si>
    <t xml:space="preserve">3) Постановление правительства Нижегородской области "Об организации отдыха, оздоровления и занятости детей 
и молодежи Нижегородской области"     </t>
  </si>
  <si>
    <t xml:space="preserve">25.03.2009 № 149       </t>
  </si>
  <si>
    <t>4) Постановление Администрации городского округа г.Бор "Об утверждении положения о порядке использования средств бюджета городского округа г.Бор"</t>
  </si>
  <si>
    <t>24.12.2014 № 9498</t>
  </si>
  <si>
    <t>Мероприятия в области образования</t>
  </si>
  <si>
    <t>0130424010</t>
  </si>
  <si>
    <t>0140124010</t>
  </si>
  <si>
    <t>Мероприятия в области образования по муниципальной программе "Развития образования в городском округе город Бор "</t>
  </si>
  <si>
    <t>0140224010</t>
  </si>
  <si>
    <t>Расходы на реализацию мероприятий по обеспечению потребности лечебных учреждений в донорской крови и ее компонентах и стабилизация ситуации по социально  значимым заболеваниям</t>
  </si>
  <si>
    <t>3.1.6</t>
  </si>
  <si>
    <t>4.1.1.1</t>
  </si>
  <si>
    <t>Расходы на обеспечение деятельности муниципальных дошкольных образовательных учреждений</t>
  </si>
  <si>
    <t>Присмотр и уход</t>
  </si>
  <si>
    <t>0110100590</t>
  </si>
  <si>
    <t xml:space="preserve">1)пункт 1,5 части 1, статьи 9 Федерального Закона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                                   </t>
  </si>
  <si>
    <t>4.1.1.2</t>
  </si>
  <si>
    <t xml:space="preserve">Муниципальные  бюджетные общеобразовательные учреждения </t>
  </si>
  <si>
    <t>Реализация основных общеобразовательных программ начального общего образования</t>
  </si>
  <si>
    <t xml:space="preserve">0120100590 </t>
  </si>
  <si>
    <t xml:space="preserve">1) пункт1,5 части 1, статьи 9 ФЗ Федерального Закона от 29.12.2012 № 273-ФЗ "Об образовании в Российской Федерации"                                2)Федеральный закон от 06.10.2003 № 131-ФЗ "Об общих принципах организации местного самоуправления в Российской Федерации"  </t>
  </si>
  <si>
    <t>Учреждения дополнительного образования</t>
  </si>
  <si>
    <t>Реализация дополнительных общеобразовательных программ</t>
  </si>
  <si>
    <t>0130100590</t>
  </si>
  <si>
    <t xml:space="preserve">1) пункт2,5 части 1, статьи 9 ФЗ Федерального Закона от 29.12.2012 № 273-ФЗ "Об образовании в Российской Федерации"                         2)Федеральный закон от 06.10.2003 № 131-ФЗ "Об общих принципах организации местного самоуправления в Российской Федерации"  </t>
  </si>
  <si>
    <t>4.1.1.4</t>
  </si>
  <si>
    <t>Обеспечение функционирования модели персонифицированного финансирования дополнительного образования детей</t>
  </si>
  <si>
    <t>0130100591</t>
  </si>
  <si>
    <t>Общеобразовательные  организации  (начальная школа, основные школы, средние школы)</t>
  </si>
  <si>
    <t>Приобретение путевок, возмещение части расходов по приобретению путевок в загородные детские оздоровительно-образовательные центры (лагеря) Нижегородской области, оплата стоимости набора продуктов питания в лагерях с дневным пребыванием детей, организованных на базе образовательных учреждений округа (пришкольные лагеря) и проведение культурно-массовых мероприятий в пришкольных лагерях</t>
  </si>
  <si>
    <t xml:space="preserve">1)статья 5, 28 Федарального закона " Об образовании  в Российской Федерации" № 273- ФЗ от 29..12..2012,                                                                 2) Постановление Правительства Нижегородской области о " Об организации отдыха, оздоровления и занятости детей и молодежи Нижегородской области" ; </t>
  </si>
  <si>
    <t>25.03.2009 № 149</t>
  </si>
  <si>
    <t>Реализация проекта по обеспечению несовершеннолетних временной трудовой занятостью</t>
  </si>
  <si>
    <t xml:space="preserve">Муниципальные бюджетные общеобразовательные  учреждения  </t>
  </si>
  <si>
    <t>Расходы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 за счет средств местного бюджета</t>
  </si>
  <si>
    <t>0120223180</t>
  </si>
  <si>
    <t>Расходы на финансовое обеспечение деятельности центров образования цифрового и гуманитарного профилей "Точка роста"</t>
  </si>
  <si>
    <t>012E174590</t>
  </si>
  <si>
    <t>4.1.2.9</t>
  </si>
  <si>
    <t>Расходы на капитальный ремонт образовательных организаций, реализующих общеобразовательные программы Нижегородской области</t>
  </si>
  <si>
    <t xml:space="preserve"> 01602S2180</t>
  </si>
  <si>
    <t>4.1.2.10</t>
  </si>
  <si>
    <t>4.1.2.11</t>
  </si>
  <si>
    <t>4.1.2.12</t>
  </si>
  <si>
    <t>Расходы за счет средст местного бюджета на мероприятия отдыха и оздоровления детей в рамках подпрограммы "Развитие дополнительного образования"</t>
  </si>
  <si>
    <t>Мероприятия по организации отдыха и оздоровления детей</t>
  </si>
  <si>
    <t xml:space="preserve">1)статья 5, 28 Федарального закона " Об образовании  в Российской Федерации" № 273- ФЗ от 29.12.2012                         2) Постановление Правительства Нижегородской области  "Об организации отдыха, оздоровления и занятости детей и молодежи Нижегородской области"                                              </t>
  </si>
  <si>
    <t>4.1.2.13.</t>
  </si>
  <si>
    <t>Расходы на реализацию мероприятий антинаркотической направленности в рамках подпрограммы "Комплексные меры противодействия злоупотреблению наркотиками и их незаконному обороту в городском округе г.Бор"</t>
  </si>
  <si>
    <t xml:space="preserve">2210129600 </t>
  </si>
  <si>
    <t xml:space="preserve">1) Постановление Правительства Нижегородской области "Об утвержении государственной программы "Комплексные
меры противодействия злоупотреблению наркотиками
и их незаконному обороту на территории
Нижегородской области" </t>
  </si>
  <si>
    <t>22.05.2015 № 320</t>
  </si>
  <si>
    <t>2)Постановление Администрации городского округа г.Бор Нижегоросдкой области "Об утверждении муниципальной программы"</t>
  </si>
  <si>
    <t>24.11.2015 № 5940</t>
  </si>
  <si>
    <t>4.1.2.14.</t>
  </si>
  <si>
    <t>Мероприятия в области образования в рамках муниципальной программы "Развитие образования в городском округе город Бор на 2018 год"</t>
  </si>
  <si>
    <t xml:space="preserve">1) Соглашения о порядке и условиях предоставления субсидий из бюджета городского округа город Бор муниципальному учреждению городского округа город Бор на иные цели </t>
  </si>
  <si>
    <t>4.1.2.15</t>
  </si>
  <si>
    <t>Мероприятия по безопасности дорожного движения в рамках муниципальной программы "Безопасность дорожного движения в городском округе г.Бор "</t>
  </si>
  <si>
    <t>4.1.2.16</t>
  </si>
  <si>
    <t>Мероприятия  в рамках подпрограммы "Патриотической и духовно-нравственное воспитание граждан в городском округе г.Бор"</t>
  </si>
  <si>
    <t xml:space="preserve">1)Постановление администрации городского округа г.Бор «Об утверждении порядка разработки, утверждения, реализации и оценки эффективности муниципальных программ городского округа город Бор и методических рекомендаций по разработке и реализации муниципальных программ городского округа г.Бор» </t>
  </si>
  <si>
    <t>16.10.2014 №7124</t>
  </si>
  <si>
    <t>4.2.1.1</t>
  </si>
  <si>
    <t xml:space="preserve">1)пункт 1,5 части 1, статьи 9 Федерального Закона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 </t>
  </si>
  <si>
    <t>4.2.1.2</t>
  </si>
  <si>
    <t>Расходы на выплату заработной платы с начислениями на нее работникам муниципальных учреждений и органов местного самоуправления</t>
  </si>
  <si>
    <t>01101S2090</t>
  </si>
  <si>
    <t>4.2.1.3</t>
  </si>
  <si>
    <t>Расходы на обеспечение деятельности муниципальных школ начальных, неполных средних и средних</t>
  </si>
  <si>
    <t>04-2523</t>
  </si>
  <si>
    <t>0120100590</t>
  </si>
  <si>
    <t>4.2.1.4</t>
  </si>
  <si>
    <t>04-2525</t>
  </si>
  <si>
    <t>4.2.1.5</t>
  </si>
  <si>
    <t>4.2.1.6</t>
  </si>
  <si>
    <t>Расходы на создание новых мест дополнительного образования детей "ЦДО "Школа полного дня"</t>
  </si>
  <si>
    <t>0130100592</t>
  </si>
  <si>
    <t>Приказ МО Нижегородской области № 316-01-63/169-20 с изменениями от 29.01.2020</t>
  </si>
  <si>
    <t>4.2.1.7</t>
  </si>
  <si>
    <t xml:space="preserve">Организация отдыха и оздоровления детей </t>
  </si>
  <si>
    <t>0130300590</t>
  </si>
  <si>
    <t>4.2.1.8.</t>
  </si>
  <si>
    <t xml:space="preserve">Приобретение путевок, возмещение части расходов по приобретению путевок в загородные детские оздоровительно-образовательные центры (лагеря) Нижегородской области, </t>
  </si>
  <si>
    <t>Реализация основных общеобразовательных программ начального общего, основного общего, основного среднего образования</t>
  </si>
  <si>
    <t xml:space="preserve">1)статья 5, 28 Федарального закона " Об образовании  в Российской Федерации" № 273- ФЗ от 29.12.2012                                      </t>
  </si>
  <si>
    <t xml:space="preserve">2) Постановление Правительства Нижегородской области  "Об организации отдыха, оздоровления и занятости детей и молодежи Нижегородской области" </t>
  </si>
  <si>
    <t>4.2.1.9.</t>
  </si>
  <si>
    <t>Приобретение путевок, возмещение части расходов по приобретению путевок в загородные детские оздоровительно-образовательные центры (лагеря) Нижегородской области, оплата стоимости набора продуктов питания в лагерях с дневным пребыванием детей, организованных на  базе образовательных учреждений округа (пришкольные лагеря) и проведение культурно-массовых мероприятий в пришкольных лагерях</t>
  </si>
  <si>
    <t>4.2.2.2</t>
  </si>
  <si>
    <t>4.2.2.3</t>
  </si>
  <si>
    <t>4.2.2.4</t>
  </si>
  <si>
    <t>Внедрение инновационных образовательных программ в муниципальные дошкольные образовательные организации за счет средств областного бюджета, полученных в виде грантов Губернатора Нижегородской области</t>
  </si>
  <si>
    <t>0110374200</t>
  </si>
  <si>
    <t>4.2.2.5</t>
  </si>
  <si>
    <t>Расходы  на реализацию проектов комплексного развития сельских территорий (сельских агломераций) за счет средств областного бюджета</t>
  </si>
  <si>
    <t>01201L5760</t>
  </si>
  <si>
    <t>4.2.2.6</t>
  </si>
  <si>
    <t>4.2.2.7</t>
  </si>
  <si>
    <t>01602S2180</t>
  </si>
  <si>
    <t>4.2.2.8</t>
  </si>
  <si>
    <t>4.2.2.9</t>
  </si>
  <si>
    <t>Расходы на реализацию мероприятий по созданию в дошкольных 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</si>
  <si>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03301L0270</t>
  </si>
  <si>
    <t>4.2.2.10</t>
  </si>
  <si>
    <t>4.2.2.11</t>
  </si>
  <si>
    <t>4.2.2.12</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</si>
  <si>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Нижегородской области</t>
  </si>
  <si>
    <t>4.2.2.13</t>
  </si>
  <si>
    <t>4.2.2.14</t>
  </si>
  <si>
    <t>4.2.2.15</t>
  </si>
  <si>
    <t>4.2.2.16</t>
  </si>
  <si>
    <t>Расходы на обеспечение развития информационно-телекоммуникационной инфраструктуры объектов общеобразовательных организаций</t>
  </si>
  <si>
    <t>04-2524</t>
  </si>
  <si>
    <t>012D274850</t>
  </si>
  <si>
    <t>4.2.2.17</t>
  </si>
  <si>
    <t>Субсидии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федерального бюджета</t>
  </si>
  <si>
    <t>012E250970</t>
  </si>
  <si>
    <t>4.2.2.18</t>
  </si>
  <si>
    <t>4.2.2.19</t>
  </si>
  <si>
    <t>4.2.2.20</t>
  </si>
  <si>
    <t>4.2.2.21</t>
  </si>
  <si>
    <t>4.2.2.22</t>
  </si>
  <si>
    <t>4.2.2.23</t>
  </si>
  <si>
    <t>Расходы на предупреждение распространения, профилактику, диагностику и лечение от новой коронавирусной инфекции (COVID-19) за счет средств резервного фонда Правительства Нижегородской области</t>
  </si>
  <si>
    <t>4.2.2.24</t>
  </si>
  <si>
    <t>4.2.2.25</t>
  </si>
  <si>
    <t>Расходы на обеспечение деятельности муниципальных учреждений дополнительного образования</t>
  </si>
  <si>
    <t>4.2.2.26</t>
  </si>
  <si>
    <t>Мероприятия отдыха и оздоровления детей в рамках подпрограммы "Развитие дополнительного образования"</t>
  </si>
  <si>
    <t>4.2.2.27</t>
  </si>
  <si>
    <t>Мероприятия по вовлечению молодежи в социально-значимую деятельность городского округа город Бор</t>
  </si>
  <si>
    <t>4.2.2.28</t>
  </si>
  <si>
    <t>Управление средствами резервного фонда администарции городского округа город Бор</t>
  </si>
  <si>
    <t>4.2.2.29</t>
  </si>
  <si>
    <t xml:space="preserve">Расходы на реализацию мероприятий антинаркотической направленности в рамках подпрограммы "Комплексные меры противодействия злоупотреблению наркотиками и их </t>
  </si>
  <si>
    <t>4.2.2.30</t>
  </si>
  <si>
    <t>4.2.2.31</t>
  </si>
  <si>
    <t>4.2.2.32</t>
  </si>
  <si>
    <t>Мероприятия по безопасности дорожного движения</t>
  </si>
  <si>
    <t>4.2.2.33</t>
  </si>
  <si>
    <t>Реализация мероприятий, направленных на противодействие коррупции.</t>
  </si>
  <si>
    <t>04-2560</t>
  </si>
  <si>
    <t>1910100600</t>
  </si>
  <si>
    <t>4.2.2.34</t>
  </si>
  <si>
    <t xml:space="preserve">1) Постановление администрации городского округа г.Бор «Об утверждении порядка разработки, утверждения, реализации и оценки эффективности муниципальных программ городского округа город Бор и методических рекомендаций по разработке и реализации муниципальных программ городского округа г.Бор» </t>
  </si>
  <si>
    <t>4.2.2.35</t>
  </si>
  <si>
    <t>4.2.2.36</t>
  </si>
  <si>
    <t>4.2.2.37</t>
  </si>
  <si>
    <t>4.2.2.38</t>
  </si>
  <si>
    <t>4.2.2.39</t>
  </si>
  <si>
    <t>.04-2525</t>
  </si>
  <si>
    <t xml:space="preserve">1)статья 5, 28 Федарального закона " Об образовании  в Российской Федерации" № 273- ФЗ от 29.12.2012                                                                 </t>
  </si>
  <si>
    <t>6.2</t>
  </si>
  <si>
    <t>Приобретение путевок, возмещение части расходов по приобретению путевок в загородные детские оздоровительно-образовательные центы (лагеря) Нижегородской области, оплата стоимости набора продуктов питания в лагерях с дневным пребыванием детей, организованных на базе образовательных учреждений округа (пришкольные лагеря) и проведение культурно-массовых мероприятий в пришкольных лагерях</t>
  </si>
  <si>
    <t xml:space="preserve">1)статья 5, 28 Федарального закона " Об образовании  в Российской Федерации" № 273- ФЗ от 29.12.2012                                           2) Постановление Правительства Нижегородской области  "Об организации отдыха, оздоровления и занятости детей и молодежи Нижегородской области"    </t>
  </si>
  <si>
    <t xml:space="preserve">Иные бюджетные ассигнования </t>
  </si>
  <si>
    <t>.0130100591</t>
  </si>
  <si>
    <t>Субсидия из бюджета городского округа г.Бор Нижегородской области бюджету Лысковского муниципального района Нижегородской области на компенсацию расходов учредителя МАОУ Валковская средняя школа, на организацию бесплатной перевозки обучающихся в данном учреждении, проживающих на территории городского округа г.Бор</t>
  </si>
  <si>
    <t>.0140324010</t>
  </si>
  <si>
    <t>3.1.4.</t>
  </si>
  <si>
    <t>Расходы на исполнение полномочий по дополнительному финансовому обеспечению мероприятий по организации двухразового бесплатного  питания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 , в части финансирования наборов продуктов для организации питания</t>
  </si>
  <si>
    <t xml:space="preserve">Субвенция на исполнение полномочий в сфере общего образования </t>
  </si>
  <si>
    <t>.04-3403</t>
  </si>
  <si>
    <t>.07</t>
  </si>
  <si>
    <t>.01</t>
  </si>
  <si>
    <t>.0110273070</t>
  </si>
  <si>
    <t>Закон Нижегородской области от 28 ноября 2013 года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t>
  </si>
  <si>
    <t>4.2.1.4.</t>
  </si>
  <si>
    <t>4.2.2.1</t>
  </si>
  <si>
    <t xml:space="preserve">                                Присмотр и уход за детьми -инвалидами ,детьми сиротами,оставшимися без попечения родителей,а также за детьми с туберкулезной интоксикацией ,обучающимися в  муниципальных образовательных организациях,реализующих образовательные программы дошкольного образования</t>
  </si>
  <si>
    <t xml:space="preserve">    Обеспечение двухразовым бесплатным  питанием обучающихся с ограниченными возможностями здоровья,не проживающих в муниципальных организациях,осущесталяющих образовательную деятельность по адаптированным общеобразовательным программам</t>
  </si>
  <si>
    <t xml:space="preserve">Расходы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t>
  </si>
  <si>
    <t>.02</t>
  </si>
  <si>
    <t>.0120253030</t>
  </si>
  <si>
    <t>.622</t>
  </si>
  <si>
    <t>Закон Нижегородской области от 21 октября 2005 года № 140-З "О наделении органов местного самоуправления отдельными государственными полномочиями в области образования"</t>
  </si>
  <si>
    <t>Расходы на исполнение полномочий по финансовому обеспечению выплаты компенсации педагогическим и иным работникам муниципальных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за счет средств субвенции областного бюджета</t>
  </si>
  <si>
    <t>Федеральный закон от 06.10.2003 №131-ФЗ "Об общих принципах организации местного самоуправления в Российской Федерации", Закон Нижегородской области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производства",Распоряжение Правительства Нижегородской области от 03.07.2012 № 1403-р"О порядке расчета показателей, порядке расчета и значения коэффициентов, используемых при расчете объема субвенций муниципальным образованиям Нижегородской области на осуществление государственных полномочий по поддержке сельскохозяйственного производства",Распоряжение Правительства Нижегородской области от 15.12.2020 № 1477-р"О реализации отдельных положений Закона НО от 11.11.05г. №176-з"</t>
  </si>
  <si>
    <t>1)08.10.2003; 2)01.01.2006; 3)01.01.2013  4)01.01.2021</t>
  </si>
  <si>
    <t>1.1.2</t>
  </si>
  <si>
    <t>1320173910</t>
  </si>
  <si>
    <t>Федеральный закон от 06.10.2003 №131-ФЗ "Об общих принципах организации местного самоуправления в Российской Федерации", Закон Нижегородской области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производства",Распоряжение Правительства Нижегородской области от 15.12.2020 № 1477-р"О реализации отдельных положений Закона НО от 11.11.05г. №176-з"</t>
  </si>
  <si>
    <t>1)08.10.2003; 2)01.01.2006; 3)01.01.2021</t>
  </si>
  <si>
    <t>Возмещение части затрат на поддержку собственного производства молока за счет средств  областного бюджета</t>
  </si>
  <si>
    <t>Возмещение производителям  зерновых культур части затрат на производство и реализацию зерновых культур за счет средств федерального и областного бюджетов</t>
  </si>
  <si>
    <t>13101R3680</t>
  </si>
  <si>
    <t xml:space="preserve">
 Закон Нижегородской области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Постановление Правительства Нижегородской области от 21.06.2021 N 513"Об  утверждении порядка предоставления из местного бюджета субсидии на возмещение производителям зерновых культур части затрат на производство и реализацию зерновых культур, источником финансового обеспечения которых являются субвенции местным бюджетам для осуществления переданных гос. полномочий по возмещениюпроизводителям зерновых культур части затрат на производство и реализацию зерновых культур"</t>
  </si>
  <si>
    <t>1)01.01.2006  2)21.06.2021</t>
  </si>
  <si>
    <t>13101R3580</t>
  </si>
  <si>
    <t>Стимулирование развития приоритетных подотраслей агропромышленного комплекса и развитие малых форм хозяйствования (возмещение части затрат, связанных с производством, реализацией и (или) отгрузкой на собственную переработку сельскохозяйственных культур по ставке на 1 гектар) за счет средств областного и федерального бюджетов</t>
  </si>
  <si>
    <t>Федеральный закон от 06.10.2003 №131-ФЗ "Об общих принципах организации местного самоуправления в Российской Федерации", Закон Нижегородской области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 Решение Совета депутатов городского округа г. Бор от 30.09.2010 № 39 "Об утверждении Положения о муниципальной службе в городском округе город Бор"</t>
  </si>
  <si>
    <t>1) 08.10.2003 2) 01.01.2006  3) 01.01.2011</t>
  </si>
  <si>
    <t>04-2552</t>
  </si>
  <si>
    <t>Федеральный закон от 06.10.2003 №131-ФЗ "Об общих принципах организации местного самоуправления в Российской Федерации", Закон Нижегородской области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Решение Совета депутатов городского округа г. Бор от 30.09.2010 № 39 "Об утверждении Положения о муниципальной службе в городском округе город Бор"</t>
  </si>
  <si>
    <t>Реализация мероприятий , направленных на развитие  сельского хозяйства городскогог округа город Бор</t>
  </si>
  <si>
    <t>1310600130</t>
  </si>
  <si>
    <t>Закон Нижегородской области от 11.11.2005 № 176-З"О наделении органов местного самоупрапвления Нижегородской области отдельными государственными полномочиями по поддержке сельскохозяйственного производства", Решение Совета депутатов городского округа г. Бор от 30.09.2010 № 39 "Об утверждении Положения о муниципальной службе в городском округе город Бор", ст. 26, Постановление администрации г.о.г. Бор от 18.11.2014№8166№"Развитие агропромышленного комплекса в г.о.г. Бор"</t>
  </si>
  <si>
    <t>1)01.01.2006 2)01.01.2011 3)18.11.2014</t>
  </si>
  <si>
    <t>Реализация мероприятий, направленных на ликвидацию и предотвращение массового распространения сорного растения борщевик Сосновского</t>
  </si>
  <si>
    <t>1310800130</t>
  </si>
  <si>
    <t>Федеральный закон от 06.10.2003 №131-ФЗ "Об общих принципах организации местного самоуправления в Российской Федерации", Закон Нижегородской области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 Решение Совета депутатов городского округа г. Бор от 30.09.2010 № 39 "Об утверждении Положения о муниципальной службе в городском округе город Бор",  Постановление администрации г.о.г. Бор от 18.11.2014№8166№"Развитие агропромышленного комплекса в г.о.г. Бор"</t>
  </si>
  <si>
    <t>1) 08.10.2003 2) 01.01.2006  3) 01.01.2011 4) 18.11.2014</t>
  </si>
  <si>
    <t>Реализация мероприятий, направленных на развитие производства продукции растениеводства (субсидия на финансовое обеспечение затрат сельхозтоваропроизводителей на приобретение минеральных удобрений)</t>
  </si>
  <si>
    <t>1310100130</t>
  </si>
  <si>
    <t>Федеральный закон от 06.10.2003 №131-ФЗ "Об общих принципах организации местного самоуправления в Российской Федерации", Закон Нижегородской области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Постановление администрации г.о.г.Бор от 25.04.2017 № 2039 "Об утверждении Положения о порядке предоставления субсидий на финансовое обеспечение затрат сельскохозяйственных товаропроизводителей  на приобретение минеральных удобрений за счет средств бюджета городского округа г. Бор"</t>
  </si>
  <si>
    <t>1) 08.10.2003 2) 01.01.2006  3) 25.04.2017</t>
  </si>
  <si>
    <t>Выплаты персоналу органа местного самоуправления, в т.ч.:</t>
  </si>
  <si>
    <t>Решение вопросов местного значения, осуществление отдельных государственных полномочий, переданных органам местного самоуправления федеральными законами и законами Нижегородской области.</t>
  </si>
  <si>
    <t>01   01</t>
  </si>
  <si>
    <t>04  02</t>
  </si>
  <si>
    <t xml:space="preserve">1) Федеральный закон от 06.10.2003 № 131-ФЗ "Об общих принципах организации местного самоуправления в РФ" ст. 34 п. 9;                                                                                                                                     </t>
  </si>
  <si>
    <t>Глава муниципального образования</t>
  </si>
  <si>
    <t>2)Федеральный закон от 02.03.2007 № 25-ФЗ "О муниципальной службе в РФ" ст. 22 п. 2</t>
  </si>
  <si>
    <t>2) 02.03.2007</t>
  </si>
  <si>
    <t>Глава местной администрации (испонительно - распорядительного органа местного самоуправления)</t>
  </si>
  <si>
    <t>Расходы на поощрение муниципальных управленческих команд в 2020 году</t>
  </si>
  <si>
    <t>777045549F</t>
  </si>
  <si>
    <t xml:space="preserve">3) Закон Нижегородской области от 03.08.2007 № 99-З "О муниципальной службе в Нижегородской области" ст. 38 абз. 1                        </t>
  </si>
  <si>
    <t xml:space="preserve">3) 03.08.2007 </t>
  </si>
  <si>
    <t>4) Закон Нижегородской области93-З "О денежном содержании лиц, замещающих муниципальные должности в Нижегородской области" ст. 6</t>
  </si>
  <si>
    <t xml:space="preserve">4) 10.10.2003                                                                                                                                                       </t>
  </si>
  <si>
    <t>5) Решение Совета депутатов город. округа г.Бор НО от 16.07.2010 № 13 "Об утверждении положения 
об администрации городского округа город Бор НО" в целом;
6) Расп. Администрации город. округа г. Бор от 14.01.2016 № 23-р "Об установлении компенсации стоимости служебных переговоров с личных сотовых телефонов п. 1</t>
  </si>
  <si>
    <t>5) 16.07.2010                       6) 01.01.2016</t>
  </si>
  <si>
    <t>МКУ по АХО</t>
  </si>
  <si>
    <t>Качественное выполнение работ по материально- технич. обеспечению деятельности администрации</t>
  </si>
  <si>
    <t xml:space="preserve">01      01      </t>
  </si>
  <si>
    <t xml:space="preserve">13    13    </t>
  </si>
  <si>
    <t xml:space="preserve">2420100590 24201S2090 </t>
  </si>
  <si>
    <t xml:space="preserve">1) Федеральный закон от 06.10.2003 № 131-ФЗ "Об общих принципах организации местного самоуправления в РФ" ст. 17 п. 1 п.п.3; ст. 14 п. 1 п.п. 9, ст. 15 п. 1 п.п. 7                                                                                                                                     </t>
  </si>
  <si>
    <t>МКУ "Управление по делам ГО и ЧС"</t>
  </si>
  <si>
    <t>Решение задач в области гражданской обороны, защиты населения и территории муниципального образования от чрезвычайных ситуаций</t>
  </si>
  <si>
    <t xml:space="preserve">03            03       </t>
  </si>
  <si>
    <t xml:space="preserve">09          09     </t>
  </si>
  <si>
    <t xml:space="preserve">2030100590    2030200590  </t>
  </si>
  <si>
    <t>2) Федеральный закон от 25.09.1997 № 126-ФЗ "О финансовых основах местного самоуправления в Российской Федерации" ст. 5 п. 2</t>
  </si>
  <si>
    <t>2) 25.09.1997</t>
  </si>
  <si>
    <t>МКУ Борстройзаказчик</t>
  </si>
  <si>
    <t xml:space="preserve">Выполнение функций Заказчика и, осуществ-ление контроля, технического надзора на объектах стр-ва, реконструкции, кап. и текущего ремонтов на территории муниципального образования городского округа г.Бор </t>
  </si>
  <si>
    <t>0220100590</t>
  </si>
  <si>
    <t>3) Федеральный закон от 21.12.1994 № 68-ФЗ "О защите населения и территорий от чрезвычайных ситуаций природного и техногенного характера" ст. 11 п. 2 п.п. "г"</t>
  </si>
  <si>
    <t>3) 21.12.1994</t>
  </si>
  <si>
    <t>Администрация городского округа город Бор Нижегородской области (содержание контрольно - ревизионной инспекции)</t>
  </si>
  <si>
    <t>7770200590</t>
  </si>
  <si>
    <t>МКУ по АХО, в т. ч.:</t>
  </si>
  <si>
    <t>4) ФЗ от 22.07.2008 №123-ФЗ "Технический регламент о требованиях пожарной безопасности", регламент</t>
  </si>
  <si>
    <t>4) 22.07.2008</t>
  </si>
  <si>
    <t>расходы на обеспечение деятельности МУ</t>
  </si>
  <si>
    <t>5) Федеральный закон от 21.12.1994 № 69-ФЗ "О пожарной безопасности" ст. 19</t>
  </si>
  <si>
    <t>5) 21.12.1994</t>
  </si>
  <si>
    <t xml:space="preserve">средства резервного фонда администрации городского округа г.Бор </t>
  </si>
  <si>
    <t>МКУ "Управление по делам ГО и ЧС", в т.ч.:</t>
  </si>
  <si>
    <t>03   03</t>
  </si>
  <si>
    <t>09  10</t>
  </si>
  <si>
    <t>6)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ст. 24</t>
  </si>
  <si>
    <t>6) 04.01.1996</t>
  </si>
  <si>
    <t xml:space="preserve">мероприятия, направленные на защиту населения и территорий от чрезвычайных ситуаций </t>
  </si>
  <si>
    <t>2010225110</t>
  </si>
  <si>
    <t>7) Расп.ПНО  от 14.07.2015 № 1293-р "Об организации  и выполнении мероприятий по построению, внедрению и развитию на территориии НО аппаратно- программного комплекса "Безопасный город" 8) Пост. ПНО от 09.11.2016 № 759 "О единых дежурно- диспетчерских службах муниципальных образований НО"</t>
  </si>
  <si>
    <t>7) 14.07.2015                      8) 09.11.2016</t>
  </si>
  <si>
    <t>целевой финансовый резерв для предупреждения и ликвидации последствий ЧС и стихийных бедствий природного и техногенного характера</t>
  </si>
  <si>
    <t>2010125040</t>
  </si>
  <si>
    <t>расходы на обеспечение функций подведомственных учреждений</t>
  </si>
  <si>
    <t>2030100590</t>
  </si>
  <si>
    <t>противопожарные мероприятия</t>
  </si>
  <si>
    <t xml:space="preserve">мероприятия, направленные на создание и развитие системы обеспечения вызова экстренных оперативных служб по единому номеру "112" в городском округе г. Бор </t>
  </si>
  <si>
    <t xml:space="preserve">  03</t>
  </si>
  <si>
    <t xml:space="preserve">  09</t>
  </si>
  <si>
    <t xml:space="preserve"> 2010325230</t>
  </si>
  <si>
    <t>9) Закон Нижегородской области от 26.10.1995 № 16-З "О пожарной безопасности" ст. 6</t>
  </si>
  <si>
    <t>9) 26.10.1995</t>
  </si>
  <si>
    <t>Расходы на обеспечение деятельности единых дежурно - диспетчерских служб городского округа г. Бор</t>
  </si>
  <si>
    <t>2030200590</t>
  </si>
  <si>
    <t xml:space="preserve">10) Пост. Администрации город.округа г.Бор НО от 12.05.2016 № 2174 "О создании целевого финансового резерва для предупреждения и ликвидации последствий ЧС и стихийных бедствий природного и техногенного характера город. округа г.Бор и утверждении Порядка его использовани"  порядок;                                      </t>
  </si>
  <si>
    <t>10) 12.05.2016                     11) 04.08.2014</t>
  </si>
  <si>
    <t>мероприятия, направленные на обслуживание и содержание муниципального сегмента  региональной автоматизированной системы централизованного оповещения населения (МАСЦО)</t>
  </si>
  <si>
    <t>2010325210</t>
  </si>
  <si>
    <t>создание и оснащение спасательных постов в местах массового отдыха людей</t>
  </si>
  <si>
    <t>2010425240</t>
  </si>
  <si>
    <t>МКУ Борстройзаказчик, в т.ч.:</t>
  </si>
  <si>
    <t>Содержание, ремонт, ТО объектов кап. стр-ва, введенных в эксплуатацию до момента передачи в мун. казну</t>
  </si>
  <si>
    <t xml:space="preserve">   05</t>
  </si>
  <si>
    <t xml:space="preserve">   02</t>
  </si>
  <si>
    <t>0210110010</t>
  </si>
  <si>
    <t>12) Пост. ПНО от 30.12.2016 № 6418 " О единой дежурно- диспетчерской службе город. округа г. Бор НО", в целом</t>
  </si>
  <si>
    <t>12) 30.12.2016</t>
  </si>
  <si>
    <t>13) Решение инвест. Совета при Губернаторе НО от 16.10.2015 № 11947-181-8116 " Реконст-рукция Региональной автомат. Системы централизованного оповещения ГО НО"</t>
  </si>
  <si>
    <t>13) 16.10.2015</t>
  </si>
  <si>
    <t>2420100590</t>
  </si>
  <si>
    <t>14) Пост. Адм. Борского района НО от 17.12.2010 № 115 "О создании МУ АХО органов местного самоуправления", "Устав МУ АХО" в целом;</t>
  </si>
  <si>
    <t>14) 17.12.2010</t>
  </si>
  <si>
    <t>15) Пост. Адм. город.округа г.Бор НО от 21.12.2011 № 7037 "Устав МКУ Управление по делам ГО и ЧС город. округа г. Бор НО" в целом;</t>
  </si>
  <si>
    <t>15) 21.12.2011</t>
  </si>
  <si>
    <t>16) Пост. Адм. город. округа г.Бор НО от 22.12.2011 № 7090 "Устав МКУ город. округа г. Бор НО "Борстройзаказчик" в целом</t>
  </si>
  <si>
    <t>16) 22.12.2011</t>
  </si>
  <si>
    <t>Средства резервного фонда администрации городского округа г.Бор (на оплату расходов связанных с похоронами Почетных граждан город. округа г. Бор)</t>
  </si>
  <si>
    <t xml:space="preserve">01    </t>
  </si>
  <si>
    <t xml:space="preserve">13   </t>
  </si>
  <si>
    <t>1) Федеральный закон от 06.10.2003 № 131-ФЗ "Об общих принципах организации местного самоуправления в Российской Федерации" ст. 17 п. 1 п.п.3;</t>
  </si>
  <si>
    <t>Мероприятия в рамках п/пр. "Совершенствование муниципального управления", в т. ч.:</t>
  </si>
  <si>
    <t>Подготовка и повышение квалификации кадров (обучение семинары)</t>
  </si>
  <si>
    <t>2410125070</t>
  </si>
  <si>
    <t>2) Федеральный закон от 02.03.2007 № 25-ФЗ "О муниципальной службе в РФ" ст. 35;</t>
  </si>
  <si>
    <t>Расходы на проведение аттестации</t>
  </si>
  <si>
    <t>2410125090</t>
  </si>
  <si>
    <t>Расходы, связанные с рассмотрениями обращений граждан (подписка, приобретение почтовых средст, оргтехники, расходных материалов к оргтехники)</t>
  </si>
  <si>
    <t>2410225100</t>
  </si>
  <si>
    <t xml:space="preserve">01   </t>
  </si>
  <si>
    <t xml:space="preserve">13  </t>
  </si>
  <si>
    <t>3)Федеральный закон от 25.09.1997 № 126-ФЗ "О финансовых основах местного самоуправления в Российской Федерации" ст. 5 п. 2;</t>
  </si>
  <si>
    <t>3) 25.09.1997</t>
  </si>
  <si>
    <t>1010100110</t>
  </si>
  <si>
    <t>3.1.5.</t>
  </si>
  <si>
    <t>3.1.6.</t>
  </si>
  <si>
    <t>3.1.7.</t>
  </si>
  <si>
    <t xml:space="preserve">1) Федеральный закон от 06.10.2003 № 131-ФЗ "Об общих принципах организации местного самоуправления в РФ" ст. 14 п. 1 п.п. 30, ст. 15 п. 1 п.п. 27;                                                                                   2) Закон Нижегородской области от 25.04.1997 № 70-З "О молодежной политике в Нижегородской области" ст. 8 п. 2 </t>
  </si>
  <si>
    <t>1) 01.01.2006                       2) 25.04.1997</t>
  </si>
  <si>
    <t>3.1.8.</t>
  </si>
  <si>
    <t>1) Федеральный закон от 06.10.2003 № 131-ФЗ "Об общих принципах организации местного самоуправления в РФ" ст. 14 п. 1 п.п. 12;                                            2) Основы законодательства РФ "О культуре" от 09.10.1992 № 3612-1 ст. 40 абз. 1;                        3) Постановление Администрации Нижегородской области от 31.12.1996 № 333 "Об утверждени положения об основах хозяйственной деятельности и финансирования организаций культуры и искусства Нижегородской области" п. 2</t>
  </si>
  <si>
    <t>1) 01.01.2006                     2) 09.10.1992                    3) 31.12.1996</t>
  </si>
  <si>
    <t>3.1.9.</t>
  </si>
  <si>
    <t>1) Федеральный закон от 06.10.2003 № 131-ФЗ "Об общих принципах организации местного самоуправления в РФ" ст. 16.1;                                          2) Закон НО от 03.02.2010 № 9-З "Об охране труда в НО" гл. 2 ст. 8;                                                   3) ФЗ №149-ФЗ от 27.07.2006 "Об информатизации, информационных технологиях и о защите информации" ст.11;    4) ФЗ № 63-ФЗ от 25.03.2011 "Об электронной подписи" ст. 4, 5, 6, 9</t>
  </si>
  <si>
    <t>1) 01.01.2006                           2) 03.02.2010                      3) 27.07.2006                      4) 25.03.2011</t>
  </si>
  <si>
    <t>3.1.10.</t>
  </si>
  <si>
    <t>3.1.11.</t>
  </si>
  <si>
    <t>3.1.12.</t>
  </si>
  <si>
    <t>0310100120</t>
  </si>
  <si>
    <t>3.1.13.</t>
  </si>
  <si>
    <t>777W321000</t>
  </si>
  <si>
    <t>3.1.14.</t>
  </si>
  <si>
    <t>Субсидии МБУ "Борское охотничье-рыболовное хозяйство" на финансовое обеспечение муниципального задания на оказание муниципальных услуг (выполнение работ)</t>
  </si>
  <si>
    <t>Сбор, обработка и хранение информации об объектах живот. мира и среды их обитания, включая редких и находящихся под угрозой исчезновения объектов живот. мира, охотничьих ресурсов; создание эксперимент. и мотодологической основы сохранения объектов животного мира, включая редких и находящихся под угрозой исчезновения, охотничьих ресурсов в естественной среде обитания с целью поддержания их видового разнообразия и сохранения их численности в пределах, необходимых для расширенного воспроизводства на территории охотничьего хозяйства</t>
  </si>
  <si>
    <t>0710100590</t>
  </si>
  <si>
    <t xml:space="preserve">1) Федеральный закон от 14.03.1995 № 33-ФЗ Об особо охраняемых природных территориях" р. 9 ст. 33;                                     2) Федеральный закон от 24.04.1995 № 52-ФЗ О животном мире" гл. 1 ст. 8;                                 3)  Закон Нижегородской области от 30.03.2010 № 42-З "Об охоте и о сохранении охотничьих ресурсов в Нижегородской области" в целом;                                           4)   Пост. Администрации город. округа г. Бор НО от  13.02.2012 № 728 "Устав МБУ "Борское охотничье - рыболовное хозяйство" в целом;                                                               5) Пост. Администрации город. округа г. Бор НО от 31.12.2015 № 6855 "Об утв. ведомств. перечня мун. услуг и работ, оказываемых и выполняемых МУ, находящимися в ведении адм. город. округа г.Бор НО" перечень п. 3            </t>
  </si>
  <si>
    <t>1) 14.03.1995                            2)  24.04.1995                 3)  30.03.2010                  4) 13.02.2012              5) 01.01.2016</t>
  </si>
  <si>
    <t>4.1.1.3.</t>
  </si>
  <si>
    <t>Сбор, обработка и хранение информации об объектах живот. мира и среды их обитания, включая редких и находящихся под угрозой исчезновения объектов живот. мира, охотничьих ресурсов; создание эксперимент. и мотодологической основы сохранения объектов животного мира, включая редких и находящихся под угрозой исчезновения, охотничьих ресурсов в естественной среде обитания с целью поддержания их видового разнообразия и сохранения их числен-ности в пределах, необ-ходимых для расширен-ного воспроизводства на территории охотничьего хозяйства</t>
  </si>
  <si>
    <t>13  13</t>
  </si>
  <si>
    <t>0710100590 1710421050</t>
  </si>
  <si>
    <t>1) Постановление Администрации городского округа г. Бор НО от 08.06.2015 № 2719 "Об утверждении порядка определения объема и условий предоставления из бюджета городского округа г. Бор субсидий на иные цели муниципальным бюджетным и автономным учреждениям городского округа г. Бор", порядок;             2) Постановление Администрации городского округа г. Бор НО от 30.12.2014 № 9714 "О порядке использования бюджетных ассигнований резервного фонда администрации городского округа г.Бор" п. 3.10.</t>
  </si>
  <si>
    <t>1) 08.06.2015                  2) 01.01.2015</t>
  </si>
  <si>
    <t>4.1.3.3</t>
  </si>
  <si>
    <t>Субсидии МАУ "МФЦ г.Бор" на финансовое обеспечение муниципального задания на оказание муниципальных услуг (выполнение работ)</t>
  </si>
  <si>
    <t>Организация предоставления государствееных и муниципальных услуг в многофункциональных центрах предоставления государмственных и муниципальных услуг</t>
  </si>
  <si>
    <t xml:space="preserve">2510100590 </t>
  </si>
  <si>
    <t xml:space="preserve">1) Федеральный закон от 06.10.2003 № 131-ФЗ "Об общих принципах организации местного самоуправления в РФ" ст. 17 п. 1 п.п.3;                                              2) Федеральный закон от 27.07.2010 № 210-ФЗ "Об организации предоставления госуд. и мун. услуг", в целом;                                               3) Пост. Правительства РФ от 22.12.2012 № 1376 "Об утв. правил орг-ции деятельности многофункциональных центров предоставления госуд. и муниц. услуг", правила;                              4) Пост. Администрации город. округа г. Бор НО от 25.12.2012 № 7399 "О создании МАУ "МФЦ г. Бор" п. 1, 2;                       5) Пост. Администрации город. округа г. Бор НО от 31.12.2015 № 6855 "Об утв. ведомств. перечня мун. услуг и работ, оказываемых и выполняемых МУ, находящимися в ведении адм. город. округа г.Бор НО" перечень п. 1  </t>
  </si>
  <si>
    <t>1) 01.01.2006                        2) 27.07.2010                       3) 01.01.2013                       4) 25.12.2012                       5) 01.01.2016</t>
  </si>
  <si>
    <t>Субсидии МАУ "Борский бизнес - инкубатор" на финансовое обеспечение муниципального задания на оказание муниципальных услуг (выполнение работ)</t>
  </si>
  <si>
    <t>Предоставление информационной и консультационной поддержки субъектам малого и среднего предприниматель-ства</t>
  </si>
  <si>
    <t xml:space="preserve">1510100590 </t>
  </si>
  <si>
    <t xml:space="preserve">1) Федеральный закон от 06.10.2003 № 131-ФЗ «Об общих принципах организации местного самоуправления в РФ» ст. 14 п.п. 28, ст. 15 п.п. 25;         2) Федеральный закон от 24.07.2007 № 209-ФЗ "О развитии малого и среднего предпринимательства в РФ" ст. 10 п. 1 п.п.2;                                       3) Закон Нижегородской области от 05.12.2008 № 171-З "О развитии малого и среднего предпринимательства в Нижегородской области" ст. 4;  4) Пост. Администрации город. округа г. Бор НО от 06.03.2013 № 1241 "О создании МАУ город. округа г. Бор НО "Борский бизнес - инкубатор" и Устав МАУ, в целом;                                  5) Пост. Администрации город. округа г. Бор НО от 31.12.2015 № 6855 "Об утв. ведомств. перечня мун. услуг и работ, оказываемых и выполняемых МУ, находящимися в ведении адм. город. округа г.Бор НО" перечень п. 2                                              </t>
  </si>
  <si>
    <t>1) 01.01.2006                       2) 01.01.2008                        3) 05.12.2008                       4) 06.03.2013                      5) 01.01.2016</t>
  </si>
  <si>
    <t xml:space="preserve">Субсидии МАУ "Борский бизнес - инкубатор" на иные цели </t>
  </si>
  <si>
    <t xml:space="preserve">1) Федеральный закон от 06.10.2003 № 131-ФЗ «Об общих принципах организации местного самоуправления в РФ» ст. 14 п.п. 28, ст. 15 п.п. 25;         2) Федеральный закон от 24.07.2007 № 209-ФЗ "О развитии малого и среднего предпринимательства в РФ" ст. 10 п. 1 п.п.2;                                       3) Закон Нижегородской области от 05.12.2008 № 171-З "О развитии малого и среднего предпринимательства в Нижегородской области" ст. 4; 4) Постановление Правительства Нижегородской области от 07.02.2001 № 57 "Об утв. Порядка использования бюджетных ассигнований фонда на поддержку терриоорий НО" п. 3;                                                        5) Постановление Администрации городского округа г. Бор НО от 08.06.2015 № 2719 "Об утверждении порядка определения объема и условий предоставления из бюджета городского округа г. Бор субсидий на иные цели муниципальным бюджетным и автономным учреждениям городского округа г. Бор", порядок; </t>
  </si>
  <si>
    <t>1) 01.01.2006                       2) 01.01.2008                        3) 05.12.2008                        4) 07.02.2001                        5) 08.06.2015</t>
  </si>
  <si>
    <t>На материально - техническое обеспечение за счет средств местного бюджета</t>
  </si>
  <si>
    <t>15102S2100</t>
  </si>
  <si>
    <t xml:space="preserve">Реализация мероприятий, направленных на развитие малого и среднего предпринимательства городского округа г.Бор </t>
  </si>
  <si>
    <t>1510300590</t>
  </si>
  <si>
    <t xml:space="preserve">01      01 </t>
  </si>
  <si>
    <t>13    13</t>
  </si>
  <si>
    <t>2510100590   1710421050</t>
  </si>
  <si>
    <t xml:space="preserve">1) Федеральный закон от 06.10.2003 № 131-ФЗ "Об общих принципах организации местного самоуправления в РФ" ст. 17 п. 1 п.п.3;                                              2) Федеральный закон от 27.07.2010 № 210-ФЗ "Об организации предоставления государственных и муниципальных услуг", в целом 3) Пост.Правительства РФ от 22.12.2012 № 1376 "Об утверждении правил орг-ции деятельности многофункцио-нальных центров предоставле-ния госуд. и муниц. услуг", правила;                                       4) Пост. Администрации городского округа г. Бор НО от 08.06.2015 № 2719 "Об утверж-дении порядка определения объема и условий предостав-ления из бюджета городского округа г. Бор субсидий на иные цели муницип. бюджетным и автономным учреждениям городского округа г. Бор", порядок </t>
  </si>
  <si>
    <t>1) 01.01.2006                        2) 27.07.2010                       3) 01.01.2013                        4) 08.06.2015</t>
  </si>
  <si>
    <t>Содействие отделу МВД городского округа г.Бор в профилактике правонарушений и преступности</t>
  </si>
  <si>
    <t>0310329940</t>
  </si>
  <si>
    <t>1) Федеральный закон от 31.07.1998 № 145-ФЗ "Бюджетный кодекс РФ" ст. 78.1;                                                                                        2) Федеральный закон от 12.01.1996 № 7-ФЗ "О некоммерческих организациях" ст. 2;                                                   3) Закон НО от 07.05.2009 № 52-З "О государственной поддержке социально ориентированных некоммерческих организаций в НО" ст. 4, 5, 6, 10 п. 2, 3;                              4) Пост. Администрации город. округа г. Бор НО от 19.07.2016 № 3389 "Об утв. Положений, регламентирующих предоставление за счет средств бюджета город. округа г. Бор субсидий социально ориентированным некоммерческим организациям, на являющимся госуд. (муниципальными) учреждениями" положение о порядке предоставления за счет ср-в бюджета город. округа г. Бор субсидии социально ориентир. некоммер.орг-ям, не являющимся госуд. (муниц.) учреждениями.</t>
  </si>
  <si>
    <t>1) 31.07.1998                                           2) 12.01.1996                        3) 07.05.2009                        4) 19.07.2016</t>
  </si>
  <si>
    <t>мероприятия в рамках п/пр. "Доп. меры адресной поддержки населения и общественных орг-ций город. округа г.Бор"</t>
  </si>
  <si>
    <t>мероприятия в рамках МП "Профилактика правонарушений и противодействие проявлениям терриризма и экстремизма на территории город. округа г.Бор"</t>
  </si>
  <si>
    <t>2310126100</t>
  </si>
  <si>
    <t>5.3.</t>
  </si>
  <si>
    <t>а) Сохранение эффективного взаимодействия администрации городского округа г.Бор и территориальных органов соц. защиты населения городского округа г.Бор;                       б) организация и проведение мероприятий, посвященных социально - значимым событиям;                                        в) поддержка деятельности обществ. организаций.</t>
  </si>
  <si>
    <t xml:space="preserve"> 0310329940</t>
  </si>
  <si>
    <t>мероприятия в рамках п/пр. "Безбарьерная среда жизнидеятельности д/инвалидов и др. маломобильных граждан город. округа г.Бор"</t>
  </si>
  <si>
    <t xml:space="preserve"> 0330129850 </t>
  </si>
  <si>
    <t>мероприятия в рамках п/пр. "Профилактика социально-значимых мероприятий в  город. округе г.Бор"</t>
  </si>
  <si>
    <t>5.4.</t>
  </si>
  <si>
    <t>5.5.</t>
  </si>
  <si>
    <t>5.6.</t>
  </si>
  <si>
    <t xml:space="preserve"> мероприятия в рамках МП "Патриотическое и духовно-нравственное воспитание граждан в город. округе г.Бор"</t>
  </si>
  <si>
    <t>5.7.</t>
  </si>
  <si>
    <t>5.8.</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</si>
  <si>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</si>
  <si>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Осуществление бюджетных инвестиций</t>
  </si>
  <si>
    <t>6.1.1.</t>
  </si>
  <si>
    <t>Организация мероприятий по охране окружающей среды в границах городского округа , в т. ч. расходы на строительство, реконструкцию, проектно - изыскательские работы по отрасли "Национальная экономика"</t>
  </si>
  <si>
    <t>0210200010</t>
  </si>
  <si>
    <t>1) Федеральный закон от 10.01.2002 № 7-ФЗ "Об охране окружающей среды" ст. 7 п. 3 абз. 2                                                2) Закон Нижегородской области от 10.09.1996 № 45-З "Об экологической безопасности" ст. 18</t>
  </si>
  <si>
    <t xml:space="preserve">1) 10.01.2002                     2) 10.09.1996 </t>
  </si>
  <si>
    <t>6.1.2.</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</si>
  <si>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 т.ч.:</t>
  </si>
  <si>
    <t>0210200000</t>
  </si>
  <si>
    <t xml:space="preserve">1) Федеральный закон от 06.10.2003 № 131-ФЗ "Об общих принципах организации местного самоуправления в РФ" ст. 15 п. 1 п.п.5;                                              2) ФЗ от 10.12.1995 №196-ФЗ "О безопасности дорожного движения"  ст. 5                                           </t>
  </si>
  <si>
    <t xml:space="preserve">1) 01.01.2006                        2) 10.12.1995                       </t>
  </si>
  <si>
    <t>расходы на строительство, реконструкцию, проектно - изыскательские работы по отрасли "Национальная экономика"</t>
  </si>
  <si>
    <t xml:space="preserve"> 0210200010</t>
  </si>
  <si>
    <t>3) Закон Нижегородской области от  04.12.2008 № 157-З "Об автомобильных дорогах и дорожной деятельности на территории Нижегородской области" ст. 9 п. 4                                          4) Пост. ПНО от 30.11.2011 № 978 "Об утв. Порядка формир. и использования бюдж. ассигн. дорожного фонда НО" р. 2, 3</t>
  </si>
  <si>
    <t>3) 14.12.2008                                           4) 30.11.2011</t>
  </si>
  <si>
    <t>Проектирование и стр-во (реконструкция) автомобильных дорог общего пользования местного значения мун. образований НО, в т.ч. строительство объектов скоростного внеуличного транспорта</t>
  </si>
  <si>
    <t>6.1.3.</t>
  </si>
  <si>
    <t>Организация в границах городского округа электро-, тепло-, газо- и водоснабжения населения, водоотведения, снабжение населения топливом в пределах полномочий, уст. законодательством РФ, в т. ч.:</t>
  </si>
  <si>
    <t>04   05   06</t>
  </si>
  <si>
    <t>12  02  02</t>
  </si>
  <si>
    <t>1) Федеральный закон от 06.10.2003 № 131-ФЗ "Об общих принципах организации местного самоуправления в РФ" ст. 15 п. 1 п.п.4;                                              2) ФЗ от 31.03.1999 № 69-ФЗ"О газоснабжении в РФ" ст. 7;              3) ФЗ от 07.12.2011 № 416-ФЗ "О водоснабжении и водоотведении" гл. 4 ст. 23             4) ФЗ от 26.03.2003 № 69-ФЗ "Об электроэнергетике"  ст. 21 п. 4 абз. 14;                                             5)  Закон Нижегородской обл. от 17.12.1996 № 56-З "Об энергоснабжении" ст. 5 абз. 11</t>
  </si>
  <si>
    <t>1) 01.01.2006                        2) 31.03.1999                         3) 01.01.2012                        4) 26.03.2003                     5) 17.12.1996</t>
  </si>
  <si>
    <t>Расходы на строительство, реконструкцию, проектно - изыскательские работы по отрасли "Национальная экономика"</t>
  </si>
  <si>
    <t>Реализация мероприятий по сокращению доли загрязнения сточных вод</t>
  </si>
  <si>
    <t>021G65013А 021G6S268А 021G6S2450</t>
  </si>
  <si>
    <t>Расходы на строительство, реконструкцию, проектно - изыскательские работы по отрасли "Жилищно - коммунальное хозяйство"</t>
  </si>
  <si>
    <t>0210300010</t>
  </si>
  <si>
    <t>Софинансирование капитальных вложений в объекты газоснабжения</t>
  </si>
  <si>
    <t>02103S2850</t>
  </si>
  <si>
    <t>Непрограммные расходы местного бюджета, в рамках реализации проектов по поддержке местных инициатив</t>
  </si>
  <si>
    <t>77705S2600</t>
  </si>
  <si>
    <t xml:space="preserve">Стр-во, реконструкция, проектно - изыскательские работы и разработка ПСД объектов кап. строительства </t>
  </si>
  <si>
    <t xml:space="preserve">02103L5760 </t>
  </si>
  <si>
    <t>6.1.4.</t>
  </si>
  <si>
    <t>0210300010 02103L5760 021F367483 021F367484 021F36748S</t>
  </si>
  <si>
    <t>1) Федеральный закон от 06.10.2003 № 131-ФЗ «Об общих принципах организации местного самоуправления в РФ» ст. 2 ч. 1, ст. 14 п. 6, ст. 16 ч. 1;                                                     2) Федеральный закон от 29.12.2004 № 188-ФЗ "Жилищный кодекс РФ" ст. 14 ч. 1, ст. 19 п. 3</t>
  </si>
  <si>
    <t>1) 01.01.2006                             2) 01.01.2005</t>
  </si>
  <si>
    <t>6.1.5.</t>
  </si>
  <si>
    <t>05   05</t>
  </si>
  <si>
    <t>03  03</t>
  </si>
  <si>
    <t>0210300010 02103S2450</t>
  </si>
  <si>
    <t>1) Федеральный закон от 06.10.2003 № 131-ФЗ «Об общих принципах организации местного самоуправления в РФ» ст. 14 п. 1 п.п. 19;                    2) Федеральный закон от 14.03.1995 № 33-ФЗ "Об особо охраняемых природных территориях ст. 2 п. 6;                   3)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п. 2</t>
  </si>
  <si>
    <t>1) 01.01.2006                        2) 14.03.1995                        3) 12.12.2005</t>
  </si>
  <si>
    <t>6.1.6.</t>
  </si>
  <si>
    <t xml:space="preserve">Организация предоставления общедоступного и бесплатного дошкольного, начального общего, основного общего, среднего общего образованияпо основным общеобразовательным программам в муниц. образовательных организациях, в т. ч.:  </t>
  </si>
  <si>
    <t>1) Федеральный закон от 06.10.2003 № 131-ФЗ "Об общих принципах организации местного самоуправления в РФ" ст. 15 п. 1 п.п.11;                                            2) Закон РФ от 10.07.1992 № 3266-1 "Об образовании" ст. 5; 3) Закон Нижегородской области от 30.12.2005 № 212-З "О социальной поддержке отдельных категорий граждан в целях реализации их прав на образование" ст. 11 п. 2</t>
  </si>
  <si>
    <t>1) 01.01.2006                       2) 10.07.1992                        3) 30.12.2005</t>
  </si>
  <si>
    <t>Расходы на строительство, реконструкцию, проектно - изыскательские работы по отрасли "Образование"</t>
  </si>
  <si>
    <t>0210400010</t>
  </si>
  <si>
    <t>Строительство, реконструкция, проектно-изыскательские работы и разработка проектно-сметной документации объектов капитального строительства</t>
  </si>
  <si>
    <t>02104S2450</t>
  </si>
  <si>
    <t>Организация работ по строительству (реконструкции) дошкольных образовательных организаций, включая финансирование работ по строительству объектов</t>
  </si>
  <si>
    <t>02104S2590</t>
  </si>
  <si>
    <t>021P25159A</t>
  </si>
  <si>
    <t>021P2S259A</t>
  </si>
  <si>
    <t>021P25232A 021P252320</t>
  </si>
  <si>
    <t>Расходы на строительство зданий общеобразовательных организаций (капитальные вложения в объекты государственной (муниципальной) собственности)</t>
  </si>
  <si>
    <t>02104S2510</t>
  </si>
  <si>
    <t>6.1.7.</t>
  </si>
  <si>
    <t>Расходы на строительство, реконструкцию, проектно - изыскательские работы по отрасли "Культура"</t>
  </si>
  <si>
    <t xml:space="preserve">08   08   08   </t>
  </si>
  <si>
    <t>01  01  01</t>
  </si>
  <si>
    <t>02105S2450 0210500010  021А155190</t>
  </si>
  <si>
    <t>1) Федеральный закон от 06.10.2003 № 131-ФЗ "Об общих принципах организации местного самоуправления в РФ" ст. 14 п. 1 п.п. 12;                                            2) Основы законодательства РФ "О культуре" от 09.10.1992 № 3612-1 ст. 40 абз. 1;                        3) Постановление Администрации Нижегородской области от 31.12.1996 № 333 "Об утверждени положения об основах хозяйственной деятельности и финансирования организаций культуры и искусства НО" п. 2</t>
  </si>
  <si>
    <t>Расходы на предоставление ежемесячной денежной выплаты гражданам, имеющим звание Почетный гражданин"</t>
  </si>
  <si>
    <t xml:space="preserve">10   </t>
  </si>
  <si>
    <t>0310180930</t>
  </si>
  <si>
    <t xml:space="preserve">1) Федеральный закон от 06.10.2003 № 131-ФЗ "Об общих принципах организации местного самоуправления в РФ" ст. 16.1;                                            2) Пост. Администрации город. округа г.Бор от 02.02.2015 № 441 (с изм. от 08.04.2015 № 1661) "Об утв. порядка предос-тавления мер соц. поддержки населения и обществ. орг-ций город. округа г. Бор" р. 1 п. 1.1.       </t>
  </si>
  <si>
    <t>1) 01.01.2006                          2) 02.02.2015</t>
  </si>
  <si>
    <t>Расходы на предоставление ежемесячной денежной выплаты вдовам Героев социалистического труда</t>
  </si>
  <si>
    <t>0310180940</t>
  </si>
  <si>
    <t>Расходы на предоставление ежемесячной денежной выплаты гражданам, имеющим неорганизованных детей - инвалидов в возрасте до 7 лет</t>
  </si>
  <si>
    <t xml:space="preserve"> 0310180950</t>
  </si>
  <si>
    <t>1) ФЗ РФ от 15.12.2001 № 166-ФЗ "О госуд. пенсионном обеспечении" ст. 22 гл. 5;                                                  2)  ФЗ РФ от 23.05.2016 № 143-ФЗ  "О внесении изм. в отд. законод. акты РФ в части увеличения пенсион. возраста отдельным категориям граждан" ст. 2п. 5, ст. 3;                                                               3) Пост. ПНО от 13.12.2007 N 475 "Об утв. Положения о порядке назначения, перерасчета, индексации и выплаты пенсии за выслугу лет лицам, замещавшим госуд. должности и должности госуд. гражд. службы НО, мун. должности и должности мун. службы в НО" положение;                                              4) Закон НО от 24 июня 2003 № 48-З "О пенсии за выслугу лет лицам, замещавшим госуд. должности НО и должности госуд. гражд. службы НО" гл. 2, 3, 4;                                                              5) Решение Совета депутатов город. округа г.Бор НО от 12.11.2013 № 84 " Об утв. Положения о пенсии за выслугу лет лицам, замещавшим мун. должности и должности мун. службы в город. окр.е г. Бор НО" п. 9.2;                                                    6) Пост. Администрации город. округа г. Бор НО от 29.01.2014 № 485 "Об утв. Порядка обращения за пенсией за выслугу лет лиц, замещавших мун. должности и должности мун. службы в органах местного самоуправления город. округа г. Бор (Борского р-на) НО" порядок.</t>
  </si>
  <si>
    <t>1) 01.01.2012                       2) 01.01.2017                     3) 13.12.2007                        4) 24.06.2003                        5) 01.01.2014                      6) 29.01.2014</t>
  </si>
  <si>
    <t>П/пр. "Обеспечение жильем молодых семей", в т. ч.:</t>
  </si>
  <si>
    <t xml:space="preserve">1) Федеральный закон от 06.10.2003 № 131-ФЗ "Об общих принципах организации местного самоуправления в РФ" ст. 2 ч. 1, ст. 14 п. 6, ст. 16 ч. 1;                                                                              2) Федеральный закон  от 29.12.2004 № 188-ФЗ "Жилищный кодекс РФ" ст. 14 ч. 1, ст. 19 п. 3;                                                       3) Постановление Правительства Нижегородской области от 30.04.2014 № 302 "Об утверждении госуд. программы "Развитие жилищного строительства и
государственная поддержка граждан по обеспечению жильем на территории Нижегородской области" в целом;                                                </t>
  </si>
  <si>
    <t xml:space="preserve">1) 01.01.2006                        2) 01.01.2005                        3) 01.01.2015                          </t>
  </si>
  <si>
    <t xml:space="preserve">Осуществление соц.выплат молодым семьям на приобретение жилья или строительство индивидуального жилого дома </t>
  </si>
  <si>
    <t xml:space="preserve">   10</t>
  </si>
  <si>
    <t xml:space="preserve">  04</t>
  </si>
  <si>
    <t>Осуществление компенсации части затрат на приобретение (строительство) жилья молодым семьям при рождении детей</t>
  </si>
  <si>
    <t>04101S2140</t>
  </si>
  <si>
    <t>П/пр. "Прочие мероприятия в рамках МП "Обеспечение граждан городского округа г. Бор доступным и комфортным жильем"</t>
  </si>
  <si>
    <t>Компенсация части платежа по полученным гражданами - участниками социальной (льготной) ипотеки ипотечным жилищным кредитам (займам) в рамках ОЦП "Ипотечное жилищное кредитование населения НО" на 2009-2020 г.г.</t>
  </si>
  <si>
    <t>04401S2270</t>
  </si>
  <si>
    <r>
      <rPr>
        <b/>
        <sz val="11"/>
        <rFont val="Times New Roman"/>
        <family val="1"/>
        <charset val="204"/>
      </rPr>
      <t xml:space="preserve">П/пр. "Доп.меры адресной поддержки населения и общественных организаций городского округа г.Бор", в т.ч.: </t>
    </r>
    <r>
      <rPr>
        <sz val="11"/>
        <rFont val="Times New Roman"/>
        <family val="1"/>
        <charset val="204"/>
      </rPr>
      <t>Предоставление социальных выплат на возмещение части процентной ставки по кредитам, полученным гражданами на газификацию жилья в российских кредитных организациях</t>
    </r>
  </si>
  <si>
    <t>0310429950 0310474500</t>
  </si>
  <si>
    <t>4) Пост. Администрации НО от 27.02.1998 № 47 "О льготном жилищном кредитовании граждан" положение о порядке и условиях предоставления льготного целевого кредита гражданам на стр-во или приобретение жилья на основе ипотеки;                                                5)  Закон НО от 16.11.2005 № 179-З "О порядке ведения органами мест. самоуправления город. округов и поселений НО учета гр-н в кач-ве нуждаю-щихся в жилых помещениях, предоставляемых по договорам соц. займа" ст. 3;                                               6) Пост. адм. город.о округа г. Бор от 15.08.2013 № 5004 (с изм. от 15.02.2016 № 1074) "Предост. жилого помещения по договору соц. найма гр-нам, состоящим на учёте в кач-ве нуждаю-щихся в жилых помещениях, в город. округе г.Бор НО» прил.</t>
  </si>
  <si>
    <t>4) 27.02.1998                    5) 16.11.2005                                          6) 30.04.2014</t>
  </si>
  <si>
    <t xml:space="preserve"> 7770322000</t>
  </si>
  <si>
    <t>1) Федеральный закон от 06.10.2003 № 131-ФЗ "Об общих принципах организации местного самоуправления в Российской Федерации" ст. 16.1;                                                                    2) Постановление Правительства Нижегородской области от 07.02.2001 № 57 "Об утверждении Порядка использования бюджетных ассигнований фонда на поддержку терриоорий НО" п. 3</t>
  </si>
  <si>
    <t>1) 01.01.2006                        2) 07.02.2011</t>
  </si>
  <si>
    <t>2.5.</t>
  </si>
  <si>
    <t>Расходы на оказание единовременных выплат отдельным категориям граждан в связи с проведением социально- значимого мероприятия, посвященного соответствующей памятной дате</t>
  </si>
  <si>
    <t xml:space="preserve">1) ФЗ от 06.10.2003 № 131-ФЗ "Об общих принципах организации мест. самоуправления в РФ" ст. 16.1; 2) Пост. Администрации город. округа г.Бор от 02.02.2015 № 441 (с изм. от 08.04.2015 № 1661) "Об утв. порядка предос-тавления мер соц. поддержки населения и обществ. орг-ций город. округа г. Бор" р. 1 п. 1.2.; 3) Пост. Администрации город. округа г.Бор от 23.01.2015 № 192 и от 11.02.2016 № 527 "Об утв. порядка назначения единовременной выплаты на рождение ребенка женщинам, работающим в муниц. учреждениях образования, культуры и спорта" р.1 п. 1.2     </t>
  </si>
  <si>
    <t xml:space="preserve">1) 01.01.2006                        2) 01.01.2015                                          </t>
  </si>
  <si>
    <t>2.6.</t>
  </si>
  <si>
    <t>Расходы на оказание адресной поддержки гражданам, оказавшимся в трудной жизненой ситуации</t>
  </si>
  <si>
    <t>0310200120</t>
  </si>
  <si>
    <t>2.7.</t>
  </si>
  <si>
    <t>Расходы на выплаты активистам социально ориентированных некоммерческих организаций</t>
  </si>
  <si>
    <t>0310329930</t>
  </si>
  <si>
    <t>2.8.</t>
  </si>
  <si>
    <t xml:space="preserve">3) 01.01.2015,                                  01.01.2016    </t>
  </si>
  <si>
    <t>3) 31.12.2015</t>
  </si>
  <si>
    <t>2.9.</t>
  </si>
  <si>
    <t xml:space="preserve">Постановление Администрации городского округа г. Бор НО от 30.12.2014 № 9714 "О порядке использования бюджетных ассигнований резервного фонда администрации городского округа г.Бор" п. 3.10.   </t>
  </si>
  <si>
    <t xml:space="preserve"> 01.01.2015</t>
  </si>
  <si>
    <t>2.10.</t>
  </si>
  <si>
    <t>7770321000</t>
  </si>
  <si>
    <t xml:space="preserve">1) ФЗ от 06.10.2003 № 131-ФЗ "Об общих принципах организации мест. самоуправления в РФ" ст. 16;  </t>
  </si>
  <si>
    <t xml:space="preserve">1) 01.01.2006        </t>
  </si>
  <si>
    <t>1) Указ Президента РФ от 13.11.2012 №1522 "О создании компл. системы экстренного оповещения населения об угрозе возникновения или о возникновении чрезв.ситуаций";                                              2) Решение инвестиционного совета при Губернаторе НО от 16.10.2015 №11947-181-8116 Реконструкция РАСЦО гражданской обороны НО"</t>
  </si>
  <si>
    <t xml:space="preserve">1) 01.01.2013                     2) 01.01.2016                      </t>
  </si>
  <si>
    <t>Реконструкция муниципального сегмента региональной автоматизированной системы централизованного оповещения населения НО (МАСЦО)</t>
  </si>
  <si>
    <t>20103S2370</t>
  </si>
  <si>
    <t>МП «Развитие пассажирского транспорта на территории городского округа г. Бор», в т.ч.:</t>
  </si>
  <si>
    <t>1) Федеральный закон от 06.10.2003 № 131-ФЗ "Об общих принципах организации местного самоуправления в РФ" ст. 14 п.п. 28, ст. 15 п.п. 25;</t>
  </si>
  <si>
    <t xml:space="preserve">Меропр., связанные с предоставлением субсидий автотранспортным предприятиям в целях финансового обеспечения (возмещения) части затрат на выплату первоначального взноса по договору </t>
  </si>
  <si>
    <t>1410260010</t>
  </si>
  <si>
    <t>Мероприятия, связанные с предотвращением влияния ухудшения экономической ситуации из-за распространения коронавирусной инфекции (COVID-19) на деятельность транспортных предприятий</t>
  </si>
  <si>
    <t>141С2S2720</t>
  </si>
  <si>
    <t>2) Пост. Правительства РФ от 24.04.2020 № 576 "Об утв. Правил предоставления в 2020 году из федерального бюджета субсидий субъектам малого и среднего предпринимательства, ведущим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t>
  </si>
  <si>
    <t>2) 24.04.2020</t>
  </si>
  <si>
    <t>МП «Развитие малого и среднего предпринима-тельства городского округа г. Бор», в т.ч.:</t>
  </si>
  <si>
    <t>Возмещение части затрат организаций, пострадавших от распространения новой коронавирусной инфекции (COVID-19) на оплату труда работников</t>
  </si>
  <si>
    <t>151С274190</t>
  </si>
  <si>
    <t>Возмещение затрат организаций, пострадавших от распространения новой коронавирусной инфекции (COVID-19) на оплату ком. услуг</t>
  </si>
  <si>
    <t>151С274210</t>
  </si>
  <si>
    <t>Поддержка самозанятых граждан, пострадавших от распространения новой коронавирусной инфекции (COVID-19)</t>
  </si>
  <si>
    <t>151С274220</t>
  </si>
  <si>
    <t>1) Федеральный закон от 06.10.2003 № 131-ФЗ "Об общих принципах организации местного самоуправления в РФ" ст. 17 п. 1 п.п.3                                                2) Федеральный закон от 25.09.1997 № 126-ФЗ "О финансовых основах местного самоуправления в Российской Федерации" ст. 5 п. 2</t>
  </si>
  <si>
    <t>1) 01.01.2006                        2) 25.09.1997</t>
  </si>
  <si>
    <t>1) Федеральный закон от 06.10.2003 № 131-ФЗ "Об общих принципах организации местного самоуправления в РФ" ст. 17 п. 1 п.п.3                                                2) Федер. закон от 25.09.1997 № 126-ФЗ "О финансовых основах мест. самоуправления в РФ" ст. 5 п. 2</t>
  </si>
  <si>
    <t xml:space="preserve">Осуществление полномочий по созданию и организации деятельности муниципаль-ных комиссий по делам несовершеннолетних и защите их прав </t>
  </si>
  <si>
    <t>7770173040 7770173920</t>
  </si>
  <si>
    <t xml:space="preserve">1) Федеральный закон от 24.06.1999 № 120-ФЗ "Об основах системы профилактики безнадзорности и правонарушений несовершеннолетних" ст. 25 п. 2 2) Закон НО от 26.10.2006 № 121-З "О комиссиях по делам несовершеннолетних и защите их прав в Нижегородской области" ст. 7 п. 2;                         3) Постановление ПНО от 29.01.2007 № 29 "О порядке предоставления местным бюджетам субвенций из обл. фонда компенсаций на осу-ществление госуд. полномочий по исполнению функций КДН и защите их прав, порядке расходования и предс-тавления органами мест. самоуправления отчетности об исползовании субвенций" ст. 1, ст. 5;                                                    4) Распор.администр. город. округа г. Бор НО  от 28.02.2011 № 115-р "Положение о секторе по обеспечению деятельности комиссии несовершеннолетних и защите их прав при админист-рации город. округа г. Бор НО"  </t>
  </si>
  <si>
    <t>1) 24.06.1999                       2) 26.10.2006                      3) 07.09.2007</t>
  </si>
  <si>
    <t xml:space="preserve">                                                             </t>
  </si>
  <si>
    <t xml:space="preserve">Осуществление полномочий по  организации и осуществлению деятельности по опеке и попечи-тельству в отноше-нии совершеннолет-них граждан </t>
  </si>
  <si>
    <t>7770173060 7770173940</t>
  </si>
  <si>
    <t>1) ФЗ от 24.04.2008 № 48-ФЗ  (в ред. от 28.11.2015) "Об опеке и попечительстве" гл. 1 ст. 3,4,5  гл. 2;                                                  2) Пост. Правительства РФ от 17.11.2010 № 927 "Об отдельных вопросах осуществления опеки и попечительства в отношении совершеннолетних недееспособных или не полностью недееспособных граждан", правила;                          3) Пост. ПНО от 29.07.2011 № 572 " Об опеке и попечительст-ве совершеннолетних граждан" положение раздел 3, 4.</t>
  </si>
  <si>
    <t>1) 24.04.2008;                        2) 17.11.2010;                        3) 29.07.2011</t>
  </si>
  <si>
    <t>7770451200</t>
  </si>
  <si>
    <t>1) Постановление Правительства Российской Федерации от 20.08.2004 № 113-ФЗ "О присяжных заседателях федеральных судов общей юрисдикции в РФ" ст. 5 ч. 14</t>
  </si>
  <si>
    <t>1) 20.08.2004</t>
  </si>
  <si>
    <t xml:space="preserve">0420151350 </t>
  </si>
  <si>
    <t>1) Федеральный закон от 12.01.1995 №5-ФЗ «О ветеранах» гл. II ст 23.2. п. 3 п.п. 2, 3;                                            2) Федеральный закон  от 24.11.1995 №181-ФЗ «О социальной защите инвалидов в Российской Федерации» гл. IV ст. 28.2 абз. 5;                               3) Указ Президента Российской Федерации от 07.05.2008 №714 "Об обеспечении жильем ветеранов Великой Отечественной войны 1941-1945 годов" п. 1;                                         4) Закон Правительства Нижегородской области от 07.07.2006 № 68-З "О формах и порядке предоставления мер социальной поддержки по обеспечению жильем отд. категорий граждан в НО" полностью;                                         5) Закон Правительства Нижегородской области от 30.09.2008 № 116-З "О наделении органов местного самоуправления муниц. районов и городских округов НО отд. госуд. полномочиями в области жилищных отношений" ст. 6</t>
  </si>
  <si>
    <t>1) 16.01.1995                         2) 24.11.1995                                 3) 07.05.2008                         4) 07.07.2006                        5) 30.09.2008</t>
  </si>
  <si>
    <t>0420151340</t>
  </si>
  <si>
    <t>0420151760</t>
  </si>
  <si>
    <t>1) Федеральный закон  от 24.11.1995 №181-ФЗ «О социальной защите инвалидов в Российской Федерации» гл. IV ст. 28.2 абз. 5;                                           2) Пост. ПНО от 20.03.2015 № 145 "О внесении изменений в ГП "Обеспечение населения НО доступным и комфортным жильем" утв. пост. ПНО от 30.04.2014 № 302", п. 2.1.2 абз. 2</t>
  </si>
  <si>
    <t>1) 24.11.1995                       2) 20.03.2015</t>
  </si>
  <si>
    <t>1620100190, 7770100190</t>
  </si>
  <si>
    <t xml:space="preserve">1.«Положение об оплате труда муниципальных служащих Департамента имущественных и земельных отношений адм-ции го г.Бор Нижегородской области», «Положение об оплате труда работников не замещающих должности муниципальной службы работников рабочих профессий Департамента имущественных и земельных отношений адм-ции го г.Бор»,утв.распоряж.Департамента имущества от 10.06.2015г. № 131
2.Положение о муниципальной службе в городском округе город Бор, утвержденное решением Совета депутатов городского округа город Бор от 30.09.2010 N 39 "Об утверждении Положения о муниципальной службе в городском округе город Бор" (в редакции решений от 27.12.2011 N 119, от 29.05.2012 N 32, от 26.11.2012 N 104, от 28.05.2013 N 46, от 29.10.2013 N 78, от 13.12.2013 N 100, от 25.03.2014 N 17
3.Федеральный закон от 06.10.2003 N 131-ФЗ "Об общих принципах организации местного самоуправления в Российской Федерации"  ст.16
4. Устав муниципального образования городского округа город Бор Нижегородской области(принят реш.Совета депутатов от 25.01.2011 №1)ст.10, ст.69 часть 3
</t>
  </si>
  <si>
    <t>01.06.2015                   30.09.2010,                08.10.2003,         16.03.2011</t>
  </si>
  <si>
    <t xml:space="preserve">1.Федеральный закон от 6.10.2003 №131-ФЗ «Об общихпринципахорганизацииместного самоуправления в Российской Федерации» 
Ст.16
</t>
  </si>
  <si>
    <t>Административно-хозяйственная служба</t>
  </si>
  <si>
    <t>04-2504</t>
  </si>
  <si>
    <t xml:space="preserve">1.« Положение об оплате труда работников не замещающих должности муниципальной службы работников рабочих профессий Департамента имущественных и земельных отношений адм-ции го г.Бор», ,утв.распоряж.Департамента имущества от 10.06.2015г. №131
2 "Трудовой кодекс Российской Федерации" от 30.12.2001 №197-ФЗ
</t>
  </si>
  <si>
    <t>01.06.2015    01.02.2002</t>
  </si>
  <si>
    <t>Инспекция муниципального контроля</t>
  </si>
  <si>
    <t>1.Федеральный закон от 6.10.2003 №131-ФЗ «Об общих принципах организации местного самоуправления в Российской Федерации» 
Ст.16</t>
  </si>
  <si>
    <t>Учет и ведение Реестра мун.имущества го г.Бор</t>
  </si>
  <si>
    <t xml:space="preserve">1.Федеральный закон от 6.10.2003 №131-ФЗ «Об общихпринципахорганизацииместного самоуправления в Российской Федерации» 
Ст.16 п.1 пп.3
2. Устав муниципального образования городского округа город Бор Нижегородской области(принят реш.Совета депутатов от 25.01.2011 №1)ст.10,п.2,
пп.3
</t>
  </si>
  <si>
    <t xml:space="preserve"> 08.10.2003,         16.03.2011</t>
  </si>
  <si>
    <t>Управление муниципальным имущ. го г.Бор</t>
  </si>
  <si>
    <t>1610226000, 16102S2030</t>
  </si>
  <si>
    <t xml:space="preserve"> 08.10.2003,         25.01.2011</t>
  </si>
  <si>
    <t>Распоряжение муниц.имуществом го г.Бор</t>
  </si>
  <si>
    <t>Формирование муниц.имущественной казны</t>
  </si>
  <si>
    <t>1610426000     1710400000</t>
  </si>
  <si>
    <t>200    400</t>
  </si>
  <si>
    <t>1.«Положение о Департаменте имущественных и земельных отношений адмистрации го г.Бор Нижегородской области»,утв.решением Совета дутатов го г.Бор НО от 10.12.2010г. №86, п.3.3.4     2.Устав муниципального образования городского округа город Бор Нижегородской области(принят реш.Совета депутатов от 25.01.2011 №1)ст.11,п.2</t>
  </si>
  <si>
    <t xml:space="preserve"> 10.02.2010,         16.03.2011</t>
  </si>
  <si>
    <t>Субсиидии из областного бюджета на обеспечение доступа к СЭДО</t>
  </si>
  <si>
    <t>1.Закон НО №165-З от 19.12.2019 "Об областном бюджете на 2020 год и на плановый период 2021 и 2022г"</t>
  </si>
  <si>
    <t>24.12.2017г.</t>
  </si>
  <si>
    <t>Взнос на капремонт общего имущества многокв.жил.домов в части нежилых муниц.помещений</t>
  </si>
  <si>
    <t xml:space="preserve">1 ".Жилищный кодекс РФ" от 29.12.2004 №188-ФЗ,ст.167
2.Закон НО от 28.11.13г. №159-з
3.Постан.НО от 29.09.14г.№662
4..Постан.НО от30.09.15г.№617 5..Постан.НО от 29.09.16г.№667 </t>
  </si>
  <si>
    <t xml:space="preserve"> 01.03.2005,         15.12.2013          29.09.2014             30.09.2015                  29.09.2016</t>
  </si>
  <si>
    <t>3.1.7</t>
  </si>
  <si>
    <t>Мероприятия по переселению граждан из жилищного фонда, принаного аварийным после 01.01.2012 (оценка выкупаемых аварийных помещений у граждан</t>
  </si>
  <si>
    <t>0430100250</t>
  </si>
  <si>
    <t>Расходы на приобретение жилых помещений для предоставления гражданам, утратившим жилые помещения в результате пожара, по договорам социального найма</t>
  </si>
  <si>
    <t>04204S2400</t>
  </si>
  <si>
    <t xml:space="preserve">1.Федеральный закон от 6.10.2003 №131-ФЗ «Об общихпринципахорганизацииместного самоуправления в Российской Федерации» 
Ст.16 п.1 пп.6
2. Устав муниципального образования городского округа город Бор Нижегородской области(принят реш.Совета депутатов от 25.01.2011 №1)ст.10,п.2,
пп.6
3. Федеральный закон от21.07.2007 №185-ФЗ «О Фонде содействия реформированию жилищно-коммунального хозяйства»
4.ГРАП «Переселение граждан из авариного жил.фонда на тер-рии НО на 2013-2017гг»,ут.впостан.прав-ва НО от 19.06.13г.№383,Приложение 1
5. ".Жилищный кодекс РФ" от 29.12.2004 №188-ФЗ,ст.85,86,89                                    6.ГРАП "Переселение граждан из аварийного жилищного фонда на территории Нижегородской области на 2019-2025 годы",утв.Постановлением Правительства НО от 29.03.2019г. №168                                                                                
                                                                             </t>
  </si>
  <si>
    <t>08.10.2003                   16.03.2011,                07.08.2007,         19.06.2013         01.03.2005</t>
  </si>
  <si>
    <t>ГРАП "Переселение граждан из аварийного жилищного фонда на территории Нижегордской области на 2019-2023 годы"</t>
  </si>
  <si>
    <t>04302S2620 043F367484 043F367483 043F36748S  7770226000 7770321000</t>
  </si>
  <si>
    <t>08.10.2003                   16..03..2011,                07.08.2007,         19.06.2013         01.03.2005</t>
  </si>
  <si>
    <t>Субсидии на поддержку СМИ</t>
  </si>
  <si>
    <t>04-2617</t>
  </si>
  <si>
    <t>12 12</t>
  </si>
  <si>
    <t>01 02</t>
  </si>
  <si>
    <t>16105S2050</t>
  </si>
  <si>
    <t xml:space="preserve">1.Федеральный закон от 6.10.2003 №131-ФЗ «Об общих принципах организации местного самоуправления в Российской Федерации» 
Ст.17 п.1 пп.7
</t>
  </si>
  <si>
    <t>Предоставление субсидии МУП "Борское ПАП" для выплаты заработной платы сотрудникам</t>
  </si>
  <si>
    <t xml:space="preserve">1.Федеральный закон от 6.10.2003 №131-ФЗ «Об общих принципах организации местного самоуправления в Российской Федерации» 
Ст.16 п.1 пп.7                      2.Указ Губернатора от 13.03.2020 г.№27 "О введении режима повышенной готовности"
</t>
  </si>
  <si>
    <t>Обеспечение детей-сирот жилыми помещениями</t>
  </si>
  <si>
    <t>04-3228</t>
  </si>
  <si>
    <t>0420373150 04203R0820</t>
  </si>
  <si>
    <t xml:space="preserve">1.Закон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от 30.09.2008 №116-З
 ст.2п.1 пп.6
2.Федеральный закон от 21.12.1996 №159-ФЗ «О дополнительных гарантиях по социальной поддержке детей-сирот и детей,оставшихся без попечения родителей» 
Ст.8
3.Закон НО от 18.12.14г. №184-З»Об обл.бюджете на 2015ги на плановый 2016 и 2017гг», Приложение 23,табл.33,34
</t>
  </si>
  <si>
    <r>
      <rPr>
        <b/>
        <sz val="11"/>
        <rFont val="Times New Roman"/>
        <family val="1"/>
        <charset val="204"/>
      </rPr>
      <t>1)</t>
    </r>
    <r>
      <rPr>
        <sz val="11"/>
        <rFont val="Times New Roman"/>
        <family val="1"/>
        <charset val="204"/>
      </rPr>
      <t xml:space="preserve">ФЗ от 06.10.2003 № 131-ФЗ "Об общих принципах организации местного самоуправления в РФ";            </t>
    </r>
    <r>
      <rPr>
        <b/>
        <sz val="11"/>
        <rFont val="Times New Roman"/>
        <family val="1"/>
        <charset val="204"/>
      </rPr>
      <t xml:space="preserve"> 2) </t>
    </r>
    <r>
      <rPr>
        <sz val="11"/>
        <rFont val="Times New Roman"/>
        <family val="1"/>
        <charset val="204"/>
      </rPr>
      <t>Закон Нижегородской обл. от 03.08.2007 "99-3 "О муниципальной службе в Нижегородской области"                                                 3)Решение Совета депутатов городского округа г. Бор Нижегородской области от 10.12.2010 N 82 "Об учреждении управления жилищно-коммунального хозяйства и благоустройства администрации городского округа город Бор Нижегородской области и утверждении положения о нем"</t>
    </r>
  </si>
  <si>
    <r>
      <t xml:space="preserve">1111111111111111111111111111111111111111    </t>
    </r>
    <r>
      <rPr>
        <sz val="11"/>
        <rFont val="Times New Roman"/>
        <family val="1"/>
        <charset val="204"/>
      </rPr>
      <t xml:space="preserve">                                                                                                                                                                                                           25.03.2009 № 149</t>
    </r>
  </si>
  <si>
    <r>
      <t xml:space="preserve">средства резервного фонда администрации городского округа г.Бор ( </t>
    </r>
    <r>
      <rPr>
        <b/>
        <u/>
        <sz val="11"/>
        <rFont val="Times New Roman"/>
        <family val="1"/>
        <charset val="204"/>
      </rPr>
      <t>2020г.</t>
    </r>
    <r>
      <rPr>
        <sz val="11"/>
        <rFont val="Times New Roman"/>
        <family val="1"/>
        <charset val="204"/>
      </rPr>
      <t xml:space="preserve">: на оплату расходов за времен. размещ. (прожив. и питание) граждан, пострадавших от пожара в многокварт. ж/доме по адресу: НО, г.Бор, ул.Строительная, д.10; на оплату орг-ции пунктов вход. и выездного контроля, оказание мер соц. поддержки для мед.работников, находящихся в режиме изоляции, дезинфекц. обработка помещения, а также др. расходов (приобр. масок, термометров ифракрасных, антисепт. геля для рук, дезинф. средства), направл. на предупрежд. распростр. новой кронавир. инфекции COVID - 19; изгот. и установка информ. стендов о запрете купания людей в неуст. местах на водных объектах город.округа г. Бор; на опл. расходов по ликвидации авар. ситуации на газопроводе по адресу: НО, г.Бор, СНТ "Труд", ул. Народная, ул. Борская ферма. </t>
    </r>
    <r>
      <rPr>
        <b/>
        <u/>
        <sz val="11"/>
        <rFont val="Times New Roman"/>
        <family val="1"/>
        <charset val="204"/>
      </rPr>
      <t>2021г.</t>
    </r>
    <r>
      <rPr>
        <u/>
        <sz val="11"/>
        <rFont val="Times New Roman"/>
        <family val="1"/>
        <charset val="204"/>
      </rPr>
      <t xml:space="preserve"> </t>
    </r>
    <r>
      <rPr>
        <sz val="11"/>
        <rFont val="Times New Roman"/>
        <family val="1"/>
        <charset val="204"/>
      </rPr>
      <t xml:space="preserve"> : на оплату расходов по изгот. 3-х карт по гражд. обороне; на провед. командно - штабных учений с органами управления и силами единой гос. системы предупреждения и ликвидации ЧС по отработке вопросов, связанных с обеспеч. безопасного пропуска весеннего половодья и паводков и защитой населенных пунктов, объектов экономики и соц. инфраструктуры от природных пожаров)</t>
    </r>
  </si>
  <si>
    <r>
      <rPr>
        <b/>
        <sz val="11"/>
        <rFont val="Times New Roman"/>
        <family val="1"/>
        <charset val="204"/>
      </rPr>
      <t>Непрограммное направление деятельности</t>
    </r>
    <r>
      <rPr>
        <sz val="11"/>
        <rFont val="Times New Roman"/>
        <family val="1"/>
        <charset val="204"/>
      </rPr>
      <t>, в т.ч. прочие выплаты по обязательствам городского округа (оплата услуг за предоставление статистической информации; общегородские мероприятия)</t>
    </r>
  </si>
  <si>
    <r>
      <rPr>
        <b/>
        <sz val="11"/>
        <rFont val="Times New Roman"/>
        <family val="1"/>
        <charset val="204"/>
      </rPr>
      <t>МП "Профилактика безнадзорности и правонарушений среди несовершеннолетних городского округа г. Бор"</t>
    </r>
    <r>
      <rPr>
        <sz val="11"/>
        <rFont val="Times New Roman"/>
        <family val="1"/>
        <charset val="204"/>
      </rPr>
      <t>, в т.ч. мероприятия по работе с несовершеннолетними</t>
    </r>
  </si>
  <si>
    <t>Прочие выплаты по обязательствам городского округа (корректировка и актулизация действующего Генерального плана городского округа и правил землепользования и застройки)</t>
  </si>
  <si>
    <r>
      <rPr>
        <b/>
        <sz val="11"/>
        <rFont val="Times New Roman"/>
        <family val="1"/>
        <charset val="204"/>
      </rPr>
      <t>МП "Улучшение условий и охраны труда в организациях город. округа г.Бор"</t>
    </r>
    <r>
      <rPr>
        <sz val="11"/>
        <rFont val="Times New Roman"/>
        <family val="1"/>
        <charset val="204"/>
      </rPr>
      <t>, в т.ч. мероприятия по улучшению условий труда (обучение по охране труда и проверке знаний по ОТ)</t>
    </r>
  </si>
  <si>
    <r>
      <rPr>
        <b/>
        <sz val="11"/>
        <rFont val="Times New Roman"/>
        <family val="1"/>
        <charset val="204"/>
      </rPr>
      <t>МП "Комплексные меры противодействия злоупотреблению наркотиками и их незаконному обороту в город. округе г.Бор"</t>
    </r>
    <r>
      <rPr>
        <sz val="11"/>
        <rFont val="Times New Roman"/>
        <family val="1"/>
        <charset val="204"/>
      </rPr>
      <t>, в т. ч.  реализация мероприятий антинаркотической направленности</t>
    </r>
  </si>
  <si>
    <r>
      <rPr>
        <b/>
        <sz val="11"/>
        <rFont val="Times New Roman"/>
        <family val="1"/>
        <charset val="204"/>
      </rPr>
      <t>МП "Патриотическое и духовно - нравственное воспитание в город. округе г. Бор"</t>
    </r>
    <r>
      <rPr>
        <sz val="11"/>
        <rFont val="Times New Roman"/>
        <family val="1"/>
        <charset val="204"/>
      </rPr>
      <t>, в т. ч. расходы на реализацию мероприятий, направленных на духовно - нравственное воспитание в город. округе г. Бор</t>
    </r>
  </si>
  <si>
    <r>
      <rPr>
        <b/>
        <sz val="11"/>
        <rFont val="Times New Roman"/>
        <family val="1"/>
        <charset val="204"/>
      </rPr>
      <t>П/пр. "Борская семья"</t>
    </r>
    <r>
      <rPr>
        <sz val="11"/>
        <rFont val="Times New Roman"/>
        <family val="1"/>
        <charset val="204"/>
      </rPr>
      <t>, в т. ч. мероприятия в области социальной политики (приобретение призов для награждения победителей конкурсов)</t>
    </r>
  </si>
  <si>
    <r>
      <rPr>
        <b/>
        <sz val="11"/>
        <rFont val="Times New Roman"/>
        <family val="1"/>
        <charset val="204"/>
      </rPr>
      <t>П/пр. "Безбарьерная среда жизнидеятельности для инвалидов и др. маломобильных граждан город. округа г.Бор"</t>
    </r>
    <r>
      <rPr>
        <sz val="11"/>
        <rFont val="Times New Roman"/>
        <family val="1"/>
        <charset val="204"/>
      </rPr>
      <t>, в т.ч. расходы на реализацию мероприятий, направленных на формирование доступной для инвалидов среды жизнидеятельности (приобретение канцтоваров)</t>
    </r>
  </si>
  <si>
    <r>
      <rPr>
        <b/>
        <sz val="11"/>
        <rFont val="Times New Roman"/>
        <family val="1"/>
        <charset val="204"/>
      </rPr>
      <t>П/пр. "Профилактика социально значимых заболеваний и развитие безвозмездного донорства в город. окруне г.Бор"</t>
    </r>
    <r>
      <rPr>
        <sz val="11"/>
        <rFont val="Times New Roman"/>
        <family val="1"/>
        <charset val="204"/>
      </rPr>
      <t xml:space="preserve">, в т.ч. мероприятия в области здравоохранения (приобретение продуктовых наборов для вручения донорам, буклетов "Обследование на ВИЧ" и брошюр) </t>
    </r>
  </si>
  <si>
    <r>
      <t xml:space="preserve">П/пр. "Доп.меры адресной поддержки населения и общественных организаций городского округа г.Бор", </t>
    </r>
    <r>
      <rPr>
        <sz val="11"/>
        <rFont val="Times New Roman"/>
        <family val="1"/>
        <charset val="204"/>
      </rPr>
      <t>в т. ч. поздравления отд.категорий граждан с памятной датой</t>
    </r>
  </si>
  <si>
    <r>
      <rPr>
        <b/>
        <sz val="11"/>
        <rFont val="Times New Roman"/>
        <family val="1"/>
        <charset val="204"/>
      </rPr>
      <t xml:space="preserve">Непрограммное направление деятельности: </t>
    </r>
    <r>
      <rPr>
        <sz val="11"/>
        <rFont val="Times New Roman"/>
        <family val="1"/>
        <charset val="204"/>
      </rPr>
      <t>Расходы на подготовку и проведение общероссийского голосования за счет средств резервного фонда Правительства Нижегородской области</t>
    </r>
  </si>
  <si>
    <t>Субсидии МБУ "Борское охотничье-рыболовное хозяйство" на иные цели, в т.ч.:                                                   для заключения охотхозяйствен. соглашения с Комитетом по охране, использованию и воспроизводству животного мира НО на 49 лет; на оплату расходов по разработке "Акта регулярного обследования гидротехнических сооружений" (резервный фонд).</t>
  </si>
  <si>
    <r>
      <rPr>
        <b/>
        <sz val="11"/>
        <rFont val="Times New Roman"/>
        <family val="1"/>
        <charset val="204"/>
      </rPr>
      <t>Средства фонда поддержки территории НО</t>
    </r>
    <r>
      <rPr>
        <sz val="11"/>
        <rFont val="Times New Roman"/>
        <family val="1"/>
        <charset val="204"/>
      </rPr>
      <t xml:space="preserve"> на проведение межрайонного выездного бизнес - форума для предпринимателей НО "Время молодых предпринимателей"</t>
    </r>
  </si>
  <si>
    <r>
      <t>Субсидии МАУ "МФЦ г.Бор" на иные цели    (</t>
    </r>
    <r>
      <rPr>
        <b/>
        <sz val="11"/>
        <rFont val="Times New Roman"/>
        <family val="1"/>
        <charset val="204"/>
      </rPr>
      <t>2020г.</t>
    </r>
    <r>
      <rPr>
        <sz val="11"/>
        <rFont val="Times New Roman"/>
        <family val="1"/>
        <charset val="204"/>
      </rPr>
      <t>: на приобретение облучателей ультрафиолетовых бактерицидных)</t>
    </r>
  </si>
  <si>
    <r>
      <t>Автономная некоммерческая спортивная организация "Красная рамень"</t>
    </r>
    <r>
      <rPr>
        <sz val="11"/>
        <rFont val="Times New Roman"/>
        <family val="1"/>
        <charset val="204"/>
      </rPr>
      <t>, в т.ч. мероприятия в рамках п/пр. "Доп. меры адресной поддержки населения и общественных орг-ций город. округа г.Бор"</t>
    </r>
  </si>
  <si>
    <r>
      <rPr>
        <b/>
        <sz val="11"/>
        <rFont val="Times New Roman"/>
        <family val="1"/>
        <charset val="204"/>
      </rPr>
      <t>ОО "Ветераны правоохранительных органов городского округа г.Бор НО"</t>
    </r>
    <r>
      <rPr>
        <sz val="11"/>
        <rFont val="Times New Roman"/>
        <family val="1"/>
        <charset val="204"/>
      </rPr>
      <t>, в т.ч.:</t>
    </r>
  </si>
  <si>
    <r>
      <rPr>
        <b/>
        <sz val="11"/>
        <rFont val="Times New Roman"/>
        <family val="1"/>
        <charset val="204"/>
      </rPr>
      <t>Борская городская организация НОО ООО "ВОИ"</t>
    </r>
    <r>
      <rPr>
        <sz val="11"/>
        <rFont val="Times New Roman"/>
        <family val="1"/>
        <charset val="204"/>
      </rPr>
      <t>, в т.ч.:</t>
    </r>
  </si>
  <si>
    <r>
      <rPr>
        <b/>
        <sz val="11"/>
        <rFont val="Times New Roman"/>
        <family val="1"/>
        <charset val="204"/>
      </rPr>
      <t>ОО "Ветераны и Инвалиды Боевых Действий городского округа г.Бор НО"</t>
    </r>
    <r>
      <rPr>
        <sz val="11"/>
        <rFont val="Times New Roman"/>
        <family val="1"/>
        <charset val="204"/>
      </rPr>
      <t>, в т.ч.: мероприятия в рамках п/пр. "Доп. меры адресной поддержки населения и общественных орг-ций город. округа г.Бор"</t>
    </r>
  </si>
  <si>
    <r>
      <rPr>
        <b/>
        <sz val="11"/>
        <rFont val="Times New Roman"/>
        <family val="1"/>
        <charset val="204"/>
      </rPr>
      <t>Борское городское отделение Нижегородского обл. отделения Общероссийской ОО "Всероссийское общество охраны природы"</t>
    </r>
    <r>
      <rPr>
        <sz val="11"/>
        <rFont val="Times New Roman"/>
        <family val="1"/>
        <charset val="204"/>
      </rPr>
      <t>, в т.ч.: мероприятия в рамках п/пр. "Доп. меры адресной поддержки населения и общественных орг-ций город. округа г.Бор"</t>
    </r>
  </si>
  <si>
    <r>
      <rPr>
        <b/>
        <sz val="11"/>
        <rFont val="Times New Roman"/>
        <family val="1"/>
        <charset val="204"/>
      </rPr>
      <t>Общественный Благотворительный детский фонд городского округа г.Бор НО "Виктория"</t>
    </r>
    <r>
      <rPr>
        <sz val="11"/>
        <rFont val="Times New Roman"/>
        <family val="1"/>
        <charset val="204"/>
      </rPr>
      <t xml:space="preserve">, в т.ч.: </t>
    </r>
  </si>
  <si>
    <r>
      <rPr>
        <b/>
        <sz val="11"/>
        <rFont val="Times New Roman"/>
        <family val="1"/>
        <charset val="204"/>
      </rPr>
      <t>ОО "Ветеранов /пенсионеров/ войны, труда Вооружен-ных сил и правоохранительных органов"</t>
    </r>
    <r>
      <rPr>
        <sz val="11"/>
        <rFont val="Times New Roman"/>
        <family val="1"/>
        <charset val="204"/>
      </rPr>
      <t xml:space="preserve">, в т.ч.: </t>
    </r>
  </si>
  <si>
    <r>
      <t xml:space="preserve">Автономная некоммерческая организация центр социальной адаптации и поддержки детей и взрослых с аутизмом и другими нарушениями развития "Планета" </t>
    </r>
    <r>
      <rPr>
        <sz val="11"/>
        <rFont val="Times New Roman"/>
        <family val="1"/>
        <charset val="204"/>
      </rPr>
      <t>мероприятия в рамках п/пр. "Доп. меры адресной поддержки населения и общественных орг-ций город. округа г.Бор"</t>
    </r>
  </si>
  <si>
    <r>
      <t xml:space="preserve">Обеспечение проживающих в город. округе и нуждающихся в жилых помещениях малоимущих граждан жилыми помещениями, орг-ция стр-ва и содержания муниц. жилищного фонда, создание условий для жилищного стр-ва, осуществление муниципального жилищного контроля, в т. ч. </t>
    </r>
    <r>
      <rPr>
        <b/>
        <sz val="11"/>
        <rFont val="Times New Roman"/>
        <family val="1"/>
        <charset val="204"/>
      </rPr>
      <t>расходы на строительство, реконструкцию, проектно - изыскательские работы по отрасли "Жилищно - коммунальное хозяйство"; расходы из резервного фонда на выполнение работ, необходимых для завершения и сдачи многокв. дома д/детей - сирот согласно требованиям госуд. строительного надзора</t>
    </r>
  </si>
  <si>
    <r>
      <t>Утверждение правил благоустройства территории городского округа, в т. ч.</t>
    </r>
    <r>
      <rPr>
        <b/>
        <sz val="11"/>
        <rFont val="Times New Roman"/>
        <family val="1"/>
        <charset val="204"/>
      </rPr>
      <t xml:space="preserve"> расходы на строительство, реконструкцию, проектно - изыскательские работы по отрасли "Жилищно - коммунальное хозяйство" </t>
    </r>
  </si>
  <si>
    <r>
      <t xml:space="preserve">Публичные нормативные социальные выплаты гражданам </t>
    </r>
    <r>
      <rPr>
        <sz val="11"/>
        <rFont val="Times New Roman"/>
        <family val="1"/>
        <charset val="204"/>
      </rPr>
      <t>в рамках п/пр. "Доп.меры адресной поддержки населения и общественных организаций городского округа г.Бор", в т.ч.:</t>
    </r>
  </si>
  <si>
    <r>
      <rPr>
        <b/>
        <sz val="11"/>
        <rFont val="Times New Roman"/>
        <family val="1"/>
        <charset val="204"/>
      </rPr>
      <t>П/пр. "Доп.меры адресной поддержки населения и общественных организаций городского округа г.Бор"</t>
    </r>
    <r>
      <rPr>
        <sz val="11"/>
        <rFont val="Times New Roman"/>
        <family val="1"/>
        <charset val="204"/>
      </rPr>
      <t>, в т. ч. ежемесячная доплата к пенсиям лицам, замещавшим муниципальные должности и лицам, замещавшим должности муниципальной службы городского округа г. Бор</t>
    </r>
  </si>
  <si>
    <r>
      <rPr>
        <b/>
        <sz val="11"/>
        <rFont val="Times New Roman"/>
        <family val="1"/>
        <charset val="204"/>
      </rPr>
      <t>Непрограммное направление деятельности, в т.ч.</t>
    </r>
    <r>
      <rPr>
        <sz val="11"/>
        <rFont val="Times New Roman"/>
        <family val="1"/>
        <charset val="204"/>
      </rPr>
      <t xml:space="preserve"> Средства фонда поддержки территорий Нижегородской области (материальная помощь)</t>
    </r>
  </si>
  <si>
    <t>Мероприятия в области социальной политики (единовременная выплата на рождение ребенка женщинам, работающим в муниципальных учреждениях образования,  культуры и спорта)</t>
  </si>
  <si>
    <r>
      <rPr>
        <b/>
        <sz val="11"/>
        <rFont val="Times New Roman"/>
        <family val="1"/>
        <charset val="204"/>
      </rPr>
      <t>Резервный фонд администрации городского округа г. Бор</t>
    </r>
    <r>
      <rPr>
        <sz val="11"/>
        <rFont val="Times New Roman"/>
        <family val="1"/>
        <charset val="204"/>
      </rPr>
      <t>:  (</t>
    </r>
    <r>
      <rPr>
        <b/>
        <u/>
        <sz val="11"/>
        <rFont val="Times New Roman"/>
        <family val="1"/>
        <charset val="204"/>
      </rPr>
      <t>2020г.</t>
    </r>
    <r>
      <rPr>
        <sz val="11"/>
        <rFont val="Times New Roman"/>
        <family val="1"/>
        <charset val="204"/>
      </rPr>
      <t>: на оказание мат. помощи Машкиной Н.Ю. на оплату расходов, связанных с похоронами Коновалова Ю.А.; на оказание единоврем. мат.помощи семьям погибших и пострадавшим при стрельбе из огнестрельного оружия в п. Большеорловское 12.10.2020г.)</t>
    </r>
  </si>
  <si>
    <r>
      <t xml:space="preserve">Резервный фонд ПНО </t>
    </r>
    <r>
      <rPr>
        <sz val="11"/>
        <rFont val="Times New Roman"/>
        <family val="1"/>
        <charset val="204"/>
      </rPr>
      <t>(согл. расп.ПНО № 1428-р от 10.12.20г.,пост. Администрации городского округа г. Бор № 5826 от 14.12.20г. на обеспечение жилым помещением инвалида 1 группы Степашина П.А. зарегистрируемого по адресу: НО, г.Бор, п.Неклюдово, пер. Перееездный, д.6)</t>
    </r>
  </si>
  <si>
    <r>
      <t xml:space="preserve">МП "Защита населения и территории от чрезвычайных ситуаций, обеспечение пожарной безопасности и безопасности людей на водных объектах городского округа г.Бор", </t>
    </r>
    <r>
      <rPr>
        <sz val="11"/>
        <color indexed="8"/>
        <rFont val="Times New Roman"/>
        <family val="1"/>
        <charset val="204"/>
      </rPr>
      <t xml:space="preserve">в т. ч.: </t>
    </r>
  </si>
  <si>
    <r>
      <rPr>
        <b/>
        <sz val="11"/>
        <rFont val="Times New Roman"/>
        <family val="1"/>
        <charset val="204"/>
      </rPr>
      <t>Непрограммное направление деятельности</t>
    </r>
    <r>
      <rPr>
        <sz val="11"/>
        <rFont val="Times New Roman"/>
        <family val="1"/>
        <charset val="204"/>
      </rPr>
      <t xml:space="preserve">, в т.ч. прочие выплаты по обязательствам городского округа </t>
    </r>
  </si>
  <si>
    <r>
      <rPr>
        <b/>
        <sz val="11"/>
        <rFont val="Times New Roman"/>
        <family val="1"/>
        <charset val="204"/>
      </rPr>
      <t>Непрограммное направление деятельности</t>
    </r>
    <r>
      <rPr>
        <sz val="11"/>
        <rFont val="Times New Roman"/>
        <family val="1"/>
        <charset val="204"/>
      </rPr>
      <t>, в т. ч. прочие выплаты по обязательствам городского округа (оплата членских взносов, административных штрафов)</t>
    </r>
  </si>
  <si>
    <r>
      <rPr>
        <b/>
        <sz val="11"/>
        <rFont val="Times New Roman"/>
        <family val="1"/>
        <charset val="204"/>
      </rPr>
      <t xml:space="preserve">Непрограммное напрвление деятельности, в т.ч. </t>
    </r>
    <r>
      <rPr>
        <sz val="11"/>
        <rFont val="Times New Roman"/>
        <family val="1"/>
        <charset val="204"/>
      </rPr>
      <t>составление (изменение, дополнение) списков кандидатов в присяжные заседатели федеральных судов общей юрисдикции в Российской Федерации</t>
    </r>
  </si>
  <si>
    <r>
      <rPr>
        <b/>
        <sz val="11"/>
        <rFont val="Times New Roman"/>
        <family val="1"/>
        <charset val="204"/>
      </rPr>
      <t>П/пр. "Обеспечение жильем отдельных категорий граждан городского округа г.Бор"</t>
    </r>
    <r>
      <rPr>
        <sz val="11"/>
        <rFont val="Times New Roman"/>
        <family val="1"/>
        <charset val="204"/>
      </rPr>
      <t>, в т. ч.</t>
    </r>
    <r>
      <rPr>
        <b/>
        <sz val="11"/>
        <rFont val="Times New Roman"/>
        <family val="1"/>
        <charset val="204"/>
      </rPr>
      <t xml:space="preserve">  </t>
    </r>
    <r>
      <rPr>
        <sz val="11"/>
        <rFont val="Times New Roman"/>
        <family val="1"/>
        <charset val="204"/>
      </rPr>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r>
  </si>
  <si>
    <r>
      <rPr>
        <b/>
        <sz val="11"/>
        <rFont val="Times New Roman"/>
        <family val="1"/>
        <charset val="204"/>
      </rPr>
      <t>П/пр. "Обеспечение жильем отдельных категорий граждан городского округа г.Бор"</t>
    </r>
    <r>
      <rPr>
        <sz val="11"/>
        <rFont val="Times New Roman"/>
        <family val="1"/>
        <charset val="204"/>
      </rPr>
      <t>, в т. ч. 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r>
  </si>
  <si>
    <r>
      <rPr>
        <b/>
        <sz val="11"/>
        <rFont val="Times New Roman"/>
        <family val="1"/>
        <charset val="204"/>
      </rPr>
      <t xml:space="preserve">П/пр. "Обеспечение жильем отдельных категорий граждан городского округа г.Бор" </t>
    </r>
    <r>
      <rPr>
        <sz val="11"/>
        <rFont val="Times New Roman"/>
        <family val="1"/>
        <charset val="204"/>
      </rPr>
      <t>в т.ч.: субвенция на обеспечение жильем отдельных категорий граждан, установленных ФХ от 24.11.1995 № 181-ФЗ "О социальной защите инвалидов в РФ"</t>
    </r>
  </si>
  <si>
    <t xml:space="preserve">Закон Нижегородской области от 21 октября 2005 года № 140-З "О наделении органов местного самоуправления отдельными государственными полномочиями в области образования" (статья 5 пункт 4²)                                                                                                                                                                     </t>
  </si>
</sst>
</file>

<file path=xl/styles.xml><?xml version="1.0" encoding="utf-8"?>
<styleSheet xmlns="http://schemas.openxmlformats.org/spreadsheetml/2006/main">
  <numFmts count="8">
    <numFmt numFmtId="164" formatCode="_-* #,##0.00_-;\-* #,##0.00_-;_-* &quot;-&quot;??_-;_-@_-"/>
    <numFmt numFmtId="165" formatCode="00"/>
    <numFmt numFmtId="166" formatCode="000"/>
    <numFmt numFmtId="167" formatCode="#,##0.0"/>
    <numFmt numFmtId="168" formatCode="dd/mm/yy;@"/>
    <numFmt numFmtId="169" formatCode="?"/>
    <numFmt numFmtId="170" formatCode="000000"/>
    <numFmt numFmtId="171" formatCode="0.0"/>
  </numFmts>
  <fonts count="44">
    <font>
      <sz val="10"/>
      <name val="Arial CYR"/>
    </font>
    <font>
      <sz val="10"/>
      <name val="Arial CYR"/>
    </font>
    <font>
      <sz val="10"/>
      <name val="Helv"/>
    </font>
    <font>
      <sz val="8"/>
      <name val="Arial Cyr"/>
    </font>
    <font>
      <b/>
      <sz val="14"/>
      <name val="Times New Roman"/>
      <family val="1"/>
      <charset val="204"/>
    </font>
    <font>
      <sz val="10"/>
      <name val="Arial"/>
      <family val="2"/>
      <charset val="204"/>
    </font>
    <font>
      <sz val="12"/>
      <name val="Times New Roman"/>
      <family val="1"/>
      <charset val="204"/>
    </font>
    <font>
      <b/>
      <sz val="12"/>
      <name val="Times New Roman"/>
      <family val="1"/>
      <charset val="204"/>
    </font>
    <font>
      <sz val="12"/>
      <color indexed="23"/>
      <name val="Times New Roman"/>
      <family val="1"/>
      <charset val="204"/>
    </font>
    <font>
      <sz val="12"/>
      <color indexed="8"/>
      <name val="Times New Roman"/>
      <family val="1"/>
      <charset val="204"/>
    </font>
    <font>
      <b/>
      <sz val="12"/>
      <color indexed="8"/>
      <name val="Times New Roman"/>
      <family val="1"/>
      <charset val="204"/>
    </font>
    <font>
      <sz val="12"/>
      <name val="Tahoma"/>
      <family val="2"/>
      <charset val="204"/>
    </font>
    <font>
      <sz val="14"/>
      <name val="Times New Roman"/>
      <family val="1"/>
      <charset val="204"/>
    </font>
    <font>
      <b/>
      <sz val="12"/>
      <name val="Tahoma"/>
      <family val="2"/>
      <charset val="204"/>
    </font>
    <font>
      <sz val="9"/>
      <name val="Times New Roman"/>
      <family val="1"/>
      <charset val="204"/>
    </font>
    <font>
      <b/>
      <sz val="14"/>
      <color indexed="8"/>
      <name val="Times New Roman"/>
      <family val="1"/>
      <charset val="204"/>
    </font>
    <font>
      <sz val="14"/>
      <color indexed="23"/>
      <name val="Times New Roman"/>
      <family val="1"/>
      <charset val="204"/>
    </font>
    <font>
      <sz val="14"/>
      <color indexed="8"/>
      <name val="Times New Roman"/>
      <family val="1"/>
      <charset val="204"/>
    </font>
    <font>
      <sz val="11"/>
      <name val="Times New Roman"/>
      <family val="1"/>
      <charset val="204"/>
    </font>
    <font>
      <b/>
      <sz val="11"/>
      <name val="Times New Roman"/>
      <family val="1"/>
      <charset val="204"/>
    </font>
    <font>
      <b/>
      <sz val="12"/>
      <color rgb="FFFF0000"/>
      <name val="Times New Roman"/>
      <family val="1"/>
      <charset val="204"/>
    </font>
    <font>
      <b/>
      <sz val="14"/>
      <color rgb="FFFF0000"/>
      <name val="Times New Roman"/>
      <family val="1"/>
      <charset val="204"/>
    </font>
    <font>
      <sz val="11"/>
      <name val="Tahoma"/>
      <family val="2"/>
      <charset val="204"/>
    </font>
    <font>
      <sz val="10"/>
      <name val="Arial Cyr"/>
      <charset val="204"/>
    </font>
    <font>
      <b/>
      <sz val="12"/>
      <color indexed="23"/>
      <name val="Times New Roman"/>
      <family val="1"/>
      <charset val="204"/>
    </font>
    <font>
      <b/>
      <i/>
      <sz val="11"/>
      <name val="Times New Roman"/>
      <family val="1"/>
      <charset val="204"/>
    </font>
    <font>
      <sz val="11"/>
      <name val="Arial CYR"/>
    </font>
    <font>
      <sz val="11"/>
      <color indexed="23"/>
      <name val="Times New Roman"/>
      <family val="1"/>
      <charset val="204"/>
    </font>
    <font>
      <sz val="12"/>
      <color theme="1"/>
      <name val="Times New Roman"/>
      <family val="1"/>
      <charset val="204"/>
    </font>
    <font>
      <sz val="12"/>
      <color rgb="FF000000"/>
      <name val="Times New Roman"/>
      <family val="1"/>
      <charset val="204"/>
    </font>
    <font>
      <sz val="10"/>
      <color indexed="23"/>
      <name val="Times New Roman"/>
      <family val="1"/>
      <charset val="204"/>
    </font>
    <font>
      <sz val="11"/>
      <color indexed="8"/>
      <name val="Times New Roman"/>
      <family val="1"/>
      <charset val="204"/>
    </font>
    <font>
      <b/>
      <sz val="11"/>
      <name val="Tahoma"/>
      <family val="2"/>
      <charset val="204"/>
    </font>
    <font>
      <b/>
      <sz val="11"/>
      <color indexed="8"/>
      <name val="Times New Roman"/>
      <family val="1"/>
      <charset val="204"/>
    </font>
    <font>
      <b/>
      <sz val="11"/>
      <color indexed="23"/>
      <name val="Times New Roman"/>
      <family val="1"/>
      <charset val="204"/>
    </font>
    <font>
      <sz val="11"/>
      <color theme="1"/>
      <name val="Times New Roman"/>
      <family val="1"/>
      <charset val="204"/>
    </font>
    <font>
      <b/>
      <sz val="11"/>
      <color theme="1"/>
      <name val="Times New Roman"/>
      <family val="1"/>
      <charset val="204"/>
    </font>
    <font>
      <sz val="11"/>
      <color rgb="FFFF0000"/>
      <name val="Times New Roman"/>
      <family val="1"/>
      <charset val="204"/>
    </font>
    <font>
      <b/>
      <i/>
      <sz val="11"/>
      <color indexed="23"/>
      <name val="Times New Roman"/>
      <family val="1"/>
      <charset val="204"/>
    </font>
    <font>
      <sz val="11"/>
      <name val="TimesDL"/>
    </font>
    <font>
      <sz val="11"/>
      <color rgb="FF000000"/>
      <name val="Times New Roman"/>
      <family val="1"/>
      <charset val="204"/>
    </font>
    <font>
      <sz val="11"/>
      <color indexed="9"/>
      <name val="Times New Roman"/>
      <family val="1"/>
      <charset val="204"/>
    </font>
    <font>
      <b/>
      <u/>
      <sz val="11"/>
      <name val="Times New Roman"/>
      <family val="1"/>
      <charset val="204"/>
    </font>
    <font>
      <u/>
      <sz val="11"/>
      <name val="Times New Roman"/>
      <family val="1"/>
      <charset val="204"/>
    </font>
  </fonts>
  <fills count="13">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59999389629810485"/>
        <bgColor indexed="64"/>
      </patternFill>
    </fill>
  </fills>
  <borders count="41">
    <border>
      <left/>
      <right/>
      <top/>
      <bottom/>
      <diagonal/>
    </border>
    <border>
      <left/>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thin">
        <color indexed="64"/>
      </right>
      <top/>
      <bottom/>
      <diagonal/>
    </border>
  </borders>
  <cellStyleXfs count="7">
    <xf numFmtId="0" fontId="0" fillId="0" borderId="0"/>
    <xf numFmtId="0" fontId="5" fillId="0" borderId="0"/>
    <xf numFmtId="0" fontId="2" fillId="0" borderId="0"/>
    <xf numFmtId="164" fontId="1" fillId="0" borderId="0" applyFont="0" applyFill="0" applyBorder="0" applyAlignment="0" applyProtection="0"/>
    <xf numFmtId="0" fontId="1" fillId="0" borderId="0" applyFont="0" applyFill="0" applyBorder="0" applyAlignment="0" applyProtection="0"/>
    <xf numFmtId="0" fontId="23" fillId="0" borderId="0"/>
    <xf numFmtId="0" fontId="5" fillId="0" borderId="0"/>
  </cellStyleXfs>
  <cellXfs count="1014">
    <xf numFmtId="0" fontId="0" fillId="0" borderId="0" xfId="0"/>
    <xf numFmtId="0" fontId="6" fillId="0" borderId="2" xfId="0" applyFont="1" applyFill="1" applyBorder="1" applyAlignment="1">
      <alignment wrapText="1"/>
    </xf>
    <xf numFmtId="0" fontId="6" fillId="0" borderId="0" xfId="0" applyNumberFormat="1" applyFont="1" applyAlignment="1">
      <alignment horizontal="left" vertical="top" wrapText="1"/>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7" fillId="7" borderId="0" xfId="0" applyFont="1" applyFill="1" applyAlignment="1">
      <alignment vertical="center"/>
    </xf>
    <xf numFmtId="0" fontId="6" fillId="0" borderId="0" xfId="0" applyNumberFormat="1" applyFont="1" applyAlignment="1">
      <alignment horizontal="center" vertical="top" wrapText="1"/>
    </xf>
    <xf numFmtId="0" fontId="6" fillId="0" borderId="0" xfId="0" applyNumberFormat="1" applyFont="1" applyAlignment="1">
      <alignment vertical="center" wrapText="1"/>
    </xf>
    <xf numFmtId="0" fontId="6" fillId="0" borderId="0" xfId="0" applyFont="1" applyAlignment="1">
      <alignment vertical="top"/>
    </xf>
    <xf numFmtId="14" fontId="6" fillId="0" borderId="0" xfId="0" applyNumberFormat="1" applyFont="1" applyAlignment="1">
      <alignment vertical="top"/>
    </xf>
    <xf numFmtId="0" fontId="6" fillId="0" borderId="0" xfId="0" applyNumberFormat="1" applyFont="1" applyAlignment="1">
      <alignment vertical="top" wrapText="1"/>
    </xf>
    <xf numFmtId="0" fontId="11" fillId="0" borderId="0" xfId="0" applyFont="1"/>
    <xf numFmtId="0" fontId="13" fillId="0" borderId="0" xfId="0" applyFont="1" applyAlignment="1">
      <alignment vertical="center"/>
    </xf>
    <xf numFmtId="0" fontId="11" fillId="0" borderId="0" xfId="0" applyFont="1" applyFill="1"/>
    <xf numFmtId="0" fontId="6" fillId="0" borderId="2" xfId="0" applyFont="1" applyFill="1" applyBorder="1" applyAlignment="1">
      <alignment vertical="top" wrapText="1"/>
    </xf>
    <xf numFmtId="16" fontId="17" fillId="0" borderId="3" xfId="0" applyNumberFormat="1" applyFont="1" applyFill="1" applyBorder="1" applyAlignment="1">
      <alignment horizontal="left" vertical="top"/>
    </xf>
    <xf numFmtId="0" fontId="11" fillId="0" borderId="0" xfId="0" applyFont="1" applyFill="1" applyAlignment="1">
      <alignment vertical="center"/>
    </xf>
    <xf numFmtId="0" fontId="13" fillId="0" borderId="0" xfId="0" applyFont="1" applyFill="1"/>
    <xf numFmtId="0" fontId="13" fillId="2" borderId="0" xfId="0" applyFont="1" applyFill="1"/>
    <xf numFmtId="0" fontId="4" fillId="4" borderId="2" xfId="0" applyNumberFormat="1" applyFont="1" applyFill="1" applyBorder="1" applyAlignment="1">
      <alignment horizontal="center" vertical="center" wrapText="1"/>
    </xf>
    <xf numFmtId="0" fontId="4" fillId="4" borderId="2" xfId="0" applyNumberFormat="1" applyFont="1" applyFill="1" applyBorder="1" applyAlignment="1">
      <alignment horizontal="left" vertical="center" wrapText="1"/>
    </xf>
    <xf numFmtId="0" fontId="11" fillId="6" borderId="0" xfId="0" applyFont="1" applyFill="1"/>
    <xf numFmtId="49" fontId="4" fillId="4" borderId="3" xfId="0" applyNumberFormat="1"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49" fontId="4" fillId="8" borderId="3" xfId="0" applyNumberFormat="1" applyFont="1" applyFill="1" applyBorder="1" applyAlignment="1">
      <alignment horizontal="left" vertical="center"/>
    </xf>
    <xf numFmtId="167" fontId="20" fillId="0" borderId="0" xfId="3" applyNumberFormat="1" applyFont="1" applyAlignment="1">
      <alignment horizontal="right" vertical="top"/>
    </xf>
    <xf numFmtId="167" fontId="6" fillId="0" borderId="0" xfId="0" applyNumberFormat="1" applyFont="1" applyAlignment="1">
      <alignment horizontal="center" vertical="top"/>
    </xf>
    <xf numFmtId="167" fontId="6" fillId="0" borderId="0" xfId="0" applyNumberFormat="1" applyFont="1" applyAlignment="1">
      <alignment horizontal="left" vertical="top"/>
    </xf>
    <xf numFmtId="167" fontId="6" fillId="0" borderId="0" xfId="0" applyNumberFormat="1" applyFont="1" applyAlignment="1">
      <alignment vertical="top"/>
    </xf>
    <xf numFmtId="167" fontId="6" fillId="0" borderId="0" xfId="0" applyNumberFormat="1" applyFont="1" applyAlignment="1">
      <alignment horizontal="center" vertical="top" wrapText="1"/>
    </xf>
    <xf numFmtId="167" fontId="6" fillId="0" borderId="0" xfId="0" applyNumberFormat="1" applyFont="1"/>
    <xf numFmtId="167" fontId="20" fillId="0" borderId="0" xfId="0" applyNumberFormat="1" applyFont="1" applyAlignment="1">
      <alignment horizontal="center" vertical="top"/>
    </xf>
    <xf numFmtId="167" fontId="20" fillId="0" borderId="0" xfId="0" applyNumberFormat="1" applyFont="1" applyAlignment="1">
      <alignment horizontal="left" vertical="top"/>
    </xf>
    <xf numFmtId="167" fontId="20" fillId="0" borderId="0" xfId="0" applyNumberFormat="1" applyFont="1" applyAlignment="1">
      <alignment vertical="top"/>
    </xf>
    <xf numFmtId="167" fontId="20" fillId="0" borderId="0" xfId="0" applyNumberFormat="1" applyFont="1" applyAlignment="1">
      <alignment horizontal="center" vertical="top" wrapText="1"/>
    </xf>
    <xf numFmtId="167" fontId="20" fillId="0" borderId="0" xfId="0" applyNumberFormat="1" applyFont="1"/>
    <xf numFmtId="167" fontId="6" fillId="0" borderId="0" xfId="0" applyNumberFormat="1" applyFont="1" applyAlignment="1">
      <alignment horizontal="center" vertical="center"/>
    </xf>
    <xf numFmtId="167" fontId="20" fillId="0" borderId="0" xfId="0" applyNumberFormat="1" applyFont="1" applyAlignment="1">
      <alignment horizontal="center" vertical="center"/>
    </xf>
    <xf numFmtId="49" fontId="12" fillId="0" borderId="0" xfId="0" applyNumberFormat="1" applyFont="1" applyFill="1" applyBorder="1" applyAlignment="1">
      <alignment vertical="top" wrapText="1"/>
    </xf>
    <xf numFmtId="0" fontId="6" fillId="0" borderId="0" xfId="0" applyNumberFormat="1" applyFont="1" applyAlignment="1">
      <alignment vertical="top"/>
    </xf>
    <xf numFmtId="0" fontId="20" fillId="0" borderId="0" xfId="0" applyNumberFormat="1" applyFont="1" applyAlignment="1">
      <alignment vertical="top"/>
    </xf>
    <xf numFmtId="0" fontId="7" fillId="0" borderId="2" xfId="0" applyNumberFormat="1" applyFont="1" applyFill="1" applyBorder="1" applyAlignment="1">
      <alignment vertical="center" wrapText="1"/>
    </xf>
    <xf numFmtId="167" fontId="6" fillId="0" borderId="0" xfId="3" applyNumberFormat="1" applyFont="1" applyAlignment="1">
      <alignment horizontal="right" vertical="top"/>
    </xf>
    <xf numFmtId="49" fontId="6"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left" vertical="top" wrapText="1"/>
    </xf>
    <xf numFmtId="0" fontId="12" fillId="0" borderId="0" xfId="1" applyFont="1" applyFill="1" applyAlignment="1">
      <alignment vertical="center"/>
    </xf>
    <xf numFmtId="0" fontId="12" fillId="0" borderId="8" xfId="1" applyFont="1" applyFill="1" applyBorder="1" applyAlignment="1">
      <alignment vertical="center"/>
    </xf>
    <xf numFmtId="168" fontId="12" fillId="0" borderId="0" xfId="1" applyNumberFormat="1" applyFont="1" applyFill="1" applyAlignment="1">
      <alignment horizontal="center" vertical="center"/>
    </xf>
    <xf numFmtId="49" fontId="12" fillId="0" borderId="0" xfId="0" applyNumberFormat="1" applyFont="1" applyFill="1" applyBorder="1" applyAlignment="1">
      <alignment horizontal="left" vertical="top"/>
    </xf>
    <xf numFmtId="49" fontId="12" fillId="0" borderId="0" xfId="0" applyNumberFormat="1" applyFont="1" applyFill="1" applyBorder="1" applyAlignment="1">
      <alignment horizontal="left" vertical="top" wrapText="1"/>
    </xf>
    <xf numFmtId="167" fontId="12" fillId="0" borderId="0" xfId="3" applyNumberFormat="1" applyFont="1" applyFill="1" applyBorder="1" applyAlignment="1">
      <alignment horizontal="right" vertical="top"/>
    </xf>
    <xf numFmtId="49" fontId="12" fillId="0" borderId="0" xfId="0" applyNumberFormat="1" applyFont="1" applyFill="1" applyBorder="1" applyAlignment="1">
      <alignment horizontal="center" vertical="top" wrapText="1"/>
    </xf>
    <xf numFmtId="0" fontId="11" fillId="3" borderId="0" xfId="0" applyFont="1" applyFill="1" applyAlignment="1">
      <alignment vertical="center"/>
    </xf>
    <xf numFmtId="49" fontId="12" fillId="6" borderId="0" xfId="0" applyNumberFormat="1" applyFont="1" applyFill="1" applyBorder="1" applyAlignment="1">
      <alignment horizontal="center" vertical="top" wrapText="1"/>
    </xf>
    <xf numFmtId="0" fontId="12" fillId="0" borderId="0" xfId="0" applyNumberFormat="1" applyFont="1" applyAlignment="1">
      <alignment horizontal="left" vertical="top" wrapText="1"/>
    </xf>
    <xf numFmtId="0" fontId="12" fillId="0" borderId="0" xfId="1" applyFont="1" applyFill="1" applyAlignment="1">
      <alignment horizontal="left" vertical="top"/>
    </xf>
    <xf numFmtId="0" fontId="12" fillId="0" borderId="0" xfId="0" applyNumberFormat="1" applyFont="1" applyAlignment="1">
      <alignment vertical="top"/>
    </xf>
    <xf numFmtId="14" fontId="12" fillId="0" borderId="0" xfId="0" applyNumberFormat="1" applyFont="1" applyAlignment="1">
      <alignment horizontal="center" vertical="top" wrapText="1"/>
    </xf>
    <xf numFmtId="0" fontId="12" fillId="0" borderId="0" xfId="0" applyFont="1" applyAlignment="1">
      <alignment vertical="top"/>
    </xf>
    <xf numFmtId="14" fontId="12" fillId="0" borderId="0" xfId="0" applyNumberFormat="1" applyFont="1" applyAlignment="1">
      <alignment horizontal="center" vertical="top"/>
    </xf>
    <xf numFmtId="167" fontId="12" fillId="0" borderId="0" xfId="3" applyNumberFormat="1" applyFont="1" applyAlignment="1">
      <alignment horizontal="right" vertical="top"/>
    </xf>
    <xf numFmtId="0" fontId="12" fillId="0" borderId="0" xfId="0" applyFont="1"/>
    <xf numFmtId="0" fontId="12" fillId="0" borderId="0" xfId="0" applyNumberFormat="1" applyFont="1" applyFill="1" applyBorder="1" applyAlignment="1">
      <alignment vertical="top"/>
    </xf>
    <xf numFmtId="0" fontId="12" fillId="3" borderId="8" xfId="1" applyNumberFormat="1" applyFont="1" applyFill="1" applyBorder="1" applyAlignment="1">
      <alignment vertical="center"/>
    </xf>
    <xf numFmtId="0" fontId="12" fillId="0" borderId="0" xfId="1" applyNumberFormat="1" applyFont="1" applyFill="1" applyAlignment="1">
      <alignment vertical="center"/>
    </xf>
    <xf numFmtId="0" fontId="12" fillId="0" borderId="0" xfId="1" applyFont="1" applyFill="1" applyAlignment="1">
      <alignment horizontal="left" vertical="center"/>
    </xf>
    <xf numFmtId="0" fontId="12" fillId="0" borderId="0" xfId="0" applyNumberFormat="1" applyFont="1" applyAlignment="1">
      <alignment horizontal="left" vertical="center" wrapText="1"/>
    </xf>
    <xf numFmtId="167" fontId="6" fillId="0" borderId="0" xfId="3" applyNumberFormat="1" applyFont="1" applyAlignment="1">
      <alignment horizontal="right" vertical="top"/>
    </xf>
    <xf numFmtId="167" fontId="12" fillId="0" borderId="0" xfId="3" applyNumberFormat="1" applyFont="1" applyAlignment="1">
      <alignment horizontal="right" vertical="top"/>
    </xf>
    <xf numFmtId="0" fontId="13" fillId="3" borderId="0" xfId="0" applyFont="1" applyFill="1" applyAlignment="1">
      <alignment vertical="center"/>
    </xf>
    <xf numFmtId="0" fontId="13" fillId="0" borderId="0" xfId="0" applyFont="1" applyFill="1" applyAlignment="1">
      <alignment vertical="center"/>
    </xf>
    <xf numFmtId="0" fontId="7" fillId="4" borderId="2" xfId="0" applyNumberFormat="1" applyFont="1" applyFill="1" applyBorder="1" applyAlignment="1">
      <alignment horizontal="left" vertical="center" wrapText="1"/>
    </xf>
    <xf numFmtId="49" fontId="7" fillId="4" borderId="2" xfId="0" applyNumberFormat="1" applyFont="1" applyFill="1" applyBorder="1" applyAlignment="1">
      <alignment horizontal="center" vertical="center" wrapText="1"/>
    </xf>
    <xf numFmtId="49" fontId="6" fillId="0" borderId="0" xfId="0" applyNumberFormat="1" applyFont="1" applyAlignment="1">
      <alignment horizontal="center" vertical="center"/>
    </xf>
    <xf numFmtId="14" fontId="9" fillId="0" borderId="2" xfId="0" applyNumberFormat="1" applyFont="1" applyFill="1" applyBorder="1" applyAlignment="1">
      <alignment horizontal="center" vertical="top"/>
    </xf>
    <xf numFmtId="0" fontId="12" fillId="0" borderId="0" xfId="1" applyFont="1" applyFill="1" applyAlignment="1">
      <alignment vertical="center"/>
    </xf>
    <xf numFmtId="167" fontId="6" fillId="0" borderId="0" xfId="3" applyNumberFormat="1" applyFont="1" applyAlignment="1">
      <alignment horizontal="right" vertical="top"/>
    </xf>
    <xf numFmtId="14" fontId="12" fillId="0" borderId="0" xfId="0" applyNumberFormat="1" applyFont="1" applyAlignment="1">
      <alignment vertical="center" wrapText="1"/>
    </xf>
    <xf numFmtId="167" fontId="6" fillId="0" borderId="0" xfId="0" applyNumberFormat="1" applyFont="1" applyAlignment="1">
      <alignment vertical="center" wrapText="1"/>
    </xf>
    <xf numFmtId="167" fontId="7" fillId="0" borderId="0" xfId="0" applyNumberFormat="1" applyFont="1" applyAlignment="1">
      <alignment vertical="center" wrapText="1"/>
    </xf>
    <xf numFmtId="49" fontId="12" fillId="0" borderId="0" xfId="0" applyNumberFormat="1" applyFont="1" applyFill="1" applyBorder="1" applyAlignment="1">
      <alignment vertical="center" wrapText="1"/>
    </xf>
    <xf numFmtId="168" fontId="12" fillId="0" borderId="0" xfId="1" applyNumberFormat="1" applyFont="1" applyFill="1" applyAlignment="1">
      <alignment vertical="center"/>
    </xf>
    <xf numFmtId="0" fontId="13" fillId="4" borderId="0" xfId="0" applyFont="1" applyFill="1" applyAlignment="1">
      <alignment vertical="center"/>
    </xf>
    <xf numFmtId="167" fontId="12" fillId="0" borderId="0" xfId="0" applyNumberFormat="1" applyFont="1" applyAlignment="1">
      <alignment horizontal="left" vertical="top"/>
    </xf>
    <xf numFmtId="167" fontId="21" fillId="0" borderId="0" xfId="0" applyNumberFormat="1" applyFont="1" applyAlignment="1">
      <alignment horizontal="left" vertical="top"/>
    </xf>
    <xf numFmtId="14" fontId="16" fillId="0" borderId="2" xfId="0" applyNumberFormat="1" applyFont="1" applyFill="1" applyBorder="1" applyAlignment="1">
      <alignment horizontal="center" vertical="top" wrapText="1"/>
    </xf>
    <xf numFmtId="14" fontId="16" fillId="0" borderId="2" xfId="0" applyNumberFormat="1" applyFont="1" applyFill="1" applyBorder="1" applyAlignment="1">
      <alignment horizontal="center" vertical="top"/>
    </xf>
    <xf numFmtId="0" fontId="16" fillId="0" borderId="2" xfId="0" applyFont="1" applyFill="1" applyBorder="1" applyAlignment="1">
      <alignment horizontal="center" vertical="top"/>
    </xf>
    <xf numFmtId="14" fontId="6" fillId="0" borderId="2" xfId="0" applyNumberFormat="1" applyFont="1" applyFill="1" applyBorder="1" applyAlignment="1">
      <alignment horizontal="center" vertical="top" wrapText="1"/>
    </xf>
    <xf numFmtId="0" fontId="12" fillId="0" borderId="2" xfId="0" applyNumberFormat="1" applyFont="1" applyFill="1" applyBorder="1" applyAlignment="1">
      <alignment horizontal="center" vertical="top" wrapText="1"/>
    </xf>
    <xf numFmtId="14" fontId="8"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left" vertical="top" wrapText="1"/>
    </xf>
    <xf numFmtId="0" fontId="6" fillId="0" borderId="2" xfId="0" applyNumberFormat="1" applyFont="1" applyFill="1" applyBorder="1" applyAlignment="1">
      <alignment horizontal="center" vertical="top" wrapText="1"/>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left" vertical="top" wrapText="1"/>
    </xf>
    <xf numFmtId="0" fontId="12" fillId="0" borderId="0" xfId="1" applyFont="1" applyFill="1" applyAlignment="1">
      <alignment vertical="center"/>
    </xf>
    <xf numFmtId="49" fontId="16" fillId="0" borderId="2" xfId="0" applyNumberFormat="1" applyFont="1" applyFill="1" applyBorder="1" applyAlignment="1">
      <alignment horizontal="center" vertical="top" wrapText="1"/>
    </xf>
    <xf numFmtId="49" fontId="6" fillId="0" borderId="17" xfId="0" applyNumberFormat="1" applyFont="1" applyFill="1" applyBorder="1" applyAlignment="1">
      <alignment horizontal="center" vertical="top" wrapText="1"/>
    </xf>
    <xf numFmtId="14" fontId="18" fillId="0" borderId="2" xfId="0" applyNumberFormat="1" applyFont="1" applyFill="1" applyBorder="1" applyAlignment="1">
      <alignment horizontal="center" vertical="top" wrapText="1"/>
    </xf>
    <xf numFmtId="49" fontId="7" fillId="8" borderId="3" xfId="0" applyNumberFormat="1" applyFont="1" applyFill="1" applyBorder="1" applyAlignment="1">
      <alignment horizontal="left" vertical="center"/>
    </xf>
    <xf numFmtId="0" fontId="10" fillId="0" borderId="3" xfId="0" applyNumberFormat="1" applyFont="1" applyFill="1" applyBorder="1" applyAlignment="1">
      <alignment horizontal="left" vertical="top"/>
    </xf>
    <xf numFmtId="14" fontId="8" fillId="0" borderId="2" xfId="0" applyNumberFormat="1" applyFont="1" applyFill="1" applyBorder="1" applyAlignment="1">
      <alignment horizontal="center" vertical="top"/>
    </xf>
    <xf numFmtId="0" fontId="8" fillId="0" borderId="2" xfId="0" applyFont="1" applyFill="1" applyBorder="1" applyAlignment="1">
      <alignment horizontal="center" vertical="top"/>
    </xf>
    <xf numFmtId="49" fontId="6" fillId="0" borderId="3" xfId="0" applyNumberFormat="1" applyFont="1" applyFill="1" applyBorder="1" applyAlignment="1">
      <alignment horizontal="left" vertical="top"/>
    </xf>
    <xf numFmtId="0" fontId="8" fillId="0" borderId="2" xfId="0" applyFont="1" applyFill="1" applyBorder="1" applyAlignment="1">
      <alignment horizontal="center" vertical="top" wrapText="1"/>
    </xf>
    <xf numFmtId="0" fontId="6" fillId="0" borderId="2" xfId="0" applyFont="1" applyFill="1" applyBorder="1" applyAlignment="1">
      <alignment horizontal="center" vertical="top"/>
    </xf>
    <xf numFmtId="0" fontId="9" fillId="0" borderId="3" xfId="0" applyNumberFormat="1" applyFont="1" applyFill="1" applyBorder="1" applyAlignment="1">
      <alignment horizontal="left" vertical="top"/>
    </xf>
    <xf numFmtId="0" fontId="6" fillId="0" borderId="2" xfId="0" applyFont="1" applyFill="1" applyBorder="1" applyAlignment="1">
      <alignment horizontal="justify" vertical="top" wrapText="1"/>
    </xf>
    <xf numFmtId="16" fontId="9" fillId="0" borderId="3" xfId="0" applyNumberFormat="1" applyFont="1" applyFill="1" applyBorder="1" applyAlignment="1">
      <alignment horizontal="left" vertical="top"/>
    </xf>
    <xf numFmtId="0" fontId="7" fillId="0" borderId="2" xfId="0" applyNumberFormat="1" applyFont="1" applyFill="1" applyBorder="1" applyAlignment="1">
      <alignment horizontal="center" vertical="top" wrapText="1"/>
    </xf>
    <xf numFmtId="14" fontId="7" fillId="0" borderId="2" xfId="0" applyNumberFormat="1" applyFont="1" applyFill="1" applyBorder="1" applyAlignment="1">
      <alignment horizontal="center" vertical="top"/>
    </xf>
    <xf numFmtId="14"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xf>
    <xf numFmtId="14" fontId="6" fillId="0" borderId="2" xfId="0" applyNumberFormat="1" applyFont="1" applyFill="1" applyBorder="1" applyAlignment="1">
      <alignment horizontal="center" vertical="top"/>
    </xf>
    <xf numFmtId="0" fontId="6" fillId="0" borderId="2" xfId="0" applyNumberFormat="1" applyFont="1" applyFill="1" applyBorder="1" applyAlignment="1">
      <alignment vertical="center" wrapText="1"/>
    </xf>
    <xf numFmtId="0" fontId="6" fillId="0" borderId="17" xfId="0" applyFont="1" applyFill="1" applyBorder="1" applyAlignment="1">
      <alignment horizontal="center" vertical="top" wrapText="1"/>
    </xf>
    <xf numFmtId="0" fontId="6" fillId="0" borderId="17" xfId="0" applyNumberFormat="1" applyFont="1" applyFill="1" applyBorder="1" applyAlignment="1">
      <alignment horizontal="left" vertical="top" wrapText="1"/>
    </xf>
    <xf numFmtId="0" fontId="6" fillId="0" borderId="16" xfId="0" applyNumberFormat="1" applyFont="1" applyFill="1" applyBorder="1" applyAlignment="1">
      <alignment horizontal="left" vertical="top" wrapText="1"/>
    </xf>
    <xf numFmtId="14" fontId="8" fillId="0" borderId="17" xfId="0" applyNumberFormat="1" applyFont="1" applyFill="1" applyBorder="1" applyAlignment="1">
      <alignment horizontal="center" vertical="top" wrapText="1"/>
    </xf>
    <xf numFmtId="0" fontId="7" fillId="0" borderId="2" xfId="0" applyNumberFormat="1" applyFont="1" applyFill="1" applyBorder="1" applyAlignment="1">
      <alignment horizontal="left" vertical="top" wrapText="1"/>
    </xf>
    <xf numFmtId="0" fontId="12" fillId="0" borderId="2" xfId="0" applyNumberFormat="1" applyFont="1" applyFill="1" applyBorder="1" applyAlignment="1">
      <alignment horizontal="left" vertical="top" wrapText="1"/>
    </xf>
    <xf numFmtId="14" fontId="18" fillId="0" borderId="17" xfId="0" applyNumberFormat="1" applyFont="1" applyFill="1" applyBorder="1" applyAlignment="1">
      <alignment horizontal="center" vertical="top" wrapText="1"/>
    </xf>
    <xf numFmtId="14" fontId="18" fillId="0" borderId="15" xfId="0" applyNumberFormat="1" applyFont="1" applyFill="1" applyBorder="1" applyAlignment="1">
      <alignment horizontal="center" vertical="top" wrapText="1"/>
    </xf>
    <xf numFmtId="14" fontId="18" fillId="0" borderId="16" xfId="0" applyNumberFormat="1" applyFont="1" applyFill="1" applyBorder="1" applyAlignment="1">
      <alignment horizontal="center" vertical="top" wrapText="1"/>
    </xf>
    <xf numFmtId="0" fontId="7" fillId="0"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49" fontId="6" fillId="0" borderId="0" xfId="0" applyNumberFormat="1" applyFont="1" applyFill="1" applyBorder="1" applyAlignment="1">
      <alignment vertical="top" wrapText="1"/>
    </xf>
    <xf numFmtId="0" fontId="6" fillId="0" borderId="0" xfId="1" applyFont="1" applyFill="1" applyAlignment="1">
      <alignment vertical="center"/>
    </xf>
    <xf numFmtId="49" fontId="6" fillId="0" borderId="0" xfId="1" applyNumberFormat="1" applyFont="1" applyFill="1" applyAlignment="1">
      <alignment horizontal="center" vertical="center"/>
    </xf>
    <xf numFmtId="14" fontId="18" fillId="0" borderId="17" xfId="0" applyNumberFormat="1" applyFont="1" applyFill="1" applyBorder="1" applyAlignment="1">
      <alignment horizontal="left" vertical="top" wrapText="1"/>
    </xf>
    <xf numFmtId="0" fontId="18" fillId="0" borderId="2" xfId="0" applyFont="1" applyFill="1" applyBorder="1" applyAlignment="1">
      <alignment horizontal="left" vertical="top" wrapText="1"/>
    </xf>
    <xf numFmtId="14" fontId="18" fillId="0" borderId="16" xfId="0" applyNumberFormat="1" applyFont="1" applyFill="1" applyBorder="1" applyAlignment="1">
      <alignment vertical="top" wrapText="1"/>
    </xf>
    <xf numFmtId="14" fontId="18" fillId="0" borderId="17" xfId="0" applyNumberFormat="1" applyFont="1" applyFill="1" applyBorder="1" applyAlignment="1">
      <alignment vertical="top" wrapText="1"/>
    </xf>
    <xf numFmtId="0" fontId="18" fillId="0" borderId="17" xfId="0" applyFont="1" applyFill="1" applyBorder="1" applyAlignment="1">
      <alignment horizontal="left" vertical="top" wrapText="1"/>
    </xf>
    <xf numFmtId="0" fontId="18" fillId="0" borderId="16" xfId="0" applyFont="1" applyFill="1" applyBorder="1" applyAlignment="1">
      <alignment horizontal="left" vertical="top"/>
    </xf>
    <xf numFmtId="0" fontId="18" fillId="0" borderId="15" xfId="0" applyFont="1" applyFill="1" applyBorder="1" applyAlignment="1">
      <alignment horizontal="left" vertical="top"/>
    </xf>
    <xf numFmtId="0" fontId="18" fillId="0" borderId="16" xfId="0" applyFont="1" applyFill="1" applyBorder="1" applyAlignment="1">
      <alignment horizontal="center" vertical="top"/>
    </xf>
    <xf numFmtId="14" fontId="18" fillId="0" borderId="16" xfId="0" applyNumberFormat="1" applyFont="1" applyFill="1" applyBorder="1" applyAlignment="1">
      <alignment horizontal="left" vertical="top" wrapText="1"/>
    </xf>
    <xf numFmtId="0" fontId="18" fillId="0" borderId="17"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6" xfId="0" applyFont="1" applyFill="1" applyBorder="1" applyAlignment="1">
      <alignment horizontal="center" vertical="top" wrapText="1"/>
    </xf>
    <xf numFmtId="49" fontId="6" fillId="0" borderId="2" xfId="0" applyNumberFormat="1" applyFont="1" applyFill="1" applyBorder="1" applyAlignment="1">
      <alignment horizontal="left" vertical="top"/>
    </xf>
    <xf numFmtId="49" fontId="6" fillId="0" borderId="2" xfId="0" applyNumberFormat="1" applyFont="1" applyFill="1" applyBorder="1" applyAlignment="1">
      <alignment horizontal="center" vertical="top"/>
    </xf>
    <xf numFmtId="0" fontId="6" fillId="3" borderId="2" xfId="0" applyNumberFormat="1" applyFont="1" applyFill="1" applyBorder="1" applyAlignment="1">
      <alignment horizontal="left" vertical="center" wrapText="1"/>
    </xf>
    <xf numFmtId="167" fontId="11" fillId="0" borderId="0" xfId="0" applyNumberFormat="1" applyFont="1" applyFill="1"/>
    <xf numFmtId="0" fontId="27" fillId="0" borderId="2" xfId="0" applyFont="1" applyFill="1" applyBorder="1" applyAlignment="1">
      <alignment horizontal="center" vertical="top"/>
    </xf>
    <xf numFmtId="0" fontId="18" fillId="0" borderId="2" xfId="0" applyNumberFormat="1" applyFont="1" applyFill="1" applyBorder="1" applyAlignment="1">
      <alignment horizontal="center" vertical="top" wrapText="1"/>
    </xf>
    <xf numFmtId="49" fontId="12" fillId="0" borderId="2" xfId="0" applyNumberFormat="1" applyFont="1" applyFill="1" applyBorder="1" applyAlignment="1">
      <alignment horizontal="left" vertical="top" wrapText="1"/>
    </xf>
    <xf numFmtId="0" fontId="18" fillId="0" borderId="2" xfId="0" applyFont="1" applyFill="1" applyBorder="1" applyAlignment="1">
      <alignment horizontal="center" vertical="top" wrapText="1"/>
    </xf>
    <xf numFmtId="14" fontId="8" fillId="0" borderId="17" xfId="0" applyNumberFormat="1" applyFont="1" applyFill="1" applyBorder="1" applyAlignment="1">
      <alignment horizontal="center" vertical="top"/>
    </xf>
    <xf numFmtId="14" fontId="8" fillId="0" borderId="0" xfId="0" applyNumberFormat="1" applyFont="1" applyFill="1" applyBorder="1" applyAlignment="1">
      <alignment horizontal="center" vertical="top"/>
    </xf>
    <xf numFmtId="0" fontId="11" fillId="0" borderId="0" xfId="0" applyFont="1" applyFill="1" applyBorder="1" applyAlignment="1">
      <alignment horizontal="center"/>
    </xf>
    <xf numFmtId="0" fontId="11" fillId="0" borderId="0" xfId="0" applyFont="1" applyFill="1" applyAlignment="1">
      <alignment horizontal="center"/>
    </xf>
    <xf numFmtId="0" fontId="11" fillId="10" borderId="0" xfId="0" applyFont="1" applyFill="1"/>
    <xf numFmtId="0" fontId="11" fillId="6" borderId="0" xfId="0" applyFont="1" applyFill="1" applyAlignment="1">
      <alignment vertical="center"/>
    </xf>
    <xf numFmtId="0" fontId="13" fillId="10" borderId="0" xfId="0" applyFont="1" applyFill="1" applyAlignment="1">
      <alignment vertical="center"/>
    </xf>
    <xf numFmtId="0" fontId="11" fillId="0" borderId="0" xfId="0" applyFont="1" applyFill="1" applyAlignment="1" applyProtection="1">
      <protection locked="0"/>
    </xf>
    <xf numFmtId="0" fontId="22" fillId="0" borderId="0" xfId="0" applyFont="1" applyFill="1"/>
    <xf numFmtId="0" fontId="13" fillId="4" borderId="0" xfId="0" applyFont="1" applyFill="1"/>
    <xf numFmtId="49" fontId="11" fillId="0" borderId="22" xfId="0" applyNumberFormat="1" applyFont="1" applyFill="1" applyBorder="1" applyAlignment="1">
      <alignment horizontal="center" vertical="top"/>
    </xf>
    <xf numFmtId="0" fontId="11" fillId="0" borderId="0" xfId="0" applyNumberFormat="1" applyFont="1" applyFill="1" applyBorder="1" applyAlignment="1">
      <alignment horizontal="left" vertical="top" wrapText="1"/>
    </xf>
    <xf numFmtId="14" fontId="11" fillId="0" borderId="0" xfId="0" applyNumberFormat="1" applyFont="1" applyFill="1" applyBorder="1" applyAlignment="1">
      <alignment horizontal="center" vertical="top"/>
    </xf>
    <xf numFmtId="14"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xf>
    <xf numFmtId="0" fontId="6" fillId="0" borderId="0" xfId="0" applyFont="1" applyFill="1" applyBorder="1" applyAlignment="1">
      <alignment horizontal="left" vertical="top" wrapText="1"/>
    </xf>
    <xf numFmtId="49" fontId="6" fillId="4" borderId="2" xfId="0" applyNumberFormat="1" applyFont="1" applyFill="1" applyBorder="1" applyAlignment="1">
      <alignment horizontal="center" vertical="center" wrapText="1"/>
    </xf>
    <xf numFmtId="0" fontId="7" fillId="4" borderId="2" xfId="0" applyNumberFormat="1" applyFont="1" applyFill="1" applyBorder="1" applyAlignment="1">
      <alignment vertical="center" wrapText="1"/>
    </xf>
    <xf numFmtId="0" fontId="7" fillId="4" borderId="0" xfId="0" applyFont="1" applyFill="1" applyAlignment="1">
      <alignment vertical="center"/>
    </xf>
    <xf numFmtId="49" fontId="7" fillId="5" borderId="3" xfId="0" applyNumberFormat="1" applyFont="1" applyFill="1" applyBorder="1" applyAlignment="1">
      <alignment horizontal="center" vertical="center" wrapText="1"/>
    </xf>
    <xf numFmtId="0" fontId="7" fillId="5" borderId="2"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top"/>
    </xf>
    <xf numFmtId="0" fontId="7" fillId="3" borderId="2" xfId="0" applyNumberFormat="1" applyFont="1" applyFill="1" applyBorder="1" applyAlignment="1">
      <alignment horizontal="left" vertical="center" wrapText="1"/>
    </xf>
    <xf numFmtId="49" fontId="7" fillId="0" borderId="2" xfId="0" applyNumberFormat="1" applyFont="1" applyFill="1" applyBorder="1" applyAlignment="1">
      <alignment horizontal="left" vertical="top"/>
    </xf>
    <xf numFmtId="49" fontId="6" fillId="3" borderId="2" xfId="0" applyNumberFormat="1" applyFont="1" applyFill="1" applyBorder="1" applyAlignment="1">
      <alignment horizontal="left" vertical="center" wrapText="1"/>
    </xf>
    <xf numFmtId="0" fontId="6" fillId="0" borderId="3" xfId="0" applyNumberFormat="1" applyFont="1" applyFill="1" applyBorder="1" applyAlignment="1">
      <alignment horizontal="left" vertical="top"/>
    </xf>
    <xf numFmtId="0" fontId="28" fillId="0" borderId="2" xfId="0" applyFont="1" applyFill="1" applyBorder="1" applyAlignment="1">
      <alignment horizontal="center" vertical="top" wrapText="1"/>
    </xf>
    <xf numFmtId="14" fontId="28" fillId="0" borderId="2" xfId="0" applyNumberFormat="1" applyFont="1" applyFill="1" applyBorder="1" applyAlignment="1">
      <alignment horizontal="center" vertical="top" wrapText="1"/>
    </xf>
    <xf numFmtId="14" fontId="9" fillId="0" borderId="2" xfId="0" applyNumberFormat="1" applyFont="1" applyFill="1" applyBorder="1" applyAlignment="1">
      <alignment horizontal="left" vertical="top" wrapText="1"/>
    </xf>
    <xf numFmtId="0" fontId="6" fillId="0" borderId="15" xfId="0" applyFont="1" applyFill="1" applyBorder="1" applyAlignment="1" applyProtection="1">
      <alignment horizontal="left" vertical="top" wrapText="1"/>
      <protection locked="0"/>
    </xf>
    <xf numFmtId="14" fontId="9" fillId="0" borderId="2" xfId="0" applyNumberFormat="1" applyFont="1" applyFill="1" applyBorder="1" applyAlignment="1">
      <alignment horizontal="center" vertical="top" wrapText="1"/>
    </xf>
    <xf numFmtId="0" fontId="9" fillId="0" borderId="21" xfId="0" applyNumberFormat="1" applyFont="1" applyFill="1" applyBorder="1" applyAlignment="1">
      <alignment horizontal="left" vertical="top"/>
    </xf>
    <xf numFmtId="14" fontId="9" fillId="0" borderId="16" xfId="0" applyNumberFormat="1" applyFont="1" applyFill="1" applyBorder="1" applyAlignment="1">
      <alignment horizontal="left" vertical="top" wrapText="1"/>
    </xf>
    <xf numFmtId="0" fontId="6" fillId="0" borderId="2" xfId="0" applyFont="1" applyFill="1" applyBorder="1" applyAlignment="1" applyProtection="1">
      <alignment horizontal="left" vertical="top" wrapText="1"/>
      <protection locked="0"/>
    </xf>
    <xf numFmtId="14" fontId="8" fillId="0" borderId="2" xfId="0" applyNumberFormat="1" applyFont="1" applyFill="1" applyBorder="1" applyAlignment="1">
      <alignment vertical="top"/>
    </xf>
    <xf numFmtId="0" fontId="6" fillId="0" borderId="2" xfId="0" applyFont="1" applyFill="1" applyBorder="1" applyAlignment="1">
      <alignment vertical="top"/>
    </xf>
    <xf numFmtId="14" fontId="6" fillId="0" borderId="17"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top" wrapText="1"/>
    </xf>
    <xf numFmtId="0" fontId="9" fillId="0" borderId="3" xfId="0" applyNumberFormat="1" applyFont="1" applyFill="1" applyBorder="1" applyAlignment="1">
      <alignment horizontal="left" vertical="top" wrapText="1"/>
    </xf>
    <xf numFmtId="14" fontId="9" fillId="0" borderId="17" xfId="0" applyNumberFormat="1" applyFont="1" applyFill="1" applyBorder="1" applyAlignment="1">
      <alignment horizontal="left" vertical="top" wrapText="1"/>
    </xf>
    <xf numFmtId="49" fontId="6" fillId="0" borderId="17" xfId="0" applyNumberFormat="1" applyFont="1" applyFill="1" applyBorder="1" applyAlignment="1">
      <alignment horizontal="left" vertical="top" wrapText="1"/>
    </xf>
    <xf numFmtId="170" fontId="9" fillId="0" borderId="17" xfId="0" applyNumberFormat="1" applyFont="1" applyFill="1" applyBorder="1" applyAlignment="1">
      <alignment vertical="top" wrapText="1"/>
    </xf>
    <xf numFmtId="170" fontId="9" fillId="0" borderId="17" xfId="0" applyNumberFormat="1" applyFont="1" applyFill="1" applyBorder="1" applyAlignment="1">
      <alignment horizontal="left" vertical="top" wrapText="1"/>
    </xf>
    <xf numFmtId="0" fontId="9" fillId="0" borderId="3" xfId="0" applyNumberFormat="1" applyFont="1" applyFill="1" applyBorder="1" applyAlignment="1" applyProtection="1">
      <alignment horizontal="left" vertical="top"/>
      <protection locked="0"/>
    </xf>
    <xf numFmtId="0" fontId="6" fillId="0" borderId="2" xfId="0" applyNumberFormat="1" applyFont="1" applyFill="1" applyBorder="1" applyAlignment="1" applyProtection="1">
      <alignment horizontal="left" vertical="top" wrapText="1"/>
      <protection locked="0"/>
    </xf>
    <xf numFmtId="14" fontId="9" fillId="0" borderId="2" xfId="0" applyNumberFormat="1"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left" vertical="top"/>
      <protection locked="0"/>
    </xf>
    <xf numFmtId="49" fontId="6" fillId="0" borderId="2" xfId="0" applyNumberFormat="1" applyFont="1" applyFill="1" applyBorder="1" applyAlignment="1" applyProtection="1">
      <alignment horizontal="center" vertical="top"/>
      <protection locked="0"/>
    </xf>
    <xf numFmtId="49" fontId="6" fillId="0" borderId="2" xfId="0" applyNumberFormat="1" applyFont="1" applyFill="1" applyBorder="1" applyAlignment="1" applyProtection="1">
      <alignment horizontal="center" vertical="top" wrapText="1"/>
      <protection locked="0"/>
    </xf>
    <xf numFmtId="0" fontId="6" fillId="0" borderId="2" xfId="0" applyFont="1" applyFill="1" applyBorder="1" applyAlignment="1" applyProtection="1">
      <alignment vertical="top" wrapText="1"/>
      <protection locked="0"/>
    </xf>
    <xf numFmtId="14" fontId="8" fillId="0" borderId="2" xfId="0" applyNumberFormat="1" applyFont="1" applyFill="1" applyBorder="1" applyAlignment="1" applyProtection="1">
      <alignment horizontal="center" vertical="top"/>
      <protection locked="0"/>
    </xf>
    <xf numFmtId="16" fontId="9" fillId="0" borderId="3" xfId="0" applyNumberFormat="1" applyFont="1" applyFill="1" applyBorder="1" applyAlignment="1">
      <alignment horizontal="left" vertical="top" wrapText="1"/>
    </xf>
    <xf numFmtId="0" fontId="9" fillId="0" borderId="2" xfId="0" applyFont="1" applyFill="1" applyBorder="1" applyAlignment="1">
      <alignment horizontal="left" vertical="top" wrapText="1"/>
    </xf>
    <xf numFmtId="14" fontId="10" fillId="0" borderId="2" xfId="0" applyNumberFormat="1" applyFont="1" applyFill="1" applyBorder="1" applyAlignment="1">
      <alignment horizontal="center" vertical="top" wrapText="1"/>
    </xf>
    <xf numFmtId="0" fontId="9" fillId="0" borderId="0" xfId="0" applyNumberFormat="1" applyFont="1" applyFill="1" applyBorder="1" applyAlignment="1">
      <alignment horizontal="center" vertical="center"/>
    </xf>
    <xf numFmtId="0" fontId="6" fillId="0" borderId="0" xfId="0" applyFont="1" applyFill="1" applyBorder="1" applyAlignment="1">
      <alignment horizontal="justify" vertical="top" wrapText="1"/>
    </xf>
    <xf numFmtId="14" fontId="8" fillId="0" borderId="0" xfId="0" applyNumberFormat="1" applyFont="1" applyFill="1" applyBorder="1" applyAlignment="1">
      <alignment horizontal="center" vertical="top" wrapText="1"/>
    </xf>
    <xf numFmtId="49" fontId="6" fillId="0" borderId="0" xfId="0" applyNumberFormat="1" applyFont="1" applyFill="1" applyBorder="1" applyAlignment="1">
      <alignment horizontal="center" vertical="top" wrapText="1"/>
    </xf>
    <xf numFmtId="49" fontId="6" fillId="0" borderId="0" xfId="0" applyNumberFormat="1" applyFont="1" applyFill="1" applyBorder="1" applyAlignment="1">
      <alignment horizontal="left" vertical="top" wrapText="1"/>
    </xf>
    <xf numFmtId="167" fontId="6" fillId="0" borderId="0" xfId="3" applyNumberFormat="1" applyFont="1" applyFill="1" applyBorder="1" applyAlignment="1">
      <alignment horizontal="right" vertical="top"/>
    </xf>
    <xf numFmtId="0" fontId="6" fillId="0" borderId="0" xfId="1" applyFont="1" applyFill="1" applyAlignment="1">
      <alignment horizontal="left" vertical="top"/>
    </xf>
    <xf numFmtId="0" fontId="6" fillId="3" borderId="8" xfId="1" applyNumberFormat="1" applyFont="1" applyFill="1" applyBorder="1" applyAlignment="1">
      <alignment vertical="center"/>
    </xf>
    <xf numFmtId="0" fontId="6" fillId="0" borderId="8" xfId="1" applyFont="1" applyFill="1" applyBorder="1" applyAlignment="1">
      <alignment vertical="center"/>
    </xf>
    <xf numFmtId="0" fontId="6" fillId="0" borderId="0" xfId="1" applyNumberFormat="1" applyFont="1" applyFill="1" applyAlignment="1">
      <alignment vertical="center"/>
    </xf>
    <xf numFmtId="0" fontId="6" fillId="0" borderId="0" xfId="1" applyFont="1" applyFill="1" applyAlignment="1">
      <alignment horizontal="left" vertical="center"/>
    </xf>
    <xf numFmtId="168" fontId="6" fillId="0" borderId="0" xfId="1" applyNumberFormat="1" applyFont="1" applyFill="1" applyAlignment="1">
      <alignment horizontal="center" vertical="center"/>
    </xf>
    <xf numFmtId="0" fontId="6" fillId="0" borderId="0" xfId="0" applyNumberFormat="1" applyFont="1" applyAlignment="1">
      <alignment horizontal="left" vertical="center" wrapText="1"/>
    </xf>
    <xf numFmtId="167" fontId="19" fillId="0" borderId="2" xfId="3" applyNumberFormat="1" applyFont="1" applyFill="1" applyBorder="1" applyAlignment="1">
      <alignment horizontal="right" vertical="top"/>
    </xf>
    <xf numFmtId="167" fontId="18" fillId="0" borderId="2" xfId="3" applyNumberFormat="1" applyFont="1" applyFill="1" applyBorder="1" applyAlignment="1">
      <alignment horizontal="right" vertical="top"/>
    </xf>
    <xf numFmtId="0" fontId="18" fillId="0" borderId="12" xfId="0" applyNumberFormat="1" applyFont="1" applyFill="1" applyBorder="1" applyAlignment="1">
      <alignment horizontal="left" vertical="top" wrapText="1"/>
    </xf>
    <xf numFmtId="0" fontId="14" fillId="0" borderId="2" xfId="0" applyFont="1" applyFill="1" applyBorder="1" applyAlignment="1">
      <alignment horizontal="left" vertical="top" wrapText="1"/>
    </xf>
    <xf numFmtId="0" fontId="18" fillId="0" borderId="2" xfId="0" applyNumberFormat="1" applyFont="1" applyFill="1" applyBorder="1" applyAlignment="1">
      <alignment horizontal="left" vertical="top" wrapText="1"/>
    </xf>
    <xf numFmtId="14" fontId="18" fillId="0" borderId="17" xfId="0" applyNumberFormat="1" applyFont="1" applyFill="1" applyBorder="1" applyAlignment="1">
      <alignment horizontal="center" vertical="center" wrapText="1"/>
    </xf>
    <xf numFmtId="0" fontId="19" fillId="0" borderId="2" xfId="0" applyNumberFormat="1" applyFont="1" applyFill="1" applyBorder="1" applyAlignment="1">
      <alignment horizontal="left" vertical="top" wrapText="1"/>
    </xf>
    <xf numFmtId="49" fontId="18" fillId="0" borderId="16" xfId="0" applyNumberFormat="1" applyFont="1" applyFill="1" applyBorder="1" applyAlignment="1">
      <alignment vertical="center" wrapText="1"/>
    </xf>
    <xf numFmtId="49" fontId="18" fillId="0" borderId="16" xfId="0" applyNumberFormat="1" applyFont="1" applyFill="1" applyBorder="1" applyAlignment="1">
      <alignment vertical="top" wrapText="1"/>
    </xf>
    <xf numFmtId="0" fontId="18" fillId="0" borderId="2" xfId="0" applyFont="1" applyBorder="1" applyAlignment="1">
      <alignment horizontal="left" vertical="top" wrapText="1"/>
    </xf>
    <xf numFmtId="14" fontId="30" fillId="0" borderId="16" xfId="0" applyNumberFormat="1" applyFont="1" applyFill="1" applyBorder="1" applyAlignment="1">
      <alignment horizontal="center" vertical="top" wrapText="1"/>
    </xf>
    <xf numFmtId="167" fontId="18" fillId="0" borderId="2" xfId="3"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167" fontId="19" fillId="4" borderId="2" xfId="3" applyNumberFormat="1" applyFont="1" applyFill="1" applyBorder="1" applyAlignment="1">
      <alignment horizontal="right" vertical="center" wrapText="1"/>
    </xf>
    <xf numFmtId="167" fontId="19" fillId="8" borderId="2" xfId="3" applyNumberFormat="1" applyFont="1" applyFill="1" applyBorder="1" applyAlignment="1">
      <alignment horizontal="right" vertical="center"/>
    </xf>
    <xf numFmtId="167" fontId="18" fillId="0" borderId="2" xfId="3" applyNumberFormat="1" applyFont="1" applyFill="1" applyBorder="1" applyAlignment="1">
      <alignment horizontal="right" vertical="center"/>
    </xf>
    <xf numFmtId="167" fontId="18" fillId="0" borderId="2" xfId="0" applyNumberFormat="1" applyFont="1" applyFill="1" applyBorder="1" applyAlignment="1">
      <alignment horizontal="right" vertical="center" wrapText="1"/>
    </xf>
    <xf numFmtId="0" fontId="22" fillId="0" borderId="0" xfId="0" applyNumberFormat="1" applyFont="1" applyAlignment="1">
      <alignment horizontal="left" vertical="top" wrapText="1"/>
    </xf>
    <xf numFmtId="49" fontId="19" fillId="4" borderId="2" xfId="0" applyNumberFormat="1" applyFont="1" applyFill="1" applyBorder="1" applyAlignment="1">
      <alignment horizontal="center" vertical="center" wrapText="1"/>
    </xf>
    <xf numFmtId="0" fontId="22" fillId="0" borderId="0" xfId="0" applyFont="1" applyBorder="1"/>
    <xf numFmtId="0" fontId="18" fillId="0" borderId="2" xfId="0" applyFont="1" applyBorder="1" applyAlignment="1">
      <alignment horizontal="center" vertical="center"/>
    </xf>
    <xf numFmtId="0" fontId="18" fillId="0" borderId="26" xfId="0" applyNumberFormat="1" applyFont="1" applyFill="1" applyBorder="1" applyAlignment="1">
      <alignment horizontal="center" vertical="center" wrapText="1"/>
    </xf>
    <xf numFmtId="0" fontId="18" fillId="0" borderId="17" xfId="0" applyNumberFormat="1" applyFont="1" applyFill="1" applyBorder="1" applyAlignment="1">
      <alignment horizontal="center" vertical="center" wrapText="1"/>
    </xf>
    <xf numFmtId="0" fontId="18" fillId="0" borderId="26" xfId="0" applyNumberFormat="1" applyFont="1" applyFill="1" applyBorder="1" applyAlignment="1">
      <alignment horizontal="center" vertical="top" wrapText="1"/>
    </xf>
    <xf numFmtId="0" fontId="18" fillId="0" borderId="29" xfId="0" applyNumberFormat="1" applyFont="1" applyFill="1" applyBorder="1" applyAlignment="1">
      <alignment horizontal="center" vertical="top" wrapText="1"/>
    </xf>
    <xf numFmtId="0" fontId="18" fillId="0" borderId="16" xfId="0" applyNumberFormat="1" applyFont="1" applyFill="1" applyBorder="1" applyAlignment="1">
      <alignment horizontal="center" vertical="top" wrapText="1"/>
    </xf>
    <xf numFmtId="49" fontId="18" fillId="0" borderId="2" xfId="0" applyNumberFormat="1" applyFont="1" applyFill="1" applyBorder="1" applyAlignment="1">
      <alignment horizontal="center" vertical="top" wrapText="1"/>
    </xf>
    <xf numFmtId="0" fontId="18" fillId="0" borderId="2" xfId="0" applyNumberFormat="1" applyFont="1" applyFill="1" applyBorder="1" applyAlignment="1">
      <alignment horizontal="center" vertical="center" wrapText="1"/>
    </xf>
    <xf numFmtId="49" fontId="18" fillId="0" borderId="9" xfId="0" applyNumberFormat="1" applyFont="1" applyFill="1" applyBorder="1" applyAlignment="1">
      <alignment horizontal="center" vertical="top" wrapText="1"/>
    </xf>
    <xf numFmtId="49" fontId="18" fillId="0" borderId="2" xfId="0" applyNumberFormat="1" applyFont="1" applyBorder="1" applyAlignment="1">
      <alignment horizontal="center" vertical="top" wrapText="1"/>
    </xf>
    <xf numFmtId="49" fontId="18" fillId="0" borderId="16" xfId="0" applyNumberFormat="1" applyFont="1" applyFill="1" applyBorder="1" applyAlignment="1">
      <alignment horizontal="center" vertical="top" wrapText="1"/>
    </xf>
    <xf numFmtId="49" fontId="31" fillId="0" borderId="2" xfId="0" applyNumberFormat="1" applyFont="1" applyFill="1" applyBorder="1" applyAlignment="1">
      <alignment horizontal="center" vertical="top" wrapText="1"/>
    </xf>
    <xf numFmtId="0" fontId="19" fillId="0" borderId="2" xfId="0" applyNumberFormat="1" applyFont="1" applyFill="1" applyBorder="1" applyAlignment="1">
      <alignment horizontal="left" vertical="top"/>
    </xf>
    <xf numFmtId="0" fontId="18" fillId="0" borderId="2" xfId="0" applyNumberFormat="1" applyFont="1" applyFill="1" applyBorder="1" applyAlignment="1">
      <alignment horizontal="left" vertical="top"/>
    </xf>
    <xf numFmtId="49" fontId="18" fillId="0" borderId="17" xfId="0" applyNumberFormat="1" applyFont="1" applyFill="1" applyBorder="1" applyAlignment="1">
      <alignment horizontal="center" vertical="top" wrapText="1"/>
    </xf>
    <xf numFmtId="0" fontId="19" fillId="8" borderId="2" xfId="0" applyNumberFormat="1" applyFont="1" applyFill="1" applyBorder="1" applyAlignment="1">
      <alignment horizontal="left" vertical="center"/>
    </xf>
    <xf numFmtId="167" fontId="19" fillId="8" borderId="2" xfId="0" applyNumberFormat="1" applyFont="1" applyFill="1" applyBorder="1" applyAlignment="1">
      <alignment horizontal="right" vertical="center" wrapText="1"/>
    </xf>
    <xf numFmtId="49" fontId="12" fillId="0" borderId="0" xfId="0" applyNumberFormat="1" applyFont="1" applyAlignment="1">
      <alignment horizontal="left" vertical="center"/>
    </xf>
    <xf numFmtId="49" fontId="12" fillId="0" borderId="0" xfId="0" applyNumberFormat="1" applyFont="1" applyFill="1" applyBorder="1" applyAlignment="1">
      <alignment horizontal="left" vertical="center"/>
    </xf>
    <xf numFmtId="0" fontId="18" fillId="0" borderId="0" xfId="0" applyFont="1"/>
    <xf numFmtId="0" fontId="18" fillId="0" borderId="0" xfId="0" applyFont="1" applyAlignment="1">
      <alignment vertical="center"/>
    </xf>
    <xf numFmtId="49" fontId="18" fillId="0" borderId="2" xfId="0" applyNumberFormat="1" applyFont="1" applyFill="1" applyBorder="1" applyAlignment="1">
      <alignment vertical="center" wrapText="1"/>
    </xf>
    <xf numFmtId="0" fontId="18" fillId="0" borderId="0" xfId="0" applyFont="1" applyAlignment="1">
      <alignment horizontal="center" vertical="center"/>
    </xf>
    <xf numFmtId="49" fontId="19" fillId="4" borderId="3" xfId="0" applyNumberFormat="1" applyFont="1" applyFill="1" applyBorder="1" applyAlignment="1">
      <alignment horizontal="left" vertical="center" wrapText="1"/>
    </xf>
    <xf numFmtId="0" fontId="19" fillId="4" borderId="2" xfId="0" applyNumberFormat="1" applyFont="1" applyFill="1" applyBorder="1" applyAlignment="1">
      <alignment horizontal="left" vertical="top" wrapText="1"/>
    </xf>
    <xf numFmtId="0" fontId="19" fillId="4" borderId="2" xfId="0" applyNumberFormat="1" applyFont="1" applyFill="1" applyBorder="1" applyAlignment="1">
      <alignment vertical="center" wrapText="1"/>
    </xf>
    <xf numFmtId="49" fontId="19" fillId="4" borderId="2" xfId="0" applyNumberFormat="1" applyFont="1" applyFill="1" applyBorder="1" applyAlignment="1">
      <alignment vertical="center" wrapText="1"/>
    </xf>
    <xf numFmtId="167" fontId="19" fillId="4" borderId="2" xfId="3" applyNumberFormat="1" applyFont="1" applyFill="1" applyBorder="1" applyAlignment="1">
      <alignment horizontal="right" vertical="top" wrapText="1"/>
    </xf>
    <xf numFmtId="0" fontId="19" fillId="0" borderId="0" xfId="0" applyFont="1" applyAlignment="1">
      <alignment vertical="center"/>
    </xf>
    <xf numFmtId="0" fontId="19" fillId="0" borderId="22" xfId="0" applyFont="1" applyBorder="1" applyAlignment="1">
      <alignment horizontal="left" vertical="center"/>
    </xf>
    <xf numFmtId="49" fontId="19" fillId="0" borderId="12" xfId="0" applyNumberFormat="1" applyFont="1" applyFill="1" applyBorder="1" applyAlignment="1">
      <alignment horizontal="left" vertical="top" wrapText="1"/>
    </xf>
    <xf numFmtId="0" fontId="19" fillId="0" borderId="2" xfId="0" applyNumberFormat="1" applyFont="1" applyFill="1" applyBorder="1" applyAlignment="1">
      <alignment vertical="center" wrapText="1"/>
    </xf>
    <xf numFmtId="49" fontId="19" fillId="0" borderId="2" xfId="0" applyNumberFormat="1" applyFont="1" applyFill="1" applyBorder="1" applyAlignment="1">
      <alignment vertical="center" wrapText="1"/>
    </xf>
    <xf numFmtId="49" fontId="19" fillId="0" borderId="2" xfId="0" applyNumberFormat="1" applyFont="1" applyFill="1" applyBorder="1" applyAlignment="1">
      <alignment horizontal="center" vertical="center" wrapText="1"/>
    </xf>
    <xf numFmtId="49" fontId="19" fillId="0" borderId="2" xfId="0" applyNumberFormat="1" applyFont="1" applyFill="1" applyBorder="1" applyAlignment="1">
      <alignment horizontal="right" vertical="top" wrapText="1"/>
    </xf>
    <xf numFmtId="49" fontId="19" fillId="0" borderId="9" xfId="0" applyNumberFormat="1" applyFont="1" applyFill="1" applyBorder="1" applyAlignment="1">
      <alignment horizontal="right" vertical="top" wrapText="1"/>
    </xf>
    <xf numFmtId="49" fontId="19" fillId="0" borderId="10" xfId="0" applyNumberFormat="1" applyFont="1" applyFill="1" applyBorder="1" applyAlignment="1">
      <alignment horizontal="right" vertical="top" wrapText="1"/>
    </xf>
    <xf numFmtId="49" fontId="19" fillId="0" borderId="12" xfId="0" applyNumberFormat="1" applyFont="1" applyFill="1" applyBorder="1" applyAlignment="1">
      <alignment horizontal="right" vertical="top" wrapText="1"/>
    </xf>
    <xf numFmtId="49" fontId="19" fillId="0" borderId="11" xfId="0" applyNumberFormat="1" applyFont="1" applyFill="1" applyBorder="1" applyAlignment="1">
      <alignment horizontal="right" vertical="top" wrapText="1"/>
    </xf>
    <xf numFmtId="167" fontId="19" fillId="4" borderId="5" xfId="3" applyNumberFormat="1" applyFont="1" applyFill="1" applyBorder="1" applyAlignment="1">
      <alignment horizontal="right" vertical="center" wrapText="1"/>
    </xf>
    <xf numFmtId="0" fontId="32" fillId="0" borderId="0" xfId="0" applyFont="1" applyAlignment="1">
      <alignment vertical="center"/>
    </xf>
    <xf numFmtId="49" fontId="19" fillId="8" borderId="3" xfId="0" applyNumberFormat="1" applyFont="1" applyFill="1" applyBorder="1" applyAlignment="1">
      <alignment horizontal="left" vertical="center"/>
    </xf>
    <xf numFmtId="0" fontId="33" fillId="0" borderId="3" xfId="0" applyNumberFormat="1" applyFont="1" applyFill="1" applyBorder="1" applyAlignment="1">
      <alignment horizontal="left" vertical="top"/>
    </xf>
    <xf numFmtId="14" fontId="27" fillId="0" borderId="2" xfId="0" applyNumberFormat="1" applyFont="1" applyFill="1" applyBorder="1" applyAlignment="1">
      <alignment horizontal="center" vertical="top"/>
    </xf>
    <xf numFmtId="14" fontId="27" fillId="0" borderId="2" xfId="0" applyNumberFormat="1" applyFont="1" applyFill="1" applyBorder="1" applyAlignment="1">
      <alignment horizontal="center" vertical="top" wrapText="1"/>
    </xf>
    <xf numFmtId="49" fontId="18" fillId="0" borderId="3" xfId="0" applyNumberFormat="1" applyFont="1" applyFill="1" applyBorder="1" applyAlignment="1">
      <alignment horizontal="left" vertical="top"/>
    </xf>
    <xf numFmtId="0" fontId="27" fillId="0" borderId="2" xfId="0" applyFont="1" applyFill="1" applyBorder="1" applyAlignment="1">
      <alignment horizontal="center" vertical="top" wrapText="1"/>
    </xf>
    <xf numFmtId="0" fontId="18" fillId="0" borderId="2" xfId="0" applyFont="1" applyFill="1" applyBorder="1" applyAlignment="1">
      <alignment horizontal="center" vertical="top"/>
    </xf>
    <xf numFmtId="49" fontId="27" fillId="0" borderId="2" xfId="0" applyNumberFormat="1" applyFont="1" applyFill="1" applyBorder="1" applyAlignment="1">
      <alignment horizontal="center" vertical="top" wrapText="1"/>
    </xf>
    <xf numFmtId="167" fontId="32" fillId="0" borderId="0" xfId="0" applyNumberFormat="1" applyFont="1" applyAlignment="1">
      <alignment vertical="center"/>
    </xf>
    <xf numFmtId="14" fontId="19" fillId="8" borderId="2" xfId="0" applyNumberFormat="1" applyFont="1" applyFill="1" applyBorder="1" applyAlignment="1">
      <alignment horizontal="center" vertical="center"/>
    </xf>
    <xf numFmtId="14" fontId="19" fillId="8" borderId="2" xfId="0" applyNumberFormat="1" applyFont="1" applyFill="1" applyBorder="1" applyAlignment="1">
      <alignment horizontal="center" vertical="center" wrapText="1"/>
    </xf>
    <xf numFmtId="0" fontId="19" fillId="8" borderId="2" xfId="0" applyFont="1" applyFill="1" applyBorder="1" applyAlignment="1">
      <alignment horizontal="center" vertical="center"/>
    </xf>
    <xf numFmtId="167" fontId="19" fillId="8" borderId="5" xfId="3" applyNumberFormat="1" applyFont="1" applyFill="1" applyBorder="1" applyAlignment="1">
      <alignment horizontal="right" vertical="center"/>
    </xf>
    <xf numFmtId="14" fontId="34" fillId="0" borderId="2" xfId="0" applyNumberFormat="1" applyFont="1" applyFill="1" applyBorder="1" applyAlignment="1">
      <alignment horizontal="center" vertical="top"/>
    </xf>
    <xf numFmtId="14" fontId="34" fillId="0" borderId="2" xfId="0" applyNumberFormat="1" applyFont="1" applyFill="1" applyBorder="1" applyAlignment="1">
      <alignment horizontal="center" vertical="top" wrapText="1"/>
    </xf>
    <xf numFmtId="0" fontId="19" fillId="0" borderId="2" xfId="0" applyNumberFormat="1" applyFont="1" applyFill="1" applyBorder="1" applyAlignment="1">
      <alignment horizontal="center" vertical="top" wrapText="1"/>
    </xf>
    <xf numFmtId="0" fontId="34" fillId="0" borderId="2" xfId="0" applyFont="1" applyFill="1" applyBorder="1" applyAlignment="1">
      <alignment horizontal="center" vertical="top"/>
    </xf>
    <xf numFmtId="0" fontId="32" fillId="0" borderId="0" xfId="0" applyFont="1" applyFill="1" applyAlignment="1">
      <alignment vertical="center"/>
    </xf>
    <xf numFmtId="0" fontId="32" fillId="4" borderId="0" xfId="0" applyFont="1" applyFill="1" applyAlignment="1">
      <alignment vertical="center"/>
    </xf>
    <xf numFmtId="0" fontId="31" fillId="0" borderId="3" xfId="0" applyNumberFormat="1" applyFont="1" applyFill="1" applyBorder="1" applyAlignment="1">
      <alignment horizontal="left" vertical="top"/>
    </xf>
    <xf numFmtId="49" fontId="18" fillId="0" borderId="2" xfId="0" applyNumberFormat="1" applyFont="1" applyFill="1" applyBorder="1" applyAlignment="1">
      <alignment horizontal="left" vertical="center" wrapText="1"/>
    </xf>
    <xf numFmtId="0" fontId="18" fillId="0" borderId="2" xfId="0" applyFont="1" applyFill="1" applyBorder="1" applyAlignment="1">
      <alignment vertical="top" wrapText="1"/>
    </xf>
    <xf numFmtId="169" fontId="18" fillId="0" borderId="35" xfId="0" applyNumberFormat="1" applyFont="1" applyFill="1" applyBorder="1" applyAlignment="1">
      <alignment horizontal="left" vertical="center" wrapText="1"/>
    </xf>
    <xf numFmtId="0" fontId="18" fillId="0" borderId="16" xfId="0" applyFont="1" applyFill="1" applyBorder="1" applyAlignment="1">
      <alignment vertical="top" wrapText="1"/>
    </xf>
    <xf numFmtId="0" fontId="18" fillId="0" borderId="2" xfId="0" applyNumberFormat="1" applyFont="1" applyFill="1" applyBorder="1" applyAlignment="1">
      <alignment vertical="top" wrapText="1"/>
    </xf>
    <xf numFmtId="169" fontId="18" fillId="0" borderId="2" xfId="0" applyNumberFormat="1" applyFont="1" applyFill="1" applyBorder="1" applyAlignment="1">
      <alignment horizontal="left" vertical="center" wrapText="1"/>
    </xf>
    <xf numFmtId="0" fontId="18" fillId="0" borderId="0" xfId="0" applyFont="1" applyBorder="1" applyAlignment="1">
      <alignment vertical="center"/>
    </xf>
    <xf numFmtId="167" fontId="19" fillId="8" borderId="5" xfId="0" applyNumberFormat="1" applyFont="1" applyFill="1" applyBorder="1" applyAlignment="1">
      <alignment horizontal="right" vertical="center" wrapText="1"/>
    </xf>
    <xf numFmtId="49" fontId="18" fillId="6" borderId="36" xfId="0" applyNumberFormat="1" applyFont="1" applyFill="1" applyBorder="1" applyAlignment="1">
      <alignment horizontal="left" vertical="center" wrapText="1"/>
    </xf>
    <xf numFmtId="14" fontId="18" fillId="0" borderId="2" xfId="0" applyNumberFormat="1" applyFont="1" applyFill="1" applyBorder="1" applyAlignment="1">
      <alignment horizontal="center" vertical="top"/>
    </xf>
    <xf numFmtId="0" fontId="18" fillId="0" borderId="2" xfId="0" applyFont="1" applyFill="1" applyBorder="1" applyAlignment="1">
      <alignment wrapText="1"/>
    </xf>
    <xf numFmtId="49" fontId="18" fillId="0" borderId="2" xfId="0" applyNumberFormat="1" applyFont="1" applyFill="1" applyBorder="1" applyAlignment="1">
      <alignment horizontal="left" vertical="top"/>
    </xf>
    <xf numFmtId="49" fontId="18" fillId="0" borderId="2" xfId="0" applyNumberFormat="1" applyFont="1" applyBorder="1" applyAlignment="1" applyProtection="1">
      <alignment horizontal="left" vertical="center" wrapText="1"/>
    </xf>
    <xf numFmtId="49" fontId="18" fillId="0" borderId="2" xfId="0" applyNumberFormat="1" applyFont="1" applyFill="1" applyBorder="1" applyAlignment="1">
      <alignment horizontal="center" vertical="top"/>
    </xf>
    <xf numFmtId="0" fontId="18" fillId="0" borderId="2" xfId="0" applyFont="1" applyBorder="1" applyAlignment="1">
      <alignment wrapText="1"/>
    </xf>
    <xf numFmtId="14" fontId="22" fillId="0" borderId="2" xfId="0" applyNumberFormat="1" applyFont="1" applyBorder="1" applyAlignment="1">
      <alignment horizontal="left" vertical="top"/>
    </xf>
    <xf numFmtId="49" fontId="35" fillId="0" borderId="2" xfId="0" applyNumberFormat="1" applyFont="1" applyFill="1" applyBorder="1" applyAlignment="1">
      <alignment horizontal="center" vertical="top" wrapText="1"/>
    </xf>
    <xf numFmtId="14" fontId="22" fillId="0" borderId="2" xfId="0" applyNumberFormat="1" applyFont="1" applyFill="1" applyBorder="1" applyAlignment="1">
      <alignment horizontal="left" vertical="top"/>
    </xf>
    <xf numFmtId="14" fontId="22" fillId="0" borderId="2" xfId="0" applyNumberFormat="1" applyFont="1" applyFill="1" applyBorder="1" applyAlignment="1">
      <alignment horizontal="center" vertical="top" wrapText="1"/>
    </xf>
    <xf numFmtId="0" fontId="22" fillId="0" borderId="0" xfId="0" applyFont="1"/>
    <xf numFmtId="49" fontId="18" fillId="0" borderId="2" xfId="0" applyNumberFormat="1" applyFont="1" applyFill="1" applyBorder="1" applyAlignment="1">
      <alignment horizontal="left" vertical="top" wrapText="1"/>
    </xf>
    <xf numFmtId="0" fontId="18" fillId="0" borderId="2" xfId="0" applyFont="1" applyFill="1" applyBorder="1" applyAlignment="1">
      <alignment vertical="center" wrapText="1"/>
    </xf>
    <xf numFmtId="49" fontId="35" fillId="0" borderId="2" xfId="0" applyNumberFormat="1" applyFont="1" applyFill="1" applyBorder="1" applyAlignment="1">
      <alignment horizontal="left" vertical="top"/>
    </xf>
    <xf numFmtId="0" fontId="35" fillId="0" borderId="2" xfId="0" applyNumberFormat="1" applyFont="1" applyFill="1" applyBorder="1" applyAlignment="1">
      <alignment horizontal="left" vertical="top" wrapText="1"/>
    </xf>
    <xf numFmtId="0" fontId="35" fillId="0" borderId="2" xfId="0" applyFont="1" applyFill="1" applyBorder="1" applyAlignment="1">
      <alignment vertical="top" wrapText="1"/>
    </xf>
    <xf numFmtId="14" fontId="18" fillId="0" borderId="2" xfId="0" applyNumberFormat="1" applyFont="1" applyFill="1" applyBorder="1" applyAlignment="1">
      <alignment horizontal="left" vertical="top" wrapText="1"/>
    </xf>
    <xf numFmtId="0" fontId="18" fillId="0" borderId="2" xfId="0" applyNumberFormat="1" applyFont="1" applyFill="1" applyBorder="1" applyAlignment="1">
      <alignment horizontal="left" vertical="center" wrapText="1"/>
    </xf>
    <xf numFmtId="14" fontId="18" fillId="0" borderId="2" xfId="0" applyNumberFormat="1" applyFont="1" applyFill="1" applyBorder="1" applyAlignment="1">
      <alignment vertical="top" wrapText="1"/>
    </xf>
    <xf numFmtId="0" fontId="18" fillId="0" borderId="15" xfId="0" applyNumberFormat="1" applyFont="1" applyFill="1" applyBorder="1" applyAlignment="1">
      <alignment vertical="top" wrapText="1"/>
    </xf>
    <xf numFmtId="14" fontId="18" fillId="0" borderId="15" xfId="0" applyNumberFormat="1" applyFont="1" applyFill="1" applyBorder="1" applyAlignment="1">
      <alignment vertical="top" wrapText="1"/>
    </xf>
    <xf numFmtId="0" fontId="27" fillId="0" borderId="9" xfId="0" applyFont="1" applyFill="1" applyBorder="1" applyAlignment="1">
      <alignment vertical="top" wrapText="1"/>
    </xf>
    <xf numFmtId="0" fontId="26" fillId="0" borderId="12" xfId="0" applyFont="1" applyBorder="1" applyAlignment="1">
      <alignment vertical="top" wrapText="1"/>
    </xf>
    <xf numFmtId="0" fontId="18" fillId="0" borderId="16" xfId="0" applyNumberFormat="1" applyFont="1" applyFill="1" applyBorder="1" applyAlignment="1">
      <alignment vertical="top" wrapText="1"/>
    </xf>
    <xf numFmtId="0" fontId="18" fillId="0" borderId="16" xfId="0" applyNumberFormat="1" applyFont="1" applyFill="1" applyBorder="1" applyAlignment="1">
      <alignment horizontal="left" vertical="top" wrapText="1"/>
    </xf>
    <xf numFmtId="0" fontId="27" fillId="0" borderId="17" xfId="0" applyFont="1" applyFill="1" applyBorder="1" applyAlignment="1">
      <alignment horizontal="center" vertical="top"/>
    </xf>
    <xf numFmtId="0" fontId="27" fillId="0" borderId="17" xfId="0" applyFont="1" applyFill="1" applyBorder="1" applyAlignment="1">
      <alignment horizontal="center" vertical="top" wrapText="1"/>
    </xf>
    <xf numFmtId="167" fontId="19" fillId="5" borderId="2" xfId="3" applyNumberFormat="1" applyFont="1" applyFill="1" applyBorder="1" applyAlignment="1">
      <alignment horizontal="right" vertical="center" wrapText="1"/>
    </xf>
    <xf numFmtId="49" fontId="18" fillId="0" borderId="19" xfId="0" applyNumberFormat="1" applyFont="1" applyFill="1" applyBorder="1" applyAlignment="1">
      <alignment vertical="top"/>
    </xf>
    <xf numFmtId="0" fontId="18" fillId="0" borderId="17" xfId="0" applyNumberFormat="1" applyFont="1" applyFill="1" applyBorder="1" applyAlignment="1">
      <alignment vertical="top" wrapText="1"/>
    </xf>
    <xf numFmtId="0" fontId="18" fillId="0" borderId="17" xfId="0" applyFont="1" applyFill="1" applyBorder="1" applyAlignment="1">
      <alignment vertical="top" wrapText="1"/>
    </xf>
    <xf numFmtId="49" fontId="18" fillId="0" borderId="19" xfId="0" applyNumberFormat="1" applyFont="1" applyFill="1" applyBorder="1" applyAlignment="1">
      <alignment horizontal="center" vertical="top"/>
    </xf>
    <xf numFmtId="0" fontId="18" fillId="0" borderId="17" xfId="0" applyNumberFormat="1" applyFont="1" applyFill="1" applyBorder="1" applyAlignment="1">
      <alignment horizontal="center" vertical="top" wrapText="1"/>
    </xf>
    <xf numFmtId="0" fontId="37" fillId="0" borderId="2" xfId="0" applyFont="1" applyFill="1" applyBorder="1" applyAlignment="1">
      <alignment horizontal="center" vertical="top" wrapText="1"/>
    </xf>
    <xf numFmtId="49" fontId="22" fillId="0" borderId="0" xfId="0" applyNumberFormat="1" applyFont="1" applyAlignment="1">
      <alignment horizontal="center" vertical="top" wrapText="1"/>
    </xf>
    <xf numFmtId="49" fontId="27" fillId="0" borderId="2" xfId="0" applyNumberFormat="1" applyFont="1" applyFill="1" applyBorder="1" applyAlignment="1">
      <alignment horizontal="center" vertical="top"/>
    </xf>
    <xf numFmtId="0" fontId="34" fillId="0" borderId="2" xfId="0" applyFont="1" applyFill="1" applyBorder="1" applyAlignment="1">
      <alignment horizontal="center" vertical="top" wrapText="1"/>
    </xf>
    <xf numFmtId="49" fontId="19" fillId="0" borderId="2" xfId="0" applyNumberFormat="1" applyFont="1" applyFill="1" applyBorder="1" applyAlignment="1">
      <alignment horizontal="left" vertical="top" wrapText="1"/>
    </xf>
    <xf numFmtId="0" fontId="31" fillId="0" borderId="2" xfId="0" applyFont="1" applyFill="1" applyBorder="1" applyAlignment="1">
      <alignment horizontal="center" vertical="center" wrapText="1"/>
    </xf>
    <xf numFmtId="0" fontId="22" fillId="6" borderId="0" xfId="0" applyFont="1" applyFill="1"/>
    <xf numFmtId="0" fontId="18" fillId="0" borderId="17" xfId="0" applyFont="1" applyFill="1" applyBorder="1" applyAlignment="1">
      <alignment horizontal="center" vertical="top"/>
    </xf>
    <xf numFmtId="49" fontId="18" fillId="0" borderId="2" xfId="0" applyNumberFormat="1" applyFont="1" applyFill="1" applyBorder="1" applyAlignment="1">
      <alignment vertical="top" wrapText="1"/>
    </xf>
    <xf numFmtId="169" fontId="31" fillId="0" borderId="17" xfId="0" applyNumberFormat="1" applyFont="1" applyFill="1" applyBorder="1" applyAlignment="1" applyProtection="1">
      <alignment vertical="top" wrapText="1"/>
      <protection locked="0"/>
    </xf>
    <xf numFmtId="169" fontId="31" fillId="0" borderId="17" xfId="0" applyNumberFormat="1" applyFont="1" applyFill="1" applyBorder="1" applyAlignment="1" applyProtection="1">
      <alignment horizontal="left" vertical="top" wrapText="1"/>
      <protection locked="0"/>
    </xf>
    <xf numFmtId="0" fontId="18" fillId="0" borderId="2" xfId="0" applyNumberFormat="1" applyFont="1" applyFill="1" applyBorder="1" applyAlignment="1">
      <alignment vertical="center" wrapText="1"/>
    </xf>
    <xf numFmtId="0" fontId="18" fillId="0" borderId="2" xfId="0" applyNumberFormat="1" applyFont="1" applyFill="1" applyBorder="1" applyAlignment="1" applyProtection="1">
      <alignment vertical="top" wrapText="1" shrinkToFit="1"/>
      <protection locked="0"/>
    </xf>
    <xf numFmtId="0" fontId="18" fillId="0" borderId="2" xfId="0" applyNumberFormat="1" applyFont="1" applyFill="1" applyBorder="1" applyAlignment="1" applyProtection="1">
      <alignment horizontal="left" vertical="top" wrapText="1" shrinkToFit="1"/>
      <protection locked="0"/>
    </xf>
    <xf numFmtId="49" fontId="18" fillId="0" borderId="17" xfId="0" applyNumberFormat="1" applyFont="1" applyFill="1" applyBorder="1" applyAlignment="1" applyProtection="1">
      <alignment vertical="top" wrapText="1" shrinkToFit="1"/>
      <protection locked="0"/>
    </xf>
    <xf numFmtId="49" fontId="18" fillId="0" borderId="17" xfId="0" applyNumberFormat="1" applyFont="1" applyFill="1" applyBorder="1" applyAlignment="1" applyProtection="1">
      <alignment horizontal="left" vertical="top" wrapText="1" shrinkToFit="1"/>
      <protection locked="0"/>
    </xf>
    <xf numFmtId="49" fontId="27" fillId="0" borderId="17" xfId="0" applyNumberFormat="1" applyFont="1" applyFill="1" applyBorder="1" applyAlignment="1">
      <alignment horizontal="center" vertical="top" wrapText="1"/>
    </xf>
    <xf numFmtId="49" fontId="34" fillId="0" borderId="2" xfId="0" applyNumberFormat="1" applyFont="1" applyFill="1" applyBorder="1" applyAlignment="1">
      <alignment horizontal="center" vertical="top" wrapText="1"/>
    </xf>
    <xf numFmtId="0" fontId="26" fillId="0" borderId="16" xfId="0" applyFont="1" applyFill="1" applyBorder="1" applyAlignment="1">
      <alignment vertical="top" wrapText="1"/>
    </xf>
    <xf numFmtId="0" fontId="26" fillId="0" borderId="16" xfId="0" applyFont="1" applyFill="1" applyBorder="1" applyAlignment="1">
      <alignment horizontal="left" vertical="top" wrapText="1"/>
    </xf>
    <xf numFmtId="0" fontId="35" fillId="0" borderId="2" xfId="0" applyFont="1" applyFill="1" applyBorder="1" applyAlignment="1">
      <alignment horizontal="left" vertical="top" wrapText="1"/>
    </xf>
    <xf numFmtId="14" fontId="1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5" xfId="0" applyFont="1" applyFill="1" applyBorder="1" applyAlignment="1">
      <alignment vertical="top" wrapText="1"/>
    </xf>
    <xf numFmtId="0" fontId="27" fillId="0" borderId="2" xfId="0" applyFont="1" applyFill="1" applyBorder="1" applyAlignment="1">
      <alignment horizontal="left" vertical="top"/>
    </xf>
    <xf numFmtId="0" fontId="22" fillId="0" borderId="0" xfId="0" applyFont="1" applyFill="1" applyAlignment="1">
      <alignment vertical="center"/>
    </xf>
    <xf numFmtId="0" fontId="32" fillId="2" borderId="0" xfId="0" applyFont="1" applyFill="1"/>
    <xf numFmtId="0" fontId="18" fillId="0" borderId="3" xfId="0" applyNumberFormat="1" applyFont="1" applyFill="1" applyBorder="1" applyAlignment="1">
      <alignment horizontal="left" vertical="top"/>
    </xf>
    <xf numFmtId="0" fontId="22" fillId="0" borderId="0" xfId="0" applyFont="1" applyAlignment="1">
      <alignment vertical="center"/>
    </xf>
    <xf numFmtId="49" fontId="18" fillId="0" borderId="6" xfId="0" applyNumberFormat="1" applyFont="1" applyFill="1" applyBorder="1" applyAlignment="1">
      <alignment horizontal="left" vertical="top"/>
    </xf>
    <xf numFmtId="0" fontId="18" fillId="0" borderId="4" xfId="0" applyNumberFormat="1" applyFont="1" applyFill="1" applyBorder="1" applyAlignment="1">
      <alignment horizontal="left" vertical="top" wrapText="1"/>
    </xf>
    <xf numFmtId="14" fontId="18" fillId="0" borderId="4" xfId="0" applyNumberFormat="1" applyFont="1" applyFill="1" applyBorder="1" applyAlignment="1">
      <alignment horizontal="left" vertical="top" wrapText="1"/>
    </xf>
    <xf numFmtId="49" fontId="18" fillId="0" borderId="4" xfId="0" applyNumberFormat="1" applyFont="1" applyFill="1" applyBorder="1" applyAlignment="1">
      <alignment horizontal="center" vertical="top"/>
    </xf>
    <xf numFmtId="0" fontId="18" fillId="0" borderId="4" xfId="0" applyNumberFormat="1" applyFont="1" applyFill="1" applyBorder="1" applyAlignment="1">
      <alignment horizontal="center" vertical="top" wrapText="1"/>
    </xf>
    <xf numFmtId="0" fontId="18" fillId="0" borderId="4" xfId="0" applyFont="1" applyFill="1" applyBorder="1" applyAlignment="1">
      <alignment horizontal="center" vertical="top"/>
    </xf>
    <xf numFmtId="14" fontId="18" fillId="0" borderId="4" xfId="0" applyNumberFormat="1" applyFont="1" applyFill="1" applyBorder="1" applyAlignment="1">
      <alignment horizontal="center" vertical="top"/>
    </xf>
    <xf numFmtId="0" fontId="22" fillId="0" borderId="1" xfId="0" applyFont="1" applyBorder="1"/>
    <xf numFmtId="49" fontId="19" fillId="0" borderId="3" xfId="0" applyNumberFormat="1" applyFont="1" applyFill="1" applyBorder="1" applyAlignment="1">
      <alignment horizontal="left" vertical="top"/>
    </xf>
    <xf numFmtId="0" fontId="19" fillId="6" borderId="2" xfId="0" applyNumberFormat="1" applyFont="1" applyFill="1" applyBorder="1" applyAlignment="1">
      <alignment horizontal="left" vertical="center" wrapText="1"/>
    </xf>
    <xf numFmtId="49" fontId="19" fillId="6" borderId="2" xfId="0" applyNumberFormat="1" applyFont="1" applyFill="1" applyBorder="1" applyAlignment="1">
      <alignment horizontal="left" vertical="center" wrapText="1"/>
    </xf>
    <xf numFmtId="0" fontId="19" fillId="6" borderId="17" xfId="0" applyNumberFormat="1" applyFont="1" applyFill="1" applyBorder="1" applyAlignment="1">
      <alignment horizontal="left" vertical="center" wrapText="1"/>
    </xf>
    <xf numFmtId="0" fontId="32" fillId="0" borderId="0" xfId="0" applyFont="1"/>
    <xf numFmtId="0" fontId="26" fillId="0" borderId="16" xfId="0" applyFont="1" applyBorder="1" applyAlignment="1">
      <alignment vertical="top" wrapText="1"/>
    </xf>
    <xf numFmtId="0" fontId="19" fillId="0" borderId="2" xfId="0" applyFont="1" applyFill="1" applyBorder="1" applyAlignment="1">
      <alignment vertical="center" wrapText="1"/>
    </xf>
    <xf numFmtId="49" fontId="19" fillId="0" borderId="2" xfId="0" applyNumberFormat="1" applyFont="1" applyFill="1" applyBorder="1" applyAlignment="1">
      <alignment horizontal="center" vertical="top" wrapText="1"/>
    </xf>
    <xf numFmtId="0" fontId="19" fillId="0" borderId="16" xfId="0" applyNumberFormat="1" applyFont="1" applyFill="1" applyBorder="1" applyAlignment="1">
      <alignment vertical="top" wrapText="1"/>
    </xf>
    <xf numFmtId="14" fontId="19" fillId="0" borderId="16" xfId="0" applyNumberFormat="1" applyFont="1" applyFill="1" applyBorder="1" applyAlignment="1">
      <alignment horizontal="left" vertical="top" wrapText="1"/>
    </xf>
    <xf numFmtId="0" fontId="18" fillId="6" borderId="2" xfId="0" applyFont="1" applyFill="1" applyBorder="1" applyAlignment="1">
      <alignment vertical="top" wrapText="1"/>
    </xf>
    <xf numFmtId="0" fontId="19" fillId="0" borderId="2" xfId="0" applyFont="1" applyFill="1" applyBorder="1" applyAlignment="1">
      <alignment vertical="top" wrapText="1"/>
    </xf>
    <xf numFmtId="14" fontId="19" fillId="0" borderId="2" xfId="0" applyNumberFormat="1" applyFont="1" applyFill="1" applyBorder="1" applyAlignment="1">
      <alignment vertical="top" wrapText="1"/>
    </xf>
    <xf numFmtId="14" fontId="19" fillId="0" borderId="2" xfId="0" applyNumberFormat="1" applyFont="1" applyFill="1" applyBorder="1" applyAlignment="1">
      <alignment horizontal="left" vertical="top" wrapText="1"/>
    </xf>
    <xf numFmtId="49" fontId="18" fillId="0" borderId="0" xfId="0" applyNumberFormat="1" applyFont="1" applyFill="1" applyBorder="1" applyAlignment="1">
      <alignment horizontal="center" vertical="top" wrapText="1"/>
    </xf>
    <xf numFmtId="0" fontId="19" fillId="8" borderId="2" xfId="0" applyNumberFormat="1" applyFont="1" applyFill="1" applyBorder="1" applyAlignment="1">
      <alignment horizontal="left" vertical="center" wrapText="1"/>
    </xf>
    <xf numFmtId="49" fontId="22" fillId="0" borderId="0" xfId="0" applyNumberFormat="1" applyFont="1" applyAlignment="1">
      <alignment horizontal="center" vertical="top"/>
    </xf>
    <xf numFmtId="14" fontId="22" fillId="0" borderId="0" xfId="0" applyNumberFormat="1" applyFont="1" applyAlignment="1">
      <alignment horizontal="center" vertical="top"/>
    </xf>
    <xf numFmtId="14" fontId="22" fillId="0" borderId="0" xfId="0" applyNumberFormat="1" applyFont="1" applyAlignment="1">
      <alignment horizontal="center" vertical="top" wrapText="1"/>
    </xf>
    <xf numFmtId="0" fontId="22" fillId="0" borderId="0" xfId="0" applyFont="1" applyAlignment="1">
      <alignment horizontal="center" vertical="top"/>
    </xf>
    <xf numFmtId="0" fontId="19" fillId="0" borderId="3" xfId="0" applyNumberFormat="1" applyFont="1" applyFill="1" applyBorder="1" applyAlignment="1">
      <alignment horizontal="left" vertical="top" wrapText="1"/>
    </xf>
    <xf numFmtId="49" fontId="18" fillId="0" borderId="3" xfId="0" applyNumberFormat="1" applyFont="1" applyFill="1" applyBorder="1" applyAlignment="1">
      <alignment horizontal="left" vertical="center"/>
    </xf>
    <xf numFmtId="167" fontId="19" fillId="0" borderId="2" xfId="3" applyNumberFormat="1" applyFont="1" applyFill="1" applyBorder="1" applyAlignment="1">
      <alignment horizontal="right" vertical="center"/>
    </xf>
    <xf numFmtId="167" fontId="19" fillId="0" borderId="5" xfId="3" applyNumberFormat="1" applyFont="1" applyFill="1" applyBorder="1" applyAlignment="1">
      <alignment horizontal="right" vertical="center"/>
    </xf>
    <xf numFmtId="0" fontId="19" fillId="0" borderId="2" xfId="0" applyNumberFormat="1" applyFont="1" applyFill="1" applyBorder="1" applyAlignment="1">
      <alignment horizontal="left" vertical="center" wrapText="1"/>
    </xf>
    <xf numFmtId="49" fontId="18" fillId="0" borderId="3" xfId="0" applyNumberFormat="1" applyFont="1" applyFill="1" applyBorder="1" applyAlignment="1">
      <alignment horizontal="center" vertical="center" wrapText="1"/>
    </xf>
    <xf numFmtId="14" fontId="18" fillId="6" borderId="2" xfId="0" applyNumberFormat="1" applyFont="1" applyFill="1" applyBorder="1" applyAlignment="1">
      <alignment horizontal="left" vertical="center" wrapText="1"/>
    </xf>
    <xf numFmtId="49" fontId="18" fillId="6" borderId="2" xfId="0" applyNumberFormat="1" applyFont="1" applyFill="1" applyBorder="1" applyAlignment="1">
      <alignment horizontal="center" vertical="center" wrapText="1"/>
    </xf>
    <xf numFmtId="167" fontId="18" fillId="0" borderId="2" xfId="0" applyNumberFormat="1" applyFont="1" applyFill="1" applyBorder="1" applyAlignment="1">
      <alignment horizontal="center" vertical="top" wrapText="1"/>
    </xf>
    <xf numFmtId="167" fontId="18" fillId="6" borderId="2" xfId="3" applyNumberFormat="1" applyFont="1" applyFill="1" applyBorder="1" applyAlignment="1">
      <alignment horizontal="right" vertical="center"/>
    </xf>
    <xf numFmtId="167" fontId="18" fillId="6" borderId="5" xfId="3" applyNumberFormat="1" applyFont="1" applyFill="1" applyBorder="1" applyAlignment="1">
      <alignment horizontal="right" vertical="center"/>
    </xf>
    <xf numFmtId="0" fontId="18" fillId="6" borderId="2" xfId="0" applyFont="1" applyFill="1" applyBorder="1" applyAlignment="1">
      <alignment horizontal="left" vertical="center" wrapText="1"/>
    </xf>
    <xf numFmtId="4" fontId="18" fillId="6" borderId="2" xfId="3" applyNumberFormat="1" applyFont="1" applyFill="1" applyBorder="1" applyAlignment="1">
      <alignment horizontal="right" vertical="center"/>
    </xf>
    <xf numFmtId="49" fontId="25" fillId="0" borderId="3" xfId="0" applyNumberFormat="1" applyFont="1" applyFill="1" applyBorder="1" applyAlignment="1">
      <alignment horizontal="center" vertical="top"/>
    </xf>
    <xf numFmtId="0" fontId="25" fillId="0" borderId="2" xfId="0" applyNumberFormat="1" applyFont="1" applyFill="1" applyBorder="1" applyAlignment="1">
      <alignment horizontal="left" vertical="top" wrapText="1"/>
    </xf>
    <xf numFmtId="14" fontId="25" fillId="0" borderId="2" xfId="0" applyNumberFormat="1" applyFont="1" applyFill="1" applyBorder="1" applyAlignment="1">
      <alignment horizontal="center" vertical="top" wrapText="1"/>
    </xf>
    <xf numFmtId="0" fontId="25" fillId="0" borderId="2" xfId="0" applyNumberFormat="1" applyFont="1" applyFill="1" applyBorder="1" applyAlignment="1">
      <alignment horizontal="center" vertical="top" wrapText="1"/>
    </xf>
    <xf numFmtId="0" fontId="25" fillId="0" borderId="2" xfId="0" applyFont="1" applyFill="1" applyBorder="1" applyAlignment="1">
      <alignment horizontal="center" vertical="top"/>
    </xf>
    <xf numFmtId="49" fontId="18" fillId="0" borderId="3" xfId="0" applyNumberFormat="1" applyFont="1" applyFill="1" applyBorder="1" applyAlignment="1">
      <alignment horizontal="center" vertical="top"/>
    </xf>
    <xf numFmtId="49" fontId="18" fillId="0" borderId="21" xfId="0" applyNumberFormat="1" applyFont="1" applyFill="1" applyBorder="1" applyAlignment="1">
      <alignment horizontal="center" vertical="center"/>
    </xf>
    <xf numFmtId="14" fontId="18" fillId="6" borderId="16" xfId="0" applyNumberFormat="1" applyFont="1" applyFill="1" applyBorder="1" applyAlignment="1">
      <alignment horizontal="left" vertical="center" wrapText="1"/>
    </xf>
    <xf numFmtId="49" fontId="18" fillId="0" borderId="19" xfId="0" applyNumberFormat="1" applyFont="1" applyFill="1" applyBorder="1" applyAlignment="1">
      <alignment horizontal="center" vertical="center"/>
    </xf>
    <xf numFmtId="0" fontId="18" fillId="0" borderId="17" xfId="0" applyNumberFormat="1" applyFont="1" applyFill="1" applyBorder="1" applyAlignment="1">
      <alignment horizontal="left" vertical="center" wrapText="1"/>
    </xf>
    <xf numFmtId="14" fontId="18" fillId="6" borderId="17" xfId="0" applyNumberFormat="1" applyFont="1" applyFill="1" applyBorder="1" applyAlignment="1">
      <alignment horizontal="left" vertical="center" wrapText="1"/>
    </xf>
    <xf numFmtId="0" fontId="38" fillId="0" borderId="2" xfId="0" applyFont="1" applyFill="1" applyBorder="1" applyAlignment="1">
      <alignment horizontal="center" vertical="top"/>
    </xf>
    <xf numFmtId="0" fontId="38" fillId="0" borderId="2" xfId="0" applyFont="1" applyFill="1" applyBorder="1" applyAlignment="1">
      <alignment horizontal="center" vertical="top" wrapText="1"/>
    </xf>
    <xf numFmtId="14" fontId="18" fillId="6" borderId="2" xfId="0" applyNumberFormat="1" applyFont="1" applyFill="1" applyBorder="1" applyAlignment="1">
      <alignment horizontal="left" vertical="top" wrapText="1"/>
    </xf>
    <xf numFmtId="14" fontId="18" fillId="6" borderId="2" xfId="0" applyNumberFormat="1" applyFont="1" applyFill="1" applyBorder="1" applyAlignment="1">
      <alignment horizontal="center" vertical="top" wrapText="1"/>
    </xf>
    <xf numFmtId="0" fontId="18" fillId="6" borderId="2" xfId="0" applyFont="1" applyFill="1" applyBorder="1" applyAlignment="1">
      <alignment horizontal="center" vertical="top" wrapText="1"/>
    </xf>
    <xf numFmtId="49" fontId="18" fillId="0" borderId="24" xfId="0" applyNumberFormat="1" applyFont="1" applyBorder="1" applyAlignment="1" applyProtection="1">
      <alignment horizontal="left" vertical="top" wrapText="1"/>
    </xf>
    <xf numFmtId="167" fontId="18" fillId="0" borderId="0" xfId="3" applyNumberFormat="1" applyFont="1" applyFill="1" applyBorder="1" applyAlignment="1">
      <alignment horizontal="right" vertical="top"/>
    </xf>
    <xf numFmtId="49" fontId="19" fillId="8" borderId="2" xfId="0" applyNumberFormat="1" applyFont="1" applyFill="1" applyBorder="1" applyAlignment="1">
      <alignment horizontal="left" vertical="center"/>
    </xf>
    <xf numFmtId="0" fontId="19" fillId="3" borderId="2" xfId="0" applyNumberFormat="1" applyFont="1" applyFill="1" applyBorder="1" applyAlignment="1">
      <alignment horizontal="left" vertical="center" wrapText="1"/>
    </xf>
    <xf numFmtId="0" fontId="18" fillId="0" borderId="2" xfId="0" applyFont="1" applyBorder="1" applyAlignment="1">
      <alignment horizontal="center" vertical="top" wrapText="1"/>
    </xf>
    <xf numFmtId="49" fontId="19" fillId="0" borderId="2" xfId="0" applyNumberFormat="1" applyFont="1" applyFill="1" applyBorder="1" applyAlignment="1">
      <alignment horizontal="left" vertical="top"/>
    </xf>
    <xf numFmtId="0" fontId="19" fillId="0" borderId="2" xfId="0" applyFont="1" applyFill="1" applyBorder="1" applyAlignment="1">
      <alignment horizontal="center" vertical="top"/>
    </xf>
    <xf numFmtId="0" fontId="19" fillId="0" borderId="2" xfId="0" applyFont="1" applyFill="1" applyBorder="1" applyAlignment="1">
      <alignment horizontal="center" vertical="top" wrapText="1"/>
    </xf>
    <xf numFmtId="0" fontId="18" fillId="0" borderId="2" xfId="0" applyFont="1" applyBorder="1"/>
    <xf numFmtId="0" fontId="18" fillId="0" borderId="17" xfId="0" applyNumberFormat="1" applyFont="1" applyFill="1" applyBorder="1" applyAlignment="1">
      <alignment horizontal="left" vertical="top" wrapText="1"/>
    </xf>
    <xf numFmtId="0" fontId="22" fillId="0" borderId="0" xfId="0" applyFont="1" applyAlignment="1">
      <alignment horizontal="center"/>
    </xf>
    <xf numFmtId="49" fontId="18" fillId="0" borderId="2" xfId="0" applyNumberFormat="1" applyFont="1" applyBorder="1" applyAlignment="1">
      <alignment horizontal="left" vertical="top"/>
    </xf>
    <xf numFmtId="0" fontId="18" fillId="0" borderId="2" xfId="0" applyFont="1" applyBorder="1" applyAlignment="1">
      <alignment horizontal="left" vertical="center" wrapText="1"/>
    </xf>
    <xf numFmtId="49" fontId="18" fillId="3" borderId="2" xfId="0" applyNumberFormat="1" applyFont="1" applyFill="1" applyBorder="1" applyAlignment="1">
      <alignment horizontal="left" vertical="top" wrapText="1"/>
    </xf>
    <xf numFmtId="0" fontId="18" fillId="3" borderId="2" xfId="0" applyNumberFormat="1" applyFont="1" applyFill="1" applyBorder="1" applyAlignment="1">
      <alignment horizontal="center" vertical="top" wrapText="1"/>
    </xf>
    <xf numFmtId="0" fontId="18" fillId="0" borderId="2" xfId="0" applyFont="1" applyBorder="1" applyAlignment="1">
      <alignment vertical="top" wrapText="1"/>
    </xf>
    <xf numFmtId="0" fontId="18" fillId="0" borderId="2" xfId="0" applyFont="1" applyBorder="1" applyAlignment="1">
      <alignment horizontal="center" vertical="center" wrapText="1"/>
    </xf>
    <xf numFmtId="0" fontId="18" fillId="0" borderId="2" xfId="0" applyFont="1" applyBorder="1" applyAlignment="1">
      <alignment horizontal="left" vertical="top"/>
    </xf>
    <xf numFmtId="167" fontId="18" fillId="0" borderId="2" xfId="0" applyNumberFormat="1" applyFont="1" applyBorder="1" applyAlignment="1">
      <alignment horizontal="left" vertical="top" wrapText="1"/>
    </xf>
    <xf numFmtId="49" fontId="18" fillId="0" borderId="16" xfId="0" applyNumberFormat="1" applyFont="1" applyFill="1" applyBorder="1" applyAlignment="1">
      <alignment horizontal="center" vertical="top"/>
    </xf>
    <xf numFmtId="49" fontId="37" fillId="0" borderId="15" xfId="0" applyNumberFormat="1" applyFont="1" applyFill="1" applyBorder="1" applyAlignment="1">
      <alignment horizontal="center" vertical="top"/>
    </xf>
    <xf numFmtId="167" fontId="27" fillId="0" borderId="2" xfId="0" applyNumberFormat="1" applyFont="1" applyFill="1" applyBorder="1" applyAlignment="1">
      <alignment horizontal="center" vertical="top" wrapText="1"/>
    </xf>
    <xf numFmtId="167" fontId="22" fillId="0" borderId="0" xfId="0" applyNumberFormat="1" applyFont="1" applyFill="1"/>
    <xf numFmtId="0" fontId="18" fillId="0" borderId="17" xfId="0" applyFont="1" applyFill="1" applyBorder="1" applyAlignment="1">
      <alignment vertical="center" wrapText="1"/>
    </xf>
    <xf numFmtId="0" fontId="18" fillId="0" borderId="15" xfId="0" applyFont="1" applyFill="1" applyBorder="1" applyAlignment="1">
      <alignment vertical="center" wrapText="1"/>
    </xf>
    <xf numFmtId="0" fontId="19" fillId="0" borderId="10" xfId="0" applyNumberFormat="1" applyFont="1" applyFill="1" applyBorder="1" applyAlignment="1">
      <alignment vertical="top" wrapText="1"/>
    </xf>
    <xf numFmtId="0" fontId="18" fillId="0" borderId="0" xfId="0" applyFont="1" applyFill="1" applyBorder="1" applyAlignment="1">
      <alignment vertical="center" wrapText="1"/>
    </xf>
    <xf numFmtId="0" fontId="19" fillId="0" borderId="2" xfId="0" applyNumberFormat="1" applyFont="1" applyFill="1" applyBorder="1" applyAlignment="1">
      <alignment vertical="top" wrapText="1"/>
    </xf>
    <xf numFmtId="0" fontId="19" fillId="0" borderId="12" xfId="0" applyNumberFormat="1" applyFont="1" applyFill="1" applyBorder="1" applyAlignment="1">
      <alignment vertical="top" wrapText="1"/>
    </xf>
    <xf numFmtId="0" fontId="32" fillId="0" borderId="0" xfId="0" applyFont="1" applyFill="1"/>
    <xf numFmtId="14" fontId="27" fillId="0" borderId="17" xfId="0" applyNumberFormat="1" applyFont="1" applyFill="1" applyBorder="1" applyAlignment="1">
      <alignment horizontal="center" vertical="top"/>
    </xf>
    <xf numFmtId="14" fontId="27" fillId="0" borderId="12" xfId="0" applyNumberFormat="1" applyFont="1" applyFill="1" applyBorder="1" applyAlignment="1">
      <alignment horizontal="center" vertical="top" wrapText="1"/>
    </xf>
    <xf numFmtId="14" fontId="18" fillId="0" borderId="15" xfId="0" applyNumberFormat="1" applyFont="1" applyFill="1" applyBorder="1" applyAlignment="1">
      <alignment horizontal="center" vertical="top"/>
    </xf>
    <xf numFmtId="167" fontId="25" fillId="0" borderId="2" xfId="3" applyNumberFormat="1" applyFont="1" applyFill="1" applyBorder="1" applyAlignment="1">
      <alignment horizontal="right" vertical="center"/>
    </xf>
    <xf numFmtId="0" fontId="22" fillId="0" borderId="2" xfId="0" applyFont="1" applyFill="1" applyBorder="1"/>
    <xf numFmtId="0" fontId="18" fillId="0" borderId="2" xfId="0" applyFont="1" applyFill="1" applyBorder="1" applyAlignment="1">
      <alignment horizontal="justify" vertical="top" wrapText="1"/>
    </xf>
    <xf numFmtId="0" fontId="25" fillId="0" borderId="17" xfId="0" applyFont="1" applyFill="1" applyBorder="1" applyAlignment="1">
      <alignment horizontal="justify" vertical="top" wrapText="1"/>
    </xf>
    <xf numFmtId="0" fontId="18" fillId="0" borderId="17" xfId="0" applyFont="1" applyFill="1" applyBorder="1" applyAlignment="1">
      <alignment horizontal="justify" vertical="top" wrapText="1"/>
    </xf>
    <xf numFmtId="0" fontId="25" fillId="0" borderId="16" xfId="0" applyFont="1" applyFill="1" applyBorder="1" applyAlignment="1">
      <alignment vertical="top" wrapText="1"/>
    </xf>
    <xf numFmtId="0" fontId="31" fillId="0" borderId="21" xfId="0" applyNumberFormat="1" applyFont="1" applyFill="1" applyBorder="1" applyAlignment="1">
      <alignment horizontal="center" vertical="top"/>
    </xf>
    <xf numFmtId="0" fontId="25" fillId="0" borderId="2" xfId="0" applyNumberFormat="1" applyFont="1" applyFill="1" applyBorder="1" applyAlignment="1">
      <alignment vertical="top" wrapText="1"/>
    </xf>
    <xf numFmtId="14" fontId="18" fillId="0" borderId="16" xfId="0" applyNumberFormat="1" applyFont="1" applyFill="1" applyBorder="1" applyAlignment="1">
      <alignment horizontal="left" vertical="top"/>
    </xf>
    <xf numFmtId="0" fontId="18" fillId="0" borderId="8" xfId="0" applyFont="1" applyFill="1" applyBorder="1" applyAlignment="1">
      <alignment vertical="center" wrapText="1"/>
    </xf>
    <xf numFmtId="14" fontId="18" fillId="0" borderId="16" xfId="0" applyNumberFormat="1" applyFont="1" applyFill="1" applyBorder="1" applyAlignment="1">
      <alignment horizontal="center" vertical="top"/>
    </xf>
    <xf numFmtId="3" fontId="18" fillId="0" borderId="2" xfId="0" applyNumberFormat="1" applyFont="1" applyFill="1" applyBorder="1" applyAlignment="1">
      <alignment horizontal="left" vertical="top" wrapText="1"/>
    </xf>
    <xf numFmtId="0" fontId="27" fillId="0" borderId="2" xfId="0" applyFont="1" applyFill="1" applyBorder="1" applyAlignment="1">
      <alignment horizontal="left" vertical="top" wrapText="1"/>
    </xf>
    <xf numFmtId="16" fontId="31" fillId="0" borderId="3" xfId="0" applyNumberFormat="1" applyFont="1" applyFill="1" applyBorder="1" applyAlignment="1">
      <alignment horizontal="left" vertical="top"/>
    </xf>
    <xf numFmtId="0" fontId="27" fillId="0" borderId="17" xfId="0" applyFont="1" applyFill="1" applyBorder="1" applyAlignment="1">
      <alignment vertical="top" wrapText="1"/>
    </xf>
    <xf numFmtId="14" fontId="27" fillId="0" borderId="17" xfId="0" applyNumberFormat="1" applyFont="1" applyFill="1" applyBorder="1" applyAlignment="1">
      <alignment vertical="top" wrapText="1"/>
    </xf>
    <xf numFmtId="0" fontId="31" fillId="0" borderId="2" xfId="0" applyNumberFormat="1" applyFont="1" applyFill="1" applyBorder="1" applyAlignment="1">
      <alignment horizontal="left" vertical="top" wrapText="1"/>
    </xf>
    <xf numFmtId="14" fontId="31" fillId="0" borderId="2" xfId="0" applyNumberFormat="1"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49" fontId="31" fillId="0" borderId="2" xfId="0" applyNumberFormat="1" applyFont="1" applyFill="1" applyBorder="1" applyAlignment="1">
      <alignment horizontal="left" vertical="top" wrapText="1"/>
    </xf>
    <xf numFmtId="0" fontId="33" fillId="0" borderId="2" xfId="0" applyNumberFormat="1" applyFont="1" applyFill="1" applyBorder="1" applyAlignment="1">
      <alignment horizontal="left" vertical="top"/>
    </xf>
    <xf numFmtId="0" fontId="31" fillId="0" borderId="2" xfId="0" applyNumberFormat="1" applyFont="1" applyFill="1" applyBorder="1" applyAlignment="1">
      <alignment horizontal="left" vertical="top"/>
    </xf>
    <xf numFmtId="49" fontId="18" fillId="0" borderId="12" xfId="0" applyNumberFormat="1" applyFont="1" applyFill="1" applyBorder="1" applyAlignment="1">
      <alignment horizontal="center" vertical="top" wrapText="1"/>
    </xf>
    <xf numFmtId="14" fontId="27" fillId="0" borderId="15" xfId="0" applyNumberFormat="1" applyFont="1" applyFill="1" applyBorder="1" applyAlignment="1">
      <alignment horizontal="center" vertical="top"/>
    </xf>
    <xf numFmtId="14" fontId="27" fillId="0" borderId="16" xfId="0" applyNumberFormat="1" applyFont="1" applyFill="1" applyBorder="1" applyAlignment="1">
      <alignment horizontal="center" vertical="top"/>
    </xf>
    <xf numFmtId="14" fontId="27" fillId="0" borderId="2" xfId="0" applyNumberFormat="1" applyFont="1" applyFill="1" applyBorder="1" applyAlignment="1">
      <alignment horizontal="center" vertical="center" wrapText="1"/>
    </xf>
    <xf numFmtId="0" fontId="27" fillId="0" borderId="2" xfId="0" applyFont="1" applyFill="1" applyBorder="1" applyAlignment="1">
      <alignment horizontal="center" vertical="center"/>
    </xf>
    <xf numFmtId="14" fontId="27" fillId="0" borderId="2" xfId="0" applyNumberFormat="1" applyFont="1" applyFill="1" applyBorder="1" applyAlignment="1">
      <alignment horizontal="center" vertical="center"/>
    </xf>
    <xf numFmtId="2" fontId="18" fillId="0" borderId="2"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49" fontId="27" fillId="0" borderId="2" xfId="0" applyNumberFormat="1" applyFont="1" applyFill="1" applyBorder="1" applyAlignment="1">
      <alignment horizontal="center" vertical="center" wrapText="1"/>
    </xf>
    <xf numFmtId="0" fontId="22" fillId="0" borderId="0" xfId="0" applyFont="1" applyFill="1" applyBorder="1" applyAlignment="1">
      <alignment horizontal="center"/>
    </xf>
    <xf numFmtId="0" fontId="22" fillId="0" borderId="0" xfId="0" applyFont="1" applyFill="1" applyAlignment="1">
      <alignment horizontal="center"/>
    </xf>
    <xf numFmtId="49" fontId="18" fillId="0" borderId="2" xfId="0" applyNumberFormat="1" applyFont="1" applyFill="1" applyBorder="1" applyAlignment="1">
      <alignment horizontal="center" vertical="center"/>
    </xf>
    <xf numFmtId="49" fontId="18" fillId="0" borderId="2" xfId="0" applyNumberFormat="1" applyFont="1" applyFill="1" applyBorder="1" applyAlignment="1">
      <alignment vertical="top"/>
    </xf>
    <xf numFmtId="0" fontId="35" fillId="0" borderId="2" xfId="0" applyFont="1" applyFill="1" applyBorder="1" applyAlignment="1">
      <alignment horizontal="center" vertical="center" wrapText="1"/>
    </xf>
    <xf numFmtId="14" fontId="35" fillId="0" borderId="2" xfId="0" applyNumberFormat="1" applyFont="1" applyFill="1" applyBorder="1" applyAlignment="1">
      <alignment horizontal="left" vertical="top"/>
    </xf>
    <xf numFmtId="14" fontId="35" fillId="0" borderId="2" xfId="0" applyNumberFormat="1" applyFont="1" applyFill="1" applyBorder="1" applyAlignment="1">
      <alignment horizontal="center" vertical="top" wrapText="1"/>
    </xf>
    <xf numFmtId="0" fontId="19" fillId="0" borderId="2" xfId="0" applyFont="1" applyFill="1" applyBorder="1" applyAlignment="1">
      <alignment wrapText="1"/>
    </xf>
    <xf numFmtId="14" fontId="34" fillId="0" borderId="2"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34" fillId="0" borderId="2" xfId="0" applyFont="1" applyFill="1" applyBorder="1" applyAlignment="1">
      <alignment horizontal="center" vertical="center"/>
    </xf>
    <xf numFmtId="14" fontId="34" fillId="0" borderId="2" xfId="0" applyNumberFormat="1" applyFont="1" applyFill="1" applyBorder="1" applyAlignment="1">
      <alignment horizontal="center" vertical="center"/>
    </xf>
    <xf numFmtId="0" fontId="18" fillId="0" borderId="17" xfId="0" applyNumberFormat="1" applyFont="1" applyFill="1" applyBorder="1" applyAlignment="1">
      <alignment vertical="top"/>
    </xf>
    <xf numFmtId="0" fontId="31" fillId="0" borderId="17" xfId="0" applyNumberFormat="1" applyFont="1" applyFill="1" applyBorder="1" applyAlignment="1">
      <alignment vertical="top"/>
    </xf>
    <xf numFmtId="49" fontId="18" fillId="0" borderId="16" xfId="0" applyNumberFormat="1" applyFont="1" applyFill="1" applyBorder="1" applyAlignment="1">
      <alignment horizontal="center" vertical="center" wrapText="1"/>
    </xf>
    <xf numFmtId="14" fontId="35" fillId="0" borderId="2"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xf>
    <xf numFmtId="167" fontId="22" fillId="0" borderId="0" xfId="0" applyNumberFormat="1" applyFont="1" applyFill="1" applyBorder="1" applyAlignment="1">
      <alignment horizontal="center"/>
    </xf>
    <xf numFmtId="167" fontId="22" fillId="0" borderId="0" xfId="0" applyNumberFormat="1" applyFont="1" applyFill="1" applyAlignment="1">
      <alignment horizontal="center"/>
    </xf>
    <xf numFmtId="49" fontId="18" fillId="0" borderId="17" xfId="0" applyNumberFormat="1" applyFont="1" applyFill="1" applyBorder="1" applyAlignment="1">
      <alignment horizontal="center" vertical="center" wrapText="1"/>
    </xf>
    <xf numFmtId="14" fontId="27" fillId="0" borderId="16" xfId="0" applyNumberFormat="1" applyFont="1" applyFill="1" applyBorder="1" applyAlignment="1">
      <alignment horizontal="center" vertical="center" wrapText="1"/>
    </xf>
    <xf numFmtId="0" fontId="18" fillId="0" borderId="2" xfId="0" applyFont="1" applyFill="1" applyBorder="1" applyAlignment="1">
      <alignment horizontal="left" vertical="top"/>
    </xf>
    <xf numFmtId="49" fontId="31" fillId="0" borderId="2" xfId="0" applyNumberFormat="1" applyFont="1" applyFill="1" applyBorder="1" applyAlignment="1">
      <alignment vertical="top"/>
    </xf>
    <xf numFmtId="170" fontId="18" fillId="0" borderId="2" xfId="0" applyNumberFormat="1" applyFont="1" applyFill="1" applyBorder="1" applyAlignment="1">
      <alignment horizontal="center" vertical="center" wrapText="1"/>
    </xf>
    <xf numFmtId="0" fontId="19" fillId="8" borderId="2" xfId="0" applyNumberFormat="1" applyFont="1" applyFill="1" applyBorder="1" applyAlignment="1">
      <alignment horizontal="center" vertical="center"/>
    </xf>
    <xf numFmtId="0" fontId="22" fillId="11" borderId="0" xfId="0" applyFont="1" applyFill="1" applyAlignment="1">
      <alignment vertical="center"/>
    </xf>
    <xf numFmtId="49" fontId="18" fillId="0" borderId="16" xfId="0" applyNumberFormat="1" applyFont="1" applyFill="1" applyBorder="1" applyAlignment="1">
      <alignment horizontal="left" vertical="top"/>
    </xf>
    <xf numFmtId="0" fontId="32" fillId="12" borderId="0" xfId="0" applyFont="1" applyFill="1" applyAlignment="1">
      <alignment vertical="center"/>
    </xf>
    <xf numFmtId="49" fontId="31" fillId="0" borderId="2" xfId="0" applyNumberFormat="1" applyFont="1" applyFill="1" applyBorder="1" applyAlignment="1">
      <alignment horizontal="center" vertical="center"/>
    </xf>
    <xf numFmtId="49" fontId="31" fillId="0" borderId="2"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14" fontId="41" fillId="0" borderId="2" xfId="0" applyNumberFormat="1" applyFont="1" applyFill="1" applyBorder="1" applyAlignment="1">
      <alignment horizontal="center" vertical="center" wrapText="1"/>
    </xf>
    <xf numFmtId="14" fontId="31" fillId="0" borderId="2"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Alignment="1">
      <alignment horizontal="center" vertical="center"/>
    </xf>
    <xf numFmtId="165" fontId="31" fillId="0" borderId="2" xfId="0" applyNumberFormat="1" applyFont="1" applyFill="1" applyBorder="1" applyAlignment="1">
      <alignment horizontal="center" vertical="center" wrapText="1"/>
    </xf>
    <xf numFmtId="14" fontId="19" fillId="0" borderId="2" xfId="0" applyNumberFormat="1" applyFont="1" applyFill="1" applyBorder="1" applyAlignment="1">
      <alignment horizontal="center" vertical="top"/>
    </xf>
    <xf numFmtId="14" fontId="19" fillId="0" borderId="2"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xf>
    <xf numFmtId="0" fontId="19" fillId="0" borderId="2" xfId="0" applyFont="1" applyFill="1" applyBorder="1" applyAlignment="1">
      <alignment horizontal="center" vertical="center"/>
    </xf>
    <xf numFmtId="14" fontId="19" fillId="0" borderId="2" xfId="0" applyNumberFormat="1" applyFont="1" applyFill="1" applyBorder="1" applyAlignment="1">
      <alignment horizontal="center" vertical="center"/>
    </xf>
    <xf numFmtId="165" fontId="18" fillId="0" borderId="2" xfId="0" applyNumberFormat="1" applyFont="1" applyFill="1" applyBorder="1" applyAlignment="1">
      <alignment horizontal="center" vertical="center" wrapText="1"/>
    </xf>
    <xf numFmtId="0" fontId="18" fillId="0" borderId="10" xfId="0" applyNumberFormat="1" applyFont="1" applyBorder="1" applyAlignment="1">
      <alignment horizontal="center" vertical="center" wrapText="1"/>
    </xf>
    <xf numFmtId="14" fontId="31" fillId="0" borderId="2" xfId="0" applyNumberFormat="1" applyFont="1" applyFill="1" applyBorder="1" applyAlignment="1">
      <alignment horizontal="center" vertical="top" wrapText="1"/>
    </xf>
    <xf numFmtId="14" fontId="27" fillId="0" borderId="17" xfId="0" applyNumberFormat="1" applyFont="1" applyFill="1" applyBorder="1" applyAlignment="1">
      <alignment horizontal="center" vertical="top" wrapText="1"/>
    </xf>
    <xf numFmtId="49" fontId="18" fillId="0" borderId="23" xfId="0" applyNumberFormat="1" applyFont="1" applyFill="1" applyBorder="1" applyAlignment="1">
      <alignment horizontal="center" vertical="top" wrapText="1"/>
    </xf>
    <xf numFmtId="0" fontId="18" fillId="0" borderId="26" xfId="0" applyFont="1" applyFill="1" applyBorder="1" applyAlignment="1">
      <alignment vertical="top" wrapText="1"/>
    </xf>
    <xf numFmtId="14" fontId="18" fillId="0" borderId="26" xfId="0" applyNumberFormat="1" applyFont="1" applyFill="1" applyBorder="1" applyAlignment="1">
      <alignment vertical="top" wrapText="1"/>
    </xf>
    <xf numFmtId="49" fontId="18" fillId="0" borderId="39" xfId="0" applyNumberFormat="1" applyFont="1" applyFill="1" applyBorder="1" applyAlignment="1">
      <alignment horizontal="center" vertical="top" wrapText="1"/>
    </xf>
    <xf numFmtId="0" fontId="18" fillId="0" borderId="27" xfId="0" applyFont="1" applyFill="1" applyBorder="1" applyAlignment="1">
      <alignment vertical="top" wrapText="1"/>
    </xf>
    <xf numFmtId="14" fontId="18" fillId="0" borderId="27" xfId="0" applyNumberFormat="1" applyFont="1" applyFill="1" applyBorder="1" applyAlignment="1">
      <alignment vertical="top" wrapText="1"/>
    </xf>
    <xf numFmtId="14" fontId="18" fillId="0" borderId="27" xfId="0" applyNumberFormat="1" applyFont="1" applyFill="1" applyBorder="1" applyAlignment="1">
      <alignment horizontal="center" vertical="top" wrapText="1"/>
    </xf>
    <xf numFmtId="49" fontId="18" fillId="0" borderId="26" xfId="0" applyNumberFormat="1" applyFont="1" applyFill="1" applyBorder="1" applyAlignment="1">
      <alignment horizontal="center" vertical="top" wrapText="1"/>
    </xf>
    <xf numFmtId="0" fontId="18" fillId="0" borderId="15" xfId="0" applyFont="1" applyFill="1" applyBorder="1" applyAlignment="1">
      <alignment horizontal="left" vertical="top" wrapText="1"/>
    </xf>
    <xf numFmtId="49" fontId="18" fillId="0" borderId="26" xfId="0" applyNumberFormat="1" applyFont="1" applyFill="1" applyBorder="1" applyAlignment="1">
      <alignment horizontal="left" vertical="top"/>
    </xf>
    <xf numFmtId="0" fontId="27" fillId="0" borderId="15" xfId="0" applyFont="1" applyFill="1" applyBorder="1" applyAlignment="1">
      <alignment horizontal="center" vertical="top" wrapText="1"/>
    </xf>
    <xf numFmtId="0" fontId="27" fillId="0" borderId="27" xfId="0" applyFont="1" applyFill="1" applyBorder="1" applyAlignment="1">
      <alignment horizontal="center" vertical="top" wrapText="1"/>
    </xf>
    <xf numFmtId="49" fontId="18" fillId="0" borderId="29" xfId="0" applyNumberFormat="1" applyFont="1" applyFill="1" applyBorder="1" applyAlignment="1">
      <alignment horizontal="left" vertical="top"/>
    </xf>
    <xf numFmtId="0" fontId="27" fillId="0" borderId="29" xfId="0" applyFont="1" applyFill="1" applyBorder="1" applyAlignment="1">
      <alignment horizontal="center" vertical="top" wrapText="1"/>
    </xf>
    <xf numFmtId="49" fontId="18" fillId="0" borderId="29" xfId="0" applyNumberFormat="1" applyFont="1" applyFill="1" applyBorder="1" applyAlignment="1">
      <alignment horizontal="center" vertical="top" wrapText="1"/>
    </xf>
    <xf numFmtId="0" fontId="27" fillId="0" borderId="0" xfId="0" applyFont="1" applyFill="1" applyBorder="1" applyAlignment="1">
      <alignment horizontal="center" vertical="top" wrapText="1"/>
    </xf>
    <xf numFmtId="0" fontId="27" fillId="0" borderId="16" xfId="0" applyFont="1" applyFill="1" applyBorder="1" applyAlignment="1">
      <alignment horizontal="center" vertical="top" wrapText="1"/>
    </xf>
    <xf numFmtId="0" fontId="18" fillId="0" borderId="29" xfId="0" applyFont="1" applyBorder="1" applyAlignment="1">
      <alignment horizontal="left" vertical="top" wrapText="1"/>
    </xf>
    <xf numFmtId="14" fontId="18" fillId="0" borderId="16" xfId="0" applyNumberFormat="1" applyFont="1" applyBorder="1" applyAlignment="1">
      <alignment horizontal="left" vertical="top" wrapText="1"/>
    </xf>
    <xf numFmtId="0" fontId="27" fillId="0" borderId="37" xfId="0" applyFont="1" applyFill="1" applyBorder="1" applyAlignment="1">
      <alignment horizontal="center" vertical="top" wrapText="1"/>
    </xf>
    <xf numFmtId="0" fontId="18" fillId="0" borderId="9" xfId="0" applyNumberFormat="1" applyFont="1" applyFill="1" applyBorder="1" applyAlignment="1">
      <alignment horizontal="center" vertical="top" wrapText="1"/>
    </xf>
    <xf numFmtId="0" fontId="18" fillId="0" borderId="27" xfId="0" applyFont="1" applyFill="1" applyBorder="1" applyAlignment="1">
      <alignment horizontal="left" vertical="top" wrapText="1"/>
    </xf>
    <xf numFmtId="14" fontId="18" fillId="0" borderId="27" xfId="0" applyNumberFormat="1" applyFont="1" applyFill="1" applyBorder="1" applyAlignment="1">
      <alignment horizontal="left" vertical="top" wrapText="1"/>
    </xf>
    <xf numFmtId="0" fontId="18" fillId="0" borderId="29" xfId="0" applyFont="1" applyFill="1" applyBorder="1" applyAlignment="1">
      <alignment horizontal="left" vertical="top" wrapText="1"/>
    </xf>
    <xf numFmtId="14" fontId="18" fillId="0" borderId="29" xfId="0" applyNumberFormat="1" applyFont="1" applyFill="1" applyBorder="1" applyAlignment="1">
      <alignment horizontal="left" vertical="top" wrapText="1"/>
    </xf>
    <xf numFmtId="49" fontId="18" fillId="0" borderId="17" xfId="0" applyNumberFormat="1" applyFont="1" applyFill="1" applyBorder="1" applyAlignment="1">
      <alignment horizontal="left" vertical="top"/>
    </xf>
    <xf numFmtId="0" fontId="22" fillId="0" borderId="2" xfId="0" applyNumberFormat="1" applyFont="1" applyBorder="1" applyAlignment="1">
      <alignment horizontal="left" vertical="top" wrapText="1"/>
    </xf>
    <xf numFmtId="0" fontId="18" fillId="0" borderId="26" xfId="0" applyFont="1" applyFill="1" applyBorder="1" applyAlignment="1">
      <alignment horizontal="left" vertical="top" wrapText="1"/>
    </xf>
    <xf numFmtId="0" fontId="27" fillId="0" borderId="23" xfId="0" applyFont="1" applyFill="1" applyBorder="1" applyAlignment="1">
      <alignment horizontal="center" vertical="top" wrapText="1"/>
    </xf>
    <xf numFmtId="49" fontId="18" fillId="0" borderId="15" xfId="0" applyNumberFormat="1" applyFont="1" applyFill="1" applyBorder="1" applyAlignment="1">
      <alignment horizontal="left" vertical="top"/>
    </xf>
    <xf numFmtId="0" fontId="27" fillId="0" borderId="40" xfId="0" applyFont="1" applyFill="1" applyBorder="1" applyAlignment="1">
      <alignment horizontal="center" vertical="top" wrapText="1"/>
    </xf>
    <xf numFmtId="0" fontId="18" fillId="0" borderId="15" xfId="0" applyNumberFormat="1" applyFont="1" applyFill="1" applyBorder="1" applyAlignment="1">
      <alignment horizontal="center" vertical="center" wrapText="1"/>
    </xf>
    <xf numFmtId="0" fontId="22" fillId="0" borderId="16" xfId="0" applyFont="1" applyBorder="1" applyAlignment="1">
      <alignment horizontal="center" vertical="top"/>
    </xf>
    <xf numFmtId="14" fontId="22" fillId="0" borderId="16" xfId="0" applyNumberFormat="1" applyFont="1" applyBorder="1" applyAlignment="1">
      <alignment horizontal="center" vertical="top"/>
    </xf>
    <xf numFmtId="14" fontId="18" fillId="0" borderId="37" xfId="0" applyNumberFormat="1" applyFont="1" applyFill="1" applyBorder="1" applyAlignment="1">
      <alignment horizontal="center" vertical="top" wrapText="1"/>
    </xf>
    <xf numFmtId="0" fontId="18" fillId="0" borderId="15" xfId="0" applyFont="1" applyBorder="1" applyAlignment="1">
      <alignment vertical="top" wrapText="1"/>
    </xf>
    <xf numFmtId="14" fontId="18" fillId="0" borderId="40" xfId="0" applyNumberFormat="1" applyFont="1" applyFill="1" applyBorder="1" applyAlignment="1">
      <alignment horizontal="center" vertical="top" wrapText="1"/>
    </xf>
    <xf numFmtId="14" fontId="18" fillId="0" borderId="0" xfId="0" applyNumberFormat="1" applyFont="1" applyFill="1" applyBorder="1" applyAlignment="1">
      <alignment horizontal="left" vertical="top" wrapText="1"/>
    </xf>
    <xf numFmtId="0" fontId="27" fillId="0" borderId="8" xfId="0" applyFont="1" applyFill="1" applyBorder="1" applyAlignment="1">
      <alignment horizontal="center" vertical="top"/>
    </xf>
    <xf numFmtId="14" fontId="22" fillId="0" borderId="12" xfId="0" applyNumberFormat="1" applyFont="1" applyBorder="1" applyAlignment="1">
      <alignment horizontal="left" vertical="top"/>
    </xf>
    <xf numFmtId="14" fontId="18" fillId="0" borderId="12" xfId="0" applyNumberFormat="1" applyFont="1" applyFill="1" applyBorder="1" applyAlignment="1">
      <alignment horizontal="left" vertical="top" wrapText="1"/>
    </xf>
    <xf numFmtId="0" fontId="18" fillId="0" borderId="15" xfId="0" applyFont="1" applyFill="1" applyBorder="1" applyAlignment="1">
      <alignment vertical="top"/>
    </xf>
    <xf numFmtId="0" fontId="27" fillId="0" borderId="15" xfId="0" applyFont="1" applyFill="1" applyBorder="1" applyAlignment="1">
      <alignment vertical="top" wrapText="1"/>
    </xf>
    <xf numFmtId="0" fontId="18" fillId="0" borderId="27" xfId="0" applyFont="1" applyFill="1" applyBorder="1" applyAlignment="1">
      <alignment vertical="top"/>
    </xf>
    <xf numFmtId="0" fontId="18" fillId="0" borderId="0" xfId="0" applyFont="1" applyFill="1" applyBorder="1" applyAlignment="1">
      <alignment horizontal="left" vertical="top"/>
    </xf>
    <xf numFmtId="0" fontId="18" fillId="0" borderId="0" xfId="0" applyFont="1" applyBorder="1" applyAlignment="1">
      <alignment wrapText="1"/>
    </xf>
    <xf numFmtId="0" fontId="31" fillId="0" borderId="17" xfId="0" applyNumberFormat="1" applyFont="1" applyFill="1" applyBorder="1" applyAlignment="1">
      <alignment horizontal="center" vertical="top"/>
    </xf>
    <xf numFmtId="16" fontId="31" fillId="0" borderId="17" xfId="0" applyNumberFormat="1" applyFont="1" applyFill="1" applyBorder="1" applyAlignment="1">
      <alignment vertical="top"/>
    </xf>
    <xf numFmtId="16" fontId="31" fillId="0" borderId="2" xfId="0" applyNumberFormat="1" applyFont="1" applyFill="1" applyBorder="1" applyAlignment="1">
      <alignment horizontal="left" vertical="top"/>
    </xf>
    <xf numFmtId="16" fontId="31" fillId="0" borderId="16" xfId="0" applyNumberFormat="1" applyFont="1" applyFill="1" applyBorder="1" applyAlignment="1">
      <alignment horizontal="left" vertical="top"/>
    </xf>
    <xf numFmtId="14" fontId="27" fillId="0" borderId="16" xfId="0" applyNumberFormat="1" applyFont="1" applyFill="1" applyBorder="1" applyAlignment="1">
      <alignment horizontal="left" vertical="top" wrapText="1"/>
    </xf>
    <xf numFmtId="16" fontId="31" fillId="0" borderId="2" xfId="0" applyNumberFormat="1" applyFont="1" applyFill="1" applyBorder="1" applyAlignment="1">
      <alignment vertical="top"/>
    </xf>
    <xf numFmtId="14" fontId="27" fillId="0" borderId="2" xfId="0" applyNumberFormat="1" applyFont="1" applyFill="1" applyBorder="1" applyAlignment="1">
      <alignment vertical="top"/>
    </xf>
    <xf numFmtId="14" fontId="27" fillId="0" borderId="2" xfId="0" applyNumberFormat="1" applyFont="1" applyFill="1" applyBorder="1" applyAlignment="1">
      <alignment vertical="top" wrapText="1"/>
    </xf>
    <xf numFmtId="16" fontId="31" fillId="0" borderId="15" xfId="0" applyNumberFormat="1" applyFont="1" applyFill="1" applyBorder="1" applyAlignment="1">
      <alignment vertical="top"/>
    </xf>
    <xf numFmtId="14" fontId="27" fillId="0" borderId="15" xfId="0" applyNumberFormat="1" applyFont="1" applyFill="1" applyBorder="1" applyAlignment="1">
      <alignment vertical="top"/>
    </xf>
    <xf numFmtId="14" fontId="27" fillId="0" borderId="15" xfId="0" applyNumberFormat="1" applyFont="1" applyFill="1" applyBorder="1" applyAlignment="1">
      <alignment vertical="top" wrapText="1"/>
    </xf>
    <xf numFmtId="16" fontId="31" fillId="0" borderId="16" xfId="0" applyNumberFormat="1" applyFont="1" applyFill="1" applyBorder="1" applyAlignment="1">
      <alignment vertical="top"/>
    </xf>
    <xf numFmtId="14" fontId="27" fillId="0" borderId="16" xfId="0" applyNumberFormat="1" applyFont="1" applyFill="1" applyBorder="1" applyAlignment="1">
      <alignment vertical="top"/>
    </xf>
    <xf numFmtId="14" fontId="27" fillId="0" borderId="16" xfId="0" applyNumberFormat="1" applyFont="1" applyFill="1" applyBorder="1" applyAlignment="1">
      <alignment vertical="top" wrapText="1"/>
    </xf>
    <xf numFmtId="49" fontId="18" fillId="0" borderId="15" xfId="0" applyNumberFormat="1" applyFont="1" applyFill="1" applyBorder="1" applyAlignment="1">
      <alignment vertical="center" wrapText="1"/>
    </xf>
    <xf numFmtId="0" fontId="32" fillId="0" borderId="0" xfId="0" applyFont="1" applyFill="1" applyBorder="1" applyAlignment="1">
      <alignment vertical="top" wrapText="1"/>
    </xf>
    <xf numFmtId="14" fontId="27" fillId="0" borderId="16" xfId="0" applyNumberFormat="1" applyFont="1" applyFill="1" applyBorder="1" applyAlignment="1">
      <alignment horizontal="center" vertical="top" wrapText="1"/>
    </xf>
    <xf numFmtId="0" fontId="31" fillId="0" borderId="15" xfId="0" applyNumberFormat="1" applyFont="1" applyFill="1" applyBorder="1" applyAlignment="1">
      <alignment horizontal="center" vertical="top"/>
    </xf>
    <xf numFmtId="49" fontId="18" fillId="0" borderId="15" xfId="0" applyNumberFormat="1" applyFont="1" applyFill="1" applyBorder="1" applyAlignment="1">
      <alignment horizontal="left" vertical="top" wrapText="1"/>
    </xf>
    <xf numFmtId="0" fontId="31" fillId="0" borderId="16" xfId="0" applyNumberFormat="1" applyFont="1" applyFill="1" applyBorder="1" applyAlignment="1">
      <alignment horizontal="left" vertical="top"/>
    </xf>
    <xf numFmtId="0" fontId="33" fillId="0" borderId="2" xfId="0" applyNumberFormat="1" applyFont="1" applyFill="1" applyBorder="1" applyAlignment="1">
      <alignment horizontal="left" vertical="top" wrapText="1"/>
    </xf>
    <xf numFmtId="0" fontId="31" fillId="0" borderId="9" xfId="0" applyNumberFormat="1" applyFont="1" applyFill="1" applyBorder="1" applyAlignment="1">
      <alignment horizontal="center" vertical="top" wrapText="1"/>
    </xf>
    <xf numFmtId="14" fontId="31" fillId="0" borderId="26" xfId="0" applyNumberFormat="1" applyFont="1" applyFill="1" applyBorder="1" applyAlignment="1">
      <alignment horizontal="left" vertical="top" wrapText="1"/>
    </xf>
    <xf numFmtId="14" fontId="31" fillId="0" borderId="27" xfId="0" applyNumberFormat="1" applyFont="1" applyFill="1" applyBorder="1" applyAlignment="1">
      <alignment horizontal="left" vertical="top" wrapText="1"/>
    </xf>
    <xf numFmtId="14" fontId="31" fillId="0" borderId="15" xfId="0" applyNumberFormat="1" applyFont="1" applyFill="1" applyBorder="1" applyAlignment="1">
      <alignment horizontal="center" vertical="top"/>
    </xf>
    <xf numFmtId="14" fontId="31" fillId="0" borderId="27" xfId="0" applyNumberFormat="1" applyFont="1" applyFill="1" applyBorder="1" applyAlignment="1">
      <alignment vertical="top" wrapText="1"/>
    </xf>
    <xf numFmtId="14" fontId="31" fillId="0" borderId="15" xfId="0" applyNumberFormat="1" applyFont="1" applyFill="1" applyBorder="1" applyAlignment="1">
      <alignment vertical="top"/>
    </xf>
    <xf numFmtId="14" fontId="31" fillId="0" borderId="29" xfId="0" applyNumberFormat="1" applyFont="1" applyFill="1" applyBorder="1" applyAlignment="1">
      <alignment vertical="top" wrapText="1"/>
    </xf>
    <xf numFmtId="14" fontId="31" fillId="0" borderId="16" xfId="0" applyNumberFormat="1" applyFont="1" applyFill="1" applyBorder="1" applyAlignment="1">
      <alignment vertical="top"/>
    </xf>
    <xf numFmtId="49" fontId="18" fillId="0" borderId="2" xfId="0" applyNumberFormat="1" applyFont="1" applyFill="1" applyBorder="1" applyAlignment="1">
      <alignment horizontal="left" vertical="center"/>
    </xf>
    <xf numFmtId="49" fontId="19" fillId="4" borderId="3" xfId="0" applyNumberFormat="1" applyFont="1" applyFill="1" applyBorder="1" applyAlignment="1">
      <alignment vertical="center" wrapText="1"/>
    </xf>
    <xf numFmtId="49" fontId="19" fillId="5" borderId="3" xfId="0" applyNumberFormat="1" applyFont="1" applyFill="1" applyBorder="1" applyAlignment="1">
      <alignment vertical="center" wrapText="1"/>
    </xf>
    <xf numFmtId="0" fontId="19" fillId="5" borderId="2" xfId="0" applyNumberFormat="1" applyFont="1" applyFill="1" applyBorder="1" applyAlignment="1">
      <alignment vertical="center" wrapText="1"/>
    </xf>
    <xf numFmtId="49" fontId="19" fillId="5" borderId="2" xfId="0" applyNumberFormat="1" applyFont="1" applyFill="1" applyBorder="1" applyAlignment="1">
      <alignment vertical="center" wrapText="1"/>
    </xf>
    <xf numFmtId="167" fontId="19" fillId="6" borderId="2" xfId="3" applyNumberFormat="1" applyFont="1" applyFill="1" applyBorder="1" applyAlignment="1">
      <alignment horizontal="right" vertical="center"/>
    </xf>
    <xf numFmtId="167" fontId="18" fillId="0" borderId="5" xfId="3" applyNumberFormat="1" applyFont="1" applyFill="1" applyBorder="1" applyAlignment="1">
      <alignment horizontal="right" vertical="center"/>
    </xf>
    <xf numFmtId="167" fontId="19" fillId="0" borderId="2" xfId="0" applyNumberFormat="1" applyFont="1" applyFill="1" applyBorder="1" applyAlignment="1">
      <alignment horizontal="right" vertical="center" wrapText="1"/>
    </xf>
    <xf numFmtId="167" fontId="19" fillId="0" borderId="5" xfId="0" applyNumberFormat="1" applyFont="1" applyFill="1" applyBorder="1" applyAlignment="1">
      <alignment horizontal="right" vertical="center" wrapText="1"/>
    </xf>
    <xf numFmtId="167" fontId="36" fillId="9" borderId="2" xfId="3" applyNumberFormat="1" applyFont="1" applyFill="1" applyBorder="1" applyAlignment="1">
      <alignment horizontal="right" vertical="center"/>
    </xf>
    <xf numFmtId="167" fontId="19" fillId="9" borderId="5" xfId="3" applyNumberFormat="1" applyFont="1" applyFill="1" applyBorder="1" applyAlignment="1">
      <alignment horizontal="right" vertical="center"/>
    </xf>
    <xf numFmtId="167" fontId="35" fillId="6" borderId="2" xfId="3" applyNumberFormat="1" applyFont="1" applyFill="1" applyBorder="1" applyAlignment="1">
      <alignment horizontal="right" vertical="center"/>
    </xf>
    <xf numFmtId="4" fontId="19" fillId="0" borderId="2" xfId="3" applyNumberFormat="1" applyFont="1" applyFill="1" applyBorder="1" applyAlignment="1">
      <alignment horizontal="right" vertical="center"/>
    </xf>
    <xf numFmtId="167" fontId="35" fillId="0" borderId="2" xfId="3" applyNumberFormat="1" applyFont="1" applyFill="1" applyBorder="1" applyAlignment="1">
      <alignment horizontal="right" vertical="center"/>
    </xf>
    <xf numFmtId="49" fontId="18" fillId="0" borderId="2" xfId="3" applyNumberFormat="1" applyFont="1" applyFill="1" applyBorder="1" applyAlignment="1">
      <alignment horizontal="right" vertical="center"/>
    </xf>
    <xf numFmtId="167" fontId="18" fillId="0" borderId="4" xfId="3" applyNumberFormat="1" applyFont="1" applyFill="1" applyBorder="1" applyAlignment="1">
      <alignment horizontal="right" vertical="center"/>
    </xf>
    <xf numFmtId="167" fontId="18" fillId="0" borderId="7" xfId="3" applyNumberFormat="1" applyFont="1" applyFill="1" applyBorder="1" applyAlignment="1">
      <alignment horizontal="right" vertical="center"/>
    </xf>
    <xf numFmtId="167" fontId="18" fillId="0" borderId="2" xfId="0" applyNumberFormat="1" applyFont="1" applyFill="1" applyBorder="1" applyAlignment="1" applyProtection="1">
      <alignment horizontal="right" vertical="center" wrapText="1"/>
      <protection locked="0"/>
    </xf>
    <xf numFmtId="167" fontId="18" fillId="0" borderId="9" xfId="3" applyNumberFormat="1" applyFont="1" applyFill="1" applyBorder="1" applyAlignment="1">
      <alignment horizontal="right" vertical="center"/>
    </xf>
    <xf numFmtId="167" fontId="22" fillId="0" borderId="0" xfId="3" applyNumberFormat="1" applyFont="1" applyAlignment="1">
      <alignment horizontal="right" vertical="center"/>
    </xf>
    <xf numFmtId="4" fontId="25" fillId="0" borderId="2" xfId="3" applyNumberFormat="1" applyFont="1" applyFill="1" applyBorder="1" applyAlignment="1">
      <alignment horizontal="right" vertical="center"/>
    </xf>
    <xf numFmtId="167" fontId="25" fillId="0" borderId="5" xfId="3" applyNumberFormat="1" applyFont="1" applyFill="1" applyBorder="1" applyAlignment="1">
      <alignment horizontal="right" vertical="center"/>
    </xf>
    <xf numFmtId="4" fontId="18" fillId="0" borderId="2" xfId="3" applyNumberFormat="1" applyFont="1" applyFill="1" applyBorder="1" applyAlignment="1">
      <alignment horizontal="right" vertical="center"/>
    </xf>
    <xf numFmtId="167" fontId="18" fillId="0" borderId="17" xfId="3" applyNumberFormat="1" applyFont="1" applyFill="1" applyBorder="1" applyAlignment="1">
      <alignment horizontal="right" vertical="center"/>
    </xf>
    <xf numFmtId="167" fontId="37" fillId="0" borderId="2" xfId="3" applyNumberFormat="1" applyFont="1" applyFill="1" applyBorder="1" applyAlignment="1">
      <alignment horizontal="right" vertical="center"/>
    </xf>
    <xf numFmtId="167" fontId="18" fillId="0" borderId="39" xfId="3" applyNumberFormat="1" applyFont="1" applyFill="1" applyBorder="1" applyAlignment="1">
      <alignment horizontal="right" vertical="center"/>
    </xf>
    <xf numFmtId="167" fontId="18" fillId="0" borderId="26" xfId="3" applyNumberFormat="1" applyFont="1" applyFill="1" applyBorder="1" applyAlignment="1">
      <alignment horizontal="right" vertical="center"/>
    </xf>
    <xf numFmtId="167" fontId="18" fillId="0" borderId="16" xfId="3" applyNumberFormat="1" applyFont="1" applyFill="1" applyBorder="1" applyAlignment="1">
      <alignment horizontal="right" vertical="center"/>
    </xf>
    <xf numFmtId="167" fontId="18" fillId="0" borderId="8" xfId="3" applyNumberFormat="1" applyFont="1" applyFill="1" applyBorder="1" applyAlignment="1">
      <alignment horizontal="right" vertical="center"/>
    </xf>
    <xf numFmtId="167" fontId="18" fillId="0" borderId="29" xfId="3" applyNumberFormat="1" applyFont="1" applyFill="1" applyBorder="1" applyAlignment="1">
      <alignment horizontal="right" vertical="center"/>
    </xf>
    <xf numFmtId="167" fontId="18" fillId="0" borderId="37" xfId="3" applyNumberFormat="1" applyFont="1" applyFill="1" applyBorder="1" applyAlignment="1">
      <alignment horizontal="right" vertical="center"/>
    </xf>
    <xf numFmtId="167" fontId="18" fillId="0" borderId="12" xfId="3" applyNumberFormat="1" applyFont="1" applyFill="1" applyBorder="1" applyAlignment="1">
      <alignment horizontal="right" vertical="center"/>
    </xf>
    <xf numFmtId="167" fontId="19" fillId="8" borderId="2" xfId="3" applyNumberFormat="1" applyFont="1" applyFill="1" applyBorder="1" applyAlignment="1">
      <alignment vertical="center"/>
    </xf>
    <xf numFmtId="167" fontId="19" fillId="0" borderId="5" xfId="3" applyNumberFormat="1" applyFont="1" applyFill="1" applyBorder="1" applyAlignment="1">
      <alignment vertical="center"/>
    </xf>
    <xf numFmtId="167" fontId="18" fillId="0" borderId="5" xfId="3" applyNumberFormat="1" applyFont="1" applyFill="1" applyBorder="1" applyAlignment="1">
      <alignment vertical="center"/>
    </xf>
    <xf numFmtId="167" fontId="19" fillId="0" borderId="2" xfId="3" applyNumberFormat="1" applyFont="1" applyFill="1" applyBorder="1" applyAlignment="1">
      <alignment vertical="center"/>
    </xf>
    <xf numFmtId="167" fontId="18" fillId="0" borderId="2" xfId="3" applyNumberFormat="1" applyFont="1" applyFill="1" applyBorder="1" applyAlignment="1">
      <alignment vertical="center"/>
    </xf>
    <xf numFmtId="167" fontId="19" fillId="0" borderId="2" xfId="0" applyNumberFormat="1" applyFont="1" applyFill="1" applyBorder="1" applyAlignment="1">
      <alignment vertical="center" wrapText="1"/>
    </xf>
    <xf numFmtId="167" fontId="19" fillId="8" borderId="5" xfId="3" applyNumberFormat="1" applyFont="1" applyFill="1" applyBorder="1" applyAlignment="1">
      <alignment vertical="center"/>
    </xf>
    <xf numFmtId="167" fontId="19" fillId="8" borderId="2" xfId="0" applyNumberFormat="1" applyFont="1" applyFill="1" applyBorder="1" applyAlignment="1">
      <alignment vertical="center" wrapText="1"/>
    </xf>
    <xf numFmtId="167" fontId="19" fillId="8" borderId="5" xfId="0" applyNumberFormat="1" applyFont="1" applyFill="1" applyBorder="1" applyAlignment="1">
      <alignment vertical="center" wrapText="1"/>
    </xf>
    <xf numFmtId="167" fontId="18" fillId="0" borderId="25" xfId="3" applyNumberFormat="1" applyFont="1" applyFill="1" applyBorder="1" applyAlignment="1">
      <alignment horizontal="right" vertical="center"/>
    </xf>
    <xf numFmtId="167" fontId="19" fillId="3" borderId="2" xfId="3" applyNumberFormat="1" applyFont="1" applyFill="1" applyBorder="1" applyAlignment="1">
      <alignment horizontal="right" vertical="center"/>
    </xf>
    <xf numFmtId="167" fontId="19" fillId="3" borderId="2" xfId="0" applyNumberFormat="1" applyFont="1" applyFill="1" applyBorder="1" applyAlignment="1">
      <alignment horizontal="right" vertical="center" wrapText="1"/>
    </xf>
    <xf numFmtId="167" fontId="19" fillId="6" borderId="2" xfId="0" applyNumberFormat="1" applyFont="1" applyFill="1" applyBorder="1" applyAlignment="1">
      <alignment horizontal="right" vertical="center" wrapText="1"/>
    </xf>
    <xf numFmtId="167" fontId="18" fillId="0" borderId="2" xfId="0" applyNumberFormat="1" applyFont="1" applyFill="1" applyBorder="1" applyAlignment="1">
      <alignment horizontal="right" vertical="center"/>
    </xf>
    <xf numFmtId="167" fontId="18" fillId="8" borderId="2" xfId="3" applyNumberFormat="1" applyFont="1" applyFill="1" applyBorder="1" applyAlignment="1">
      <alignment horizontal="right" vertical="center"/>
    </xf>
    <xf numFmtId="167" fontId="18" fillId="0" borderId="2" xfId="3" applyNumberFormat="1" applyFont="1" applyFill="1" applyBorder="1" applyAlignment="1" applyProtection="1">
      <alignment horizontal="right" vertical="center"/>
    </xf>
    <xf numFmtId="167" fontId="18" fillId="0" borderId="0" xfId="0" applyNumberFormat="1" applyFont="1" applyFill="1" applyBorder="1" applyAlignment="1">
      <alignment horizontal="right" vertical="center"/>
    </xf>
    <xf numFmtId="167" fontId="18" fillId="0" borderId="24" xfId="0" applyNumberFormat="1" applyFont="1" applyFill="1" applyBorder="1" applyAlignment="1" applyProtection="1">
      <alignment horizontal="right" vertical="center" wrapText="1"/>
    </xf>
    <xf numFmtId="167" fontId="18" fillId="0" borderId="2" xfId="0" applyNumberFormat="1" applyFont="1" applyFill="1" applyBorder="1" applyAlignment="1" applyProtection="1">
      <alignment horizontal="right" vertical="center" wrapText="1"/>
    </xf>
    <xf numFmtId="167" fontId="40" fillId="0" borderId="2" xfId="0" applyNumberFormat="1" applyFont="1" applyFill="1" applyBorder="1" applyAlignment="1">
      <alignment horizontal="right" vertical="center" wrapText="1"/>
    </xf>
    <xf numFmtId="167" fontId="18" fillId="0" borderId="16" xfId="3" applyNumberFormat="1" applyFont="1" applyFill="1" applyBorder="1" applyAlignment="1" applyProtection="1">
      <alignment horizontal="right" vertical="center"/>
    </xf>
    <xf numFmtId="167" fontId="18" fillId="0" borderId="17" xfId="3" applyNumberFormat="1" applyFont="1" applyFill="1" applyBorder="1" applyAlignment="1" applyProtection="1">
      <alignment horizontal="right" vertical="center"/>
    </xf>
    <xf numFmtId="0" fontId="18" fillId="0" borderId="2" xfId="0" applyFont="1" applyFill="1" applyBorder="1" applyAlignment="1">
      <alignment horizontal="right" vertical="center"/>
    </xf>
    <xf numFmtId="4" fontId="40" fillId="0" borderId="2" xfId="0" applyNumberFormat="1" applyFont="1" applyFill="1" applyBorder="1" applyAlignment="1">
      <alignment horizontal="right" vertical="center" wrapText="1"/>
    </xf>
    <xf numFmtId="167" fontId="40" fillId="0" borderId="2" xfId="0" applyNumberFormat="1" applyFont="1" applyFill="1" applyBorder="1" applyAlignment="1">
      <alignment horizontal="right" vertical="center"/>
    </xf>
    <xf numFmtId="0" fontId="19" fillId="0" borderId="17" xfId="0" applyNumberFormat="1" applyFont="1" applyFill="1" applyBorder="1" applyAlignment="1">
      <alignment horizontal="center" vertical="center" wrapText="1"/>
    </xf>
    <xf numFmtId="14" fontId="24" fillId="0" borderId="2" xfId="0" applyNumberFormat="1" applyFont="1" applyFill="1" applyBorder="1" applyAlignment="1">
      <alignment horizontal="center" vertical="top"/>
    </xf>
    <xf numFmtId="14" fontId="24" fillId="0" borderId="2" xfId="0" applyNumberFormat="1" applyFont="1" applyFill="1" applyBorder="1" applyAlignment="1">
      <alignment horizontal="center" vertical="top" wrapText="1"/>
    </xf>
    <xf numFmtId="0" fontId="31" fillId="0" borderId="17" xfId="0" applyFont="1" applyFill="1" applyBorder="1" applyAlignment="1">
      <alignment horizontal="left" vertical="top" wrapText="1"/>
    </xf>
    <xf numFmtId="49" fontId="41" fillId="0" borderId="17" xfId="0" applyNumberFormat="1" applyFont="1" applyFill="1" applyBorder="1" applyAlignment="1">
      <alignment horizontal="center" vertical="top" wrapText="1"/>
    </xf>
    <xf numFmtId="0" fontId="31" fillId="0" borderId="16" xfId="0" applyFont="1" applyFill="1" applyBorder="1" applyAlignment="1">
      <alignment horizontal="left" vertical="top" wrapText="1"/>
    </xf>
    <xf numFmtId="49" fontId="31" fillId="0" borderId="16" xfId="0" applyNumberFormat="1" applyFont="1" applyFill="1" applyBorder="1" applyAlignment="1">
      <alignment horizontal="center" vertical="top" wrapText="1"/>
    </xf>
    <xf numFmtId="0" fontId="18" fillId="0" borderId="16" xfId="0" applyFont="1" applyFill="1" applyBorder="1" applyAlignment="1">
      <alignment horizontal="center" vertical="center" wrapText="1"/>
    </xf>
    <xf numFmtId="167" fontId="7" fillId="4" borderId="2" xfId="3" applyNumberFormat="1" applyFont="1" applyFill="1" applyBorder="1" applyAlignment="1">
      <alignment vertical="center" wrapText="1"/>
    </xf>
    <xf numFmtId="167" fontId="7" fillId="0" borderId="2" xfId="3" applyNumberFormat="1" applyFont="1" applyFill="1" applyBorder="1" applyAlignment="1">
      <alignment vertical="center" wrapText="1"/>
    </xf>
    <xf numFmtId="167" fontId="7" fillId="5" borderId="2" xfId="3" applyNumberFormat="1" applyFont="1" applyFill="1" applyBorder="1" applyAlignment="1">
      <alignment vertical="center" wrapText="1"/>
    </xf>
    <xf numFmtId="167" fontId="7" fillId="8" borderId="2" xfId="3" applyNumberFormat="1" applyFont="1" applyFill="1" applyBorder="1" applyAlignment="1">
      <alignment vertical="center"/>
    </xf>
    <xf numFmtId="167" fontId="7" fillId="3" borderId="2" xfId="3" applyNumberFormat="1" applyFont="1" applyFill="1" applyBorder="1" applyAlignment="1">
      <alignment vertical="center"/>
    </xf>
    <xf numFmtId="167" fontId="6" fillId="0" borderId="2" xfId="3" applyNumberFormat="1" applyFont="1" applyFill="1" applyBorder="1" applyAlignment="1">
      <alignment vertical="center"/>
    </xf>
    <xf numFmtId="167" fontId="6" fillId="0" borderId="5" xfId="3" applyNumberFormat="1" applyFont="1" applyFill="1" applyBorder="1" applyAlignment="1">
      <alignment vertical="center"/>
    </xf>
    <xf numFmtId="167" fontId="7" fillId="0" borderId="2" xfId="0" applyNumberFormat="1" applyFont="1" applyFill="1" applyBorder="1" applyAlignment="1">
      <alignment vertical="center" wrapText="1"/>
    </xf>
    <xf numFmtId="167" fontId="7" fillId="0" borderId="2" xfId="3" applyNumberFormat="1" applyFont="1" applyFill="1" applyBorder="1" applyAlignment="1">
      <alignment vertical="center"/>
    </xf>
    <xf numFmtId="167" fontId="6" fillId="3" borderId="2" xfId="3" applyNumberFormat="1" applyFont="1" applyFill="1" applyBorder="1" applyAlignment="1">
      <alignment vertical="center"/>
    </xf>
    <xf numFmtId="167" fontId="6" fillId="3" borderId="9" xfId="3" applyNumberFormat="1" applyFont="1" applyFill="1" applyBorder="1" applyAlignment="1">
      <alignment vertical="center"/>
    </xf>
    <xf numFmtId="167" fontId="4" fillId="4" borderId="2" xfId="3" applyNumberFormat="1" applyFont="1" applyFill="1" applyBorder="1" applyAlignment="1">
      <alignment vertical="center" wrapText="1"/>
    </xf>
    <xf numFmtId="167" fontId="4" fillId="8" borderId="2" xfId="3" applyNumberFormat="1" applyFont="1" applyFill="1" applyBorder="1" applyAlignment="1">
      <alignment vertical="center"/>
    </xf>
    <xf numFmtId="167" fontId="4" fillId="0" borderId="2" xfId="0" applyNumberFormat="1" applyFont="1" applyFill="1" applyBorder="1" applyAlignment="1">
      <alignment vertical="center" wrapText="1"/>
    </xf>
    <xf numFmtId="167" fontId="12" fillId="0" borderId="2" xfId="3" applyNumberFormat="1" applyFont="1" applyFill="1" applyBorder="1" applyAlignment="1">
      <alignment vertical="center"/>
    </xf>
    <xf numFmtId="167" fontId="12" fillId="0" borderId="5" xfId="3" applyNumberFormat="1" applyFont="1" applyFill="1" applyBorder="1" applyAlignment="1">
      <alignment vertical="center"/>
    </xf>
    <xf numFmtId="167" fontId="7" fillId="0" borderId="5" xfId="3" applyNumberFormat="1" applyFont="1" applyFill="1" applyBorder="1" applyAlignment="1">
      <alignment vertical="center"/>
    </xf>
    <xf numFmtId="167" fontId="11" fillId="0" borderId="0" xfId="3" applyNumberFormat="1" applyFont="1" applyFill="1" applyBorder="1" applyAlignment="1">
      <alignment vertical="center"/>
    </xf>
    <xf numFmtId="167" fontId="6" fillId="0" borderId="0" xfId="3" applyNumberFormat="1" applyFont="1" applyFill="1" applyBorder="1" applyAlignment="1">
      <alignment vertical="center"/>
    </xf>
    <xf numFmtId="167" fontId="6" fillId="0" borderId="38" xfId="3" applyNumberFormat="1" applyFont="1" applyFill="1" applyBorder="1" applyAlignment="1">
      <alignment vertical="center"/>
    </xf>
    <xf numFmtId="167" fontId="7" fillId="0" borderId="5" xfId="0" applyNumberFormat="1" applyFont="1" applyFill="1" applyBorder="1" applyAlignment="1">
      <alignment vertical="center" wrapText="1"/>
    </xf>
    <xf numFmtId="167" fontId="6" fillId="0" borderId="2" xfId="4" applyNumberFormat="1" applyFont="1" applyFill="1" applyBorder="1" applyAlignment="1">
      <alignment vertical="center"/>
    </xf>
    <xf numFmtId="167" fontId="6" fillId="0" borderId="5" xfId="4" applyNumberFormat="1" applyFont="1" applyFill="1" applyBorder="1" applyAlignment="1">
      <alignment vertical="center"/>
    </xf>
    <xf numFmtId="167" fontId="6" fillId="0" borderId="15" xfId="4" applyNumberFormat="1" applyFont="1" applyFill="1" applyBorder="1" applyAlignment="1">
      <alignment vertical="center"/>
    </xf>
    <xf numFmtId="167" fontId="29" fillId="0" borderId="27" xfId="0" applyNumberFormat="1" applyFont="1" applyFill="1" applyBorder="1" applyAlignment="1">
      <alignment vertical="center"/>
    </xf>
    <xf numFmtId="167" fontId="6" fillId="0" borderId="30" xfId="4" applyNumberFormat="1" applyFont="1" applyFill="1" applyBorder="1" applyAlignment="1">
      <alignment vertical="center"/>
    </xf>
    <xf numFmtId="167" fontId="6" fillId="0" borderId="17" xfId="4" applyNumberFormat="1" applyFont="1" applyFill="1" applyBorder="1" applyAlignment="1">
      <alignment vertical="center"/>
    </xf>
    <xf numFmtId="167" fontId="6" fillId="0" borderId="17" xfId="0" applyNumberFormat="1" applyFont="1" applyFill="1" applyBorder="1" applyAlignment="1">
      <alignment vertical="center" wrapText="1"/>
    </xf>
    <xf numFmtId="167" fontId="6" fillId="0" borderId="25" xfId="4" applyNumberFormat="1" applyFont="1" applyFill="1" applyBorder="1" applyAlignment="1">
      <alignment vertical="center"/>
    </xf>
    <xf numFmtId="171" fontId="6" fillId="0" borderId="2" xfId="4" applyNumberFormat="1" applyFont="1" applyFill="1" applyBorder="1" applyAlignment="1" applyProtection="1">
      <alignment vertical="center"/>
      <protection locked="0"/>
    </xf>
    <xf numFmtId="171" fontId="6" fillId="0" borderId="2" xfId="0" applyNumberFormat="1" applyFont="1" applyFill="1" applyBorder="1" applyAlignment="1" applyProtection="1">
      <alignment vertical="center"/>
      <protection locked="0"/>
    </xf>
    <xf numFmtId="167" fontId="6" fillId="0" borderId="2" xfId="4" applyNumberFormat="1" applyFont="1" applyFill="1" applyBorder="1" applyAlignment="1" applyProtection="1">
      <alignment vertical="center"/>
      <protection locked="0"/>
    </xf>
    <xf numFmtId="167" fontId="6" fillId="0" borderId="5" xfId="4" applyNumberFormat="1" applyFont="1" applyFill="1" applyBorder="1" applyAlignment="1" applyProtection="1">
      <alignment vertical="center"/>
      <protection locked="0"/>
    </xf>
    <xf numFmtId="171" fontId="6" fillId="0" borderId="2" xfId="4" applyNumberFormat="1" applyFont="1" applyFill="1" applyBorder="1" applyAlignment="1">
      <alignment vertical="center"/>
    </xf>
    <xf numFmtId="171" fontId="6" fillId="0" borderId="2" xfId="0" applyNumberFormat="1" applyFont="1" applyFill="1" applyBorder="1" applyAlignment="1">
      <alignment vertical="center"/>
    </xf>
    <xf numFmtId="171" fontId="6" fillId="0" borderId="2" xfId="3" applyNumberFormat="1" applyFont="1" applyFill="1" applyBorder="1" applyAlignment="1">
      <alignment vertical="center"/>
    </xf>
    <xf numFmtId="171" fontId="7" fillId="0" borderId="2" xfId="0" applyNumberFormat="1" applyFont="1" applyFill="1" applyBorder="1" applyAlignment="1">
      <alignment vertical="center" wrapText="1"/>
    </xf>
    <xf numFmtId="171" fontId="7" fillId="0" borderId="2" xfId="3" applyNumberFormat="1" applyFont="1" applyFill="1" applyBorder="1" applyAlignment="1">
      <alignment vertical="center"/>
    </xf>
    <xf numFmtId="171" fontId="18" fillId="0" borderId="2" xfId="3" applyNumberFormat="1" applyFont="1" applyFill="1" applyBorder="1" applyAlignment="1">
      <alignment vertical="center"/>
    </xf>
    <xf numFmtId="171" fontId="19" fillId="0" borderId="2" xfId="3" applyNumberFormat="1" applyFont="1" applyFill="1" applyBorder="1" applyAlignment="1">
      <alignment vertical="center"/>
    </xf>
    <xf numFmtId="171" fontId="19" fillId="8" borderId="2" xfId="0" applyNumberFormat="1" applyFont="1" applyFill="1" applyBorder="1" applyAlignment="1">
      <alignment vertical="center" wrapText="1"/>
    </xf>
    <xf numFmtId="167" fontId="4" fillId="4" borderId="5" xfId="3" applyNumberFormat="1" applyFont="1" applyFill="1" applyBorder="1" applyAlignment="1">
      <alignment vertical="center" wrapText="1"/>
    </xf>
    <xf numFmtId="0" fontId="19" fillId="8" borderId="9" xfId="0" applyNumberFormat="1" applyFont="1" applyFill="1" applyBorder="1" applyAlignment="1">
      <alignment horizontal="left" vertical="center" wrapText="1"/>
    </xf>
    <xf numFmtId="0" fontId="19" fillId="8" borderId="10" xfId="0" applyNumberFormat="1" applyFont="1" applyFill="1" applyBorder="1" applyAlignment="1">
      <alignment horizontal="left" vertical="center" wrapText="1"/>
    </xf>
    <xf numFmtId="0" fontId="19" fillId="8" borderId="12" xfId="0" applyNumberFormat="1" applyFont="1" applyFill="1" applyBorder="1" applyAlignment="1">
      <alignment horizontal="left" vertical="center" wrapText="1"/>
    </xf>
    <xf numFmtId="0" fontId="19" fillId="8" borderId="2" xfId="0" applyNumberFormat="1" applyFont="1" applyFill="1" applyBorder="1" applyAlignment="1">
      <alignment horizontal="left" vertical="center" wrapText="1"/>
    </xf>
    <xf numFmtId="0" fontId="19" fillId="8" borderId="17" xfId="0" applyNumberFormat="1" applyFont="1" applyFill="1" applyBorder="1" applyAlignment="1">
      <alignment horizontal="left" vertical="center" wrapText="1"/>
    </xf>
    <xf numFmtId="0" fontId="18" fillId="0" borderId="17"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wrapText="1"/>
    </xf>
    <xf numFmtId="49" fontId="18" fillId="0" borderId="17" xfId="0" applyNumberFormat="1" applyFont="1" applyFill="1" applyBorder="1" applyAlignment="1">
      <alignment horizontal="left" vertical="top" wrapText="1"/>
    </xf>
    <xf numFmtId="49" fontId="18" fillId="0" borderId="15" xfId="0" applyNumberFormat="1" applyFont="1" applyFill="1" applyBorder="1" applyAlignment="1">
      <alignment horizontal="left" vertical="top" wrapText="1"/>
    </xf>
    <xf numFmtId="14" fontId="18" fillId="0" borderId="17" xfId="0" applyNumberFormat="1" applyFont="1" applyFill="1" applyBorder="1" applyAlignment="1">
      <alignment horizontal="center" vertical="top" wrapText="1"/>
    </xf>
    <xf numFmtId="14" fontId="18" fillId="0" borderId="15" xfId="0" applyNumberFormat="1" applyFont="1" applyFill="1" applyBorder="1" applyAlignment="1">
      <alignment horizontal="center" vertical="top" wrapText="1"/>
    </xf>
    <xf numFmtId="49" fontId="18" fillId="0" borderId="17" xfId="0" applyNumberFormat="1" applyFont="1" applyFill="1" applyBorder="1" applyAlignment="1">
      <alignment horizontal="left" vertical="top"/>
    </xf>
    <xf numFmtId="49" fontId="18" fillId="0" borderId="16" xfId="0" applyNumberFormat="1" applyFont="1" applyFill="1" applyBorder="1" applyAlignment="1">
      <alignment horizontal="left" vertical="top"/>
    </xf>
    <xf numFmtId="14" fontId="31" fillId="0" borderId="17" xfId="0" applyNumberFormat="1" applyFont="1" applyFill="1" applyBorder="1" applyAlignment="1">
      <alignment horizontal="center" vertical="top"/>
    </xf>
    <xf numFmtId="14" fontId="31" fillId="0" borderId="15" xfId="0" applyNumberFormat="1" applyFont="1" applyFill="1" applyBorder="1" applyAlignment="1">
      <alignment horizontal="center" vertical="top"/>
    </xf>
    <xf numFmtId="14" fontId="31" fillId="0" borderId="16" xfId="0" applyNumberFormat="1" applyFont="1" applyFill="1" applyBorder="1" applyAlignment="1">
      <alignment horizontal="center" vertical="top"/>
    </xf>
    <xf numFmtId="14" fontId="31" fillId="0" borderId="17" xfId="0" applyNumberFormat="1" applyFont="1" applyFill="1" applyBorder="1" applyAlignment="1">
      <alignment horizontal="left" vertical="top" wrapText="1"/>
    </xf>
    <xf numFmtId="14" fontId="31" fillId="0" borderId="15" xfId="0" applyNumberFormat="1" applyFont="1" applyFill="1" applyBorder="1" applyAlignment="1">
      <alignment horizontal="left" vertical="top" wrapText="1"/>
    </xf>
    <xf numFmtId="49" fontId="18" fillId="0" borderId="15" xfId="0" applyNumberFormat="1" applyFont="1" applyFill="1" applyBorder="1" applyAlignment="1">
      <alignment horizontal="left" vertical="top"/>
    </xf>
    <xf numFmtId="0" fontId="18" fillId="0" borderId="26" xfId="0" applyFont="1" applyFill="1" applyBorder="1" applyAlignment="1">
      <alignment horizontal="left" vertical="top" wrapText="1"/>
    </xf>
    <xf numFmtId="0" fontId="18" fillId="0" borderId="27" xfId="0" applyFont="1" applyFill="1" applyBorder="1" applyAlignment="1">
      <alignment horizontal="left" vertical="top" wrapText="1"/>
    </xf>
    <xf numFmtId="14" fontId="18" fillId="0" borderId="17" xfId="0" applyNumberFormat="1" applyFont="1" applyFill="1" applyBorder="1" applyAlignment="1">
      <alignment horizontal="left" vertical="top" wrapText="1"/>
    </xf>
    <xf numFmtId="14" fontId="18" fillId="0" borderId="15" xfId="0" applyNumberFormat="1" applyFont="1" applyFill="1" applyBorder="1" applyAlignment="1">
      <alignment horizontal="left" vertical="top" wrapText="1"/>
    </xf>
    <xf numFmtId="14" fontId="18" fillId="0" borderId="16" xfId="0" applyNumberFormat="1" applyFont="1" applyFill="1" applyBorder="1" applyAlignment="1">
      <alignment horizontal="left" vertical="top" wrapText="1"/>
    </xf>
    <xf numFmtId="14" fontId="27" fillId="0" borderId="17" xfId="0" applyNumberFormat="1" applyFont="1" applyFill="1" applyBorder="1" applyAlignment="1">
      <alignment horizontal="center" vertical="top" wrapText="1"/>
    </xf>
    <xf numFmtId="14" fontId="27" fillId="0" borderId="15" xfId="0" applyNumberFormat="1" applyFont="1" applyFill="1" applyBorder="1" applyAlignment="1">
      <alignment horizontal="center" vertical="top" wrapText="1"/>
    </xf>
    <xf numFmtId="14" fontId="27" fillId="0" borderId="16" xfId="0" applyNumberFormat="1" applyFont="1" applyFill="1" applyBorder="1" applyAlignment="1">
      <alignment horizontal="center" vertical="top" wrapText="1"/>
    </xf>
    <xf numFmtId="0" fontId="31" fillId="0" borderId="17" xfId="0" applyNumberFormat="1" applyFont="1" applyFill="1" applyBorder="1" applyAlignment="1">
      <alignment horizontal="left" vertical="top"/>
    </xf>
    <xf numFmtId="0" fontId="31" fillId="0" borderId="15" xfId="0" applyNumberFormat="1" applyFont="1" applyFill="1" applyBorder="1" applyAlignment="1">
      <alignment horizontal="left" vertical="top"/>
    </xf>
    <xf numFmtId="0" fontId="31" fillId="0" borderId="16" xfId="0" applyNumberFormat="1" applyFont="1" applyFill="1" applyBorder="1" applyAlignment="1">
      <alignment horizontal="left" vertical="top"/>
    </xf>
    <xf numFmtId="14" fontId="27" fillId="0" borderId="17" xfId="0" applyNumberFormat="1" applyFont="1" applyFill="1" applyBorder="1" applyAlignment="1">
      <alignment horizontal="center" vertical="top"/>
    </xf>
    <xf numFmtId="14" fontId="27" fillId="0" borderId="15" xfId="0" applyNumberFormat="1" applyFont="1" applyFill="1" applyBorder="1" applyAlignment="1">
      <alignment horizontal="center" vertical="top"/>
    </xf>
    <xf numFmtId="14" fontId="27" fillId="0" borderId="16" xfId="0" applyNumberFormat="1" applyFont="1" applyFill="1" applyBorder="1" applyAlignment="1">
      <alignment horizontal="center" vertical="top"/>
    </xf>
    <xf numFmtId="0" fontId="31" fillId="0" borderId="17" xfId="0" applyNumberFormat="1" applyFont="1" applyFill="1" applyBorder="1" applyAlignment="1">
      <alignment horizontal="center" vertical="top"/>
    </xf>
    <xf numFmtId="0" fontId="31" fillId="0" borderId="16" xfId="0" applyNumberFormat="1" applyFont="1" applyFill="1" applyBorder="1" applyAlignment="1">
      <alignment horizontal="center" vertical="top"/>
    </xf>
    <xf numFmtId="0" fontId="33" fillId="0" borderId="2" xfId="0" applyNumberFormat="1" applyFont="1" applyFill="1" applyBorder="1" applyAlignment="1">
      <alignment horizontal="left" vertical="top" wrapText="1"/>
    </xf>
    <xf numFmtId="16" fontId="31" fillId="0" borderId="17" xfId="0" applyNumberFormat="1" applyFont="1" applyFill="1" applyBorder="1" applyAlignment="1">
      <alignment horizontal="left" vertical="top"/>
    </xf>
    <xf numFmtId="16" fontId="31" fillId="0" borderId="15" xfId="0" applyNumberFormat="1" applyFont="1" applyFill="1" applyBorder="1" applyAlignment="1">
      <alignment horizontal="left" vertical="top"/>
    </xf>
    <xf numFmtId="16" fontId="31" fillId="0" borderId="16" xfId="0" applyNumberFormat="1" applyFont="1" applyFill="1" applyBorder="1" applyAlignment="1">
      <alignment horizontal="left" vertical="top"/>
    </xf>
    <xf numFmtId="16" fontId="31" fillId="0" borderId="17" xfId="0" applyNumberFormat="1" applyFont="1" applyFill="1" applyBorder="1" applyAlignment="1">
      <alignment horizontal="center" vertical="top"/>
    </xf>
    <xf numFmtId="16" fontId="31" fillId="0" borderId="15" xfId="0" applyNumberFormat="1" applyFont="1" applyFill="1" applyBorder="1" applyAlignment="1">
      <alignment horizontal="center" vertical="top"/>
    </xf>
    <xf numFmtId="16" fontId="31" fillId="0" borderId="16" xfId="0" applyNumberFormat="1" applyFont="1" applyFill="1" applyBorder="1" applyAlignment="1">
      <alignment horizontal="center" vertical="top"/>
    </xf>
    <xf numFmtId="0" fontId="18" fillId="0" borderId="17"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6" xfId="0" applyFont="1" applyFill="1" applyBorder="1" applyAlignment="1">
      <alignment horizontal="center" vertical="top" wrapText="1"/>
    </xf>
    <xf numFmtId="14" fontId="18" fillId="0" borderId="16" xfId="0" applyNumberFormat="1" applyFont="1" applyFill="1" applyBorder="1" applyAlignment="1">
      <alignment horizontal="center" vertical="top" wrapText="1"/>
    </xf>
    <xf numFmtId="0" fontId="19" fillId="0" borderId="2" xfId="0" applyNumberFormat="1" applyFont="1" applyFill="1" applyBorder="1" applyAlignment="1">
      <alignment horizontal="left" vertical="top" wrapText="1"/>
    </xf>
    <xf numFmtId="14" fontId="18" fillId="0" borderId="17" xfId="0" applyNumberFormat="1" applyFont="1" applyFill="1" applyBorder="1" applyAlignment="1">
      <alignment horizontal="center" vertical="center" wrapText="1"/>
    </xf>
    <xf numFmtId="14" fontId="18" fillId="0" borderId="15" xfId="0" applyNumberFormat="1" applyFont="1" applyFill="1" applyBorder="1" applyAlignment="1">
      <alignment horizontal="center" vertical="center" wrapText="1"/>
    </xf>
    <xf numFmtId="14" fontId="18" fillId="0" borderId="16" xfId="0" applyNumberFormat="1" applyFont="1" applyFill="1" applyBorder="1" applyAlignment="1">
      <alignment horizontal="center" vertical="center" wrapText="1"/>
    </xf>
    <xf numFmtId="14" fontId="18" fillId="0" borderId="17" xfId="0" applyNumberFormat="1" applyFont="1" applyFill="1" applyBorder="1" applyAlignment="1">
      <alignment horizontal="left" vertical="center" wrapText="1"/>
    </xf>
    <xf numFmtId="0" fontId="26" fillId="0" borderId="15" xfId="0" applyFont="1" applyBorder="1" applyAlignment="1">
      <alignment horizontal="left"/>
    </xf>
    <xf numFmtId="0" fontId="26" fillId="0" borderId="16" xfId="0" applyFont="1" applyBorder="1" applyAlignment="1">
      <alignment horizontal="left"/>
    </xf>
    <xf numFmtId="14" fontId="27" fillId="0" borderId="17" xfId="0" applyNumberFormat="1" applyFont="1" applyFill="1" applyBorder="1" applyAlignment="1">
      <alignment horizontal="left" vertical="top" wrapText="1"/>
    </xf>
    <xf numFmtId="14" fontId="27" fillId="0" borderId="15" xfId="0" applyNumberFormat="1" applyFont="1" applyFill="1" applyBorder="1" applyAlignment="1">
      <alignment horizontal="left" vertical="top" wrapText="1"/>
    </xf>
    <xf numFmtId="14" fontId="27" fillId="0" borderId="16" xfId="0" applyNumberFormat="1" applyFont="1" applyFill="1" applyBorder="1" applyAlignment="1">
      <alignment horizontal="left" vertical="top" wrapText="1"/>
    </xf>
    <xf numFmtId="0" fontId="27" fillId="0" borderId="17" xfId="0" applyFont="1" applyFill="1" applyBorder="1" applyAlignment="1">
      <alignment horizontal="center"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top" wrapText="1"/>
    </xf>
    <xf numFmtId="0" fontId="19" fillId="0" borderId="16" xfId="0" applyNumberFormat="1" applyFont="1" applyFill="1" applyBorder="1" applyAlignment="1">
      <alignment horizontal="left" vertical="top" wrapText="1"/>
    </xf>
    <xf numFmtId="0" fontId="18" fillId="0" borderId="17" xfId="0" applyFont="1" applyFill="1" applyBorder="1" applyAlignment="1">
      <alignment horizontal="left" vertical="top"/>
    </xf>
    <xf numFmtId="0" fontId="18" fillId="0" borderId="15" xfId="0" applyFont="1" applyFill="1" applyBorder="1" applyAlignment="1">
      <alignment horizontal="left" vertical="top"/>
    </xf>
    <xf numFmtId="0" fontId="18" fillId="0" borderId="16" xfId="0" applyFont="1" applyFill="1" applyBorder="1" applyAlignment="1">
      <alignment horizontal="left" vertical="top"/>
    </xf>
    <xf numFmtId="0" fontId="12" fillId="0" borderId="0" xfId="0" applyNumberFormat="1" applyFont="1" applyAlignment="1">
      <alignment horizontal="center" vertical="top" wrapText="1"/>
    </xf>
    <xf numFmtId="0" fontId="33" fillId="0" borderId="3" xfId="0" applyNumberFormat="1" applyFont="1" applyFill="1" applyBorder="1" applyAlignment="1">
      <alignment horizontal="left" vertical="top" wrapText="1"/>
    </xf>
    <xf numFmtId="0" fontId="19" fillId="0" borderId="3" xfId="0" applyNumberFormat="1" applyFont="1" applyFill="1" applyBorder="1" applyAlignment="1">
      <alignment horizontal="left" vertical="top" wrapText="1"/>
    </xf>
    <xf numFmtId="14" fontId="18" fillId="0" borderId="26" xfId="0" applyNumberFormat="1" applyFont="1" applyFill="1" applyBorder="1" applyAlignment="1">
      <alignment horizontal="center" vertical="center" wrapText="1"/>
    </xf>
    <xf numFmtId="14" fontId="18" fillId="0" borderId="27"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top"/>
    </xf>
    <xf numFmtId="0" fontId="18" fillId="0" borderId="2" xfId="0" applyNumberFormat="1" applyFont="1" applyFill="1" applyBorder="1" applyAlignment="1">
      <alignment horizontal="center" vertical="top" wrapText="1"/>
    </xf>
    <xf numFmtId="49" fontId="18" fillId="0" borderId="2" xfId="0" applyNumberFormat="1" applyFont="1" applyFill="1" applyBorder="1" applyAlignment="1">
      <alignment horizontal="center" vertical="top" wrapText="1"/>
    </xf>
    <xf numFmtId="49" fontId="18" fillId="0" borderId="2" xfId="0" applyNumberFormat="1" applyFont="1" applyFill="1" applyBorder="1" applyAlignment="1">
      <alignment horizontal="left" vertical="top" wrapText="1"/>
    </xf>
    <xf numFmtId="0" fontId="31" fillId="0" borderId="2"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top" wrapText="1"/>
    </xf>
    <xf numFmtId="0" fontId="33" fillId="0" borderId="16" xfId="0" applyNumberFormat="1" applyFont="1" applyFill="1" applyBorder="1" applyAlignment="1">
      <alignment horizontal="left" vertical="top" wrapText="1"/>
    </xf>
    <xf numFmtId="0" fontId="27" fillId="0" borderId="17" xfId="0" applyFont="1" applyFill="1" applyBorder="1" applyAlignment="1">
      <alignment horizontal="center" vertical="top"/>
    </xf>
    <xf numFmtId="0" fontId="27" fillId="0" borderId="15" xfId="0" applyFont="1" applyFill="1" applyBorder="1" applyAlignment="1">
      <alignment horizontal="center" vertical="top"/>
    </xf>
    <xf numFmtId="0" fontId="27" fillId="0" borderId="16" xfId="0" applyFont="1" applyFill="1" applyBorder="1" applyAlignment="1">
      <alignment horizontal="center" vertical="top"/>
    </xf>
    <xf numFmtId="14" fontId="18" fillId="0" borderId="2" xfId="0" applyNumberFormat="1" applyFont="1" applyFill="1" applyBorder="1" applyAlignment="1">
      <alignment horizontal="center" vertical="top"/>
    </xf>
    <xf numFmtId="167" fontId="12" fillId="0" borderId="0" xfId="3" applyNumberFormat="1" applyFont="1" applyAlignment="1">
      <alignment horizontal="center" vertical="center" wrapText="1"/>
    </xf>
    <xf numFmtId="167" fontId="12" fillId="0" borderId="0" xfId="3" applyNumberFormat="1" applyFont="1" applyAlignment="1">
      <alignment horizontal="center" vertical="center"/>
    </xf>
    <xf numFmtId="165" fontId="18" fillId="0" borderId="2" xfId="0" applyNumberFormat="1" applyFont="1" applyFill="1" applyBorder="1" applyAlignment="1">
      <alignment horizontal="center" vertical="center" wrapText="1"/>
    </xf>
    <xf numFmtId="167" fontId="18" fillId="0" borderId="2" xfId="3" applyNumberFormat="1" applyFont="1" applyFill="1" applyBorder="1" applyAlignment="1">
      <alignment horizontal="center" vertical="top" wrapText="1"/>
    </xf>
    <xf numFmtId="49" fontId="18" fillId="0" borderId="2" xfId="0" applyNumberFormat="1" applyFont="1" applyFill="1" applyBorder="1" applyAlignment="1">
      <alignment horizontal="left" vertical="center" wrapText="1"/>
    </xf>
    <xf numFmtId="166" fontId="18" fillId="0" borderId="2" xfId="0" applyNumberFormat="1" applyFont="1" applyFill="1" applyBorder="1" applyAlignment="1">
      <alignment horizontal="center" vertical="top" wrapText="1"/>
    </xf>
    <xf numFmtId="166" fontId="18" fillId="0" borderId="2" xfId="0" applyNumberFormat="1" applyFont="1" applyFill="1" applyBorder="1" applyAlignment="1">
      <alignment horizontal="center" vertical="top"/>
    </xf>
    <xf numFmtId="0" fontId="4" fillId="0" borderId="0" xfId="0" applyNumberFormat="1" applyFont="1" applyAlignment="1">
      <alignment horizontal="left" vertical="center" wrapText="1"/>
    </xf>
    <xf numFmtId="0" fontId="4" fillId="0" borderId="0" xfId="0" applyNumberFormat="1" applyFont="1" applyAlignment="1">
      <alignment horizontal="center" vertical="top" wrapText="1"/>
    </xf>
    <xf numFmtId="0" fontId="4" fillId="0" borderId="0" xfId="0" applyNumberFormat="1" applyFont="1" applyAlignment="1">
      <alignment horizontal="center" vertical="center" wrapText="1"/>
    </xf>
    <xf numFmtId="167" fontId="18" fillId="0" borderId="2" xfId="3" applyNumberFormat="1" applyFont="1" applyFill="1" applyBorder="1" applyAlignment="1">
      <alignment horizontal="right" vertical="top" wrapText="1"/>
    </xf>
    <xf numFmtId="167" fontId="19" fillId="0" borderId="2" xfId="3" applyNumberFormat="1" applyFont="1" applyFill="1" applyBorder="1" applyAlignment="1">
      <alignment horizontal="center" vertical="top" wrapText="1"/>
    </xf>
    <xf numFmtId="0" fontId="18" fillId="0" borderId="2" xfId="0" applyNumberFormat="1" applyFont="1" applyFill="1" applyBorder="1" applyAlignment="1">
      <alignment horizontal="left" vertical="top" wrapText="1"/>
    </xf>
    <xf numFmtId="165" fontId="18" fillId="0" borderId="2" xfId="0" applyNumberFormat="1" applyFont="1" applyFill="1" applyBorder="1" applyAlignment="1">
      <alignment vertical="center" wrapText="1"/>
    </xf>
    <xf numFmtId="0" fontId="18" fillId="0" borderId="17" xfId="0" applyNumberFormat="1" applyFont="1" applyFill="1" applyBorder="1" applyAlignment="1">
      <alignment horizontal="left" vertical="top" wrapText="1"/>
    </xf>
    <xf numFmtId="0" fontId="18" fillId="0" borderId="15" xfId="0" applyNumberFormat="1" applyFont="1" applyFill="1" applyBorder="1" applyAlignment="1">
      <alignment horizontal="left" vertical="top" wrapText="1"/>
    </xf>
    <xf numFmtId="0" fontId="18" fillId="0" borderId="16" xfId="0" applyNumberFormat="1" applyFont="1" applyFill="1" applyBorder="1" applyAlignment="1">
      <alignment horizontal="left" vertical="top" wrapText="1"/>
    </xf>
    <xf numFmtId="49" fontId="18" fillId="0" borderId="16" xfId="0" applyNumberFormat="1" applyFont="1" applyFill="1" applyBorder="1" applyAlignment="1">
      <alignment horizontal="left" vertical="top" wrapText="1"/>
    </xf>
    <xf numFmtId="49" fontId="18" fillId="0" borderId="17" xfId="0" applyNumberFormat="1" applyFont="1" applyFill="1" applyBorder="1" applyAlignment="1">
      <alignment horizontal="center" vertical="top" wrapText="1"/>
    </xf>
    <xf numFmtId="49" fontId="18" fillId="0" borderId="15" xfId="0" applyNumberFormat="1" applyFont="1" applyFill="1" applyBorder="1" applyAlignment="1">
      <alignment horizontal="center" vertical="top" wrapText="1"/>
    </xf>
    <xf numFmtId="49" fontId="18" fillId="0" borderId="16" xfId="0" applyNumberFormat="1" applyFont="1" applyFill="1" applyBorder="1" applyAlignment="1">
      <alignment horizontal="center" vertical="top" wrapText="1"/>
    </xf>
    <xf numFmtId="0" fontId="26" fillId="0" borderId="15" xfId="0" applyFont="1" applyBorder="1" applyAlignment="1">
      <alignment horizontal="left" vertical="top" wrapText="1"/>
    </xf>
    <xf numFmtId="0" fontId="26" fillId="0" borderId="16" xfId="0" applyFont="1" applyBorder="1" applyAlignment="1">
      <alignment horizontal="left" vertical="top" wrapText="1"/>
    </xf>
    <xf numFmtId="0" fontId="18" fillId="0" borderId="17" xfId="0" applyNumberFormat="1" applyFont="1" applyFill="1" applyBorder="1" applyAlignment="1" applyProtection="1">
      <alignment vertical="center" wrapText="1" shrinkToFit="1"/>
      <protection locked="0"/>
    </xf>
    <xf numFmtId="0" fontId="18" fillId="0" borderId="16" xfId="0" applyNumberFormat="1" applyFont="1" applyFill="1" applyBorder="1" applyAlignment="1" applyProtection="1">
      <alignment vertical="center" wrapText="1" shrinkToFit="1"/>
      <protection locked="0"/>
    </xf>
    <xf numFmtId="49" fontId="18" fillId="0" borderId="19" xfId="0" applyNumberFormat="1" applyFont="1" applyFill="1" applyBorder="1" applyAlignment="1">
      <alignment horizontal="left" vertical="top"/>
    </xf>
    <xf numFmtId="0" fontId="26" fillId="0" borderId="21" xfId="0" applyFont="1" applyBorder="1" applyAlignment="1">
      <alignment horizontal="left" vertical="top"/>
    </xf>
    <xf numFmtId="0" fontId="26" fillId="0" borderId="16" xfId="0" applyFont="1" applyBorder="1" applyAlignment="1">
      <alignment horizontal="center" vertical="top" wrapText="1"/>
    </xf>
    <xf numFmtId="0" fontId="18" fillId="0" borderId="17" xfId="0" applyNumberFormat="1" applyFont="1" applyFill="1" applyBorder="1" applyAlignment="1">
      <alignment horizontal="center" vertical="top" wrapText="1"/>
    </xf>
    <xf numFmtId="167" fontId="18" fillId="0" borderId="17" xfId="3" applyNumberFormat="1" applyFont="1" applyFill="1" applyBorder="1" applyAlignment="1">
      <alignment horizontal="right" vertical="center"/>
    </xf>
    <xf numFmtId="0" fontId="26" fillId="0" borderId="16" xfId="0" applyFont="1" applyFill="1" applyBorder="1" applyAlignment="1">
      <alignment horizontal="right" vertical="center"/>
    </xf>
    <xf numFmtId="167" fontId="18" fillId="0" borderId="25" xfId="3" applyNumberFormat="1" applyFont="1" applyFill="1" applyBorder="1" applyAlignment="1">
      <alignment horizontal="right" vertical="center"/>
    </xf>
    <xf numFmtId="0" fontId="26" fillId="0" borderId="28" xfId="0" applyFont="1" applyBorder="1" applyAlignment="1">
      <alignment horizontal="right" vertical="center"/>
    </xf>
    <xf numFmtId="0" fontId="18" fillId="0" borderId="16" xfId="0" applyFont="1" applyFill="1" applyBorder="1" applyAlignment="1">
      <alignment horizontal="center" vertical="top"/>
    </xf>
    <xf numFmtId="49" fontId="18" fillId="0" borderId="17" xfId="0" applyNumberFormat="1" applyFont="1" applyFill="1" applyBorder="1" applyAlignment="1">
      <alignment vertical="top" wrapText="1"/>
    </xf>
    <xf numFmtId="49" fontId="26" fillId="0" borderId="15" xfId="0" applyNumberFormat="1" applyFont="1" applyBorder="1" applyAlignment="1">
      <alignment vertical="top"/>
    </xf>
    <xf numFmtId="49" fontId="26" fillId="0" borderId="16" xfId="0" applyNumberFormat="1" applyFont="1" applyBorder="1" applyAlignment="1">
      <alignment vertical="top"/>
    </xf>
    <xf numFmtId="49" fontId="33" fillId="0" borderId="3" xfId="0" applyNumberFormat="1" applyFont="1" applyFill="1" applyBorder="1" applyAlignment="1">
      <alignment horizontal="left" vertical="top" wrapText="1"/>
    </xf>
    <xf numFmtId="49" fontId="33" fillId="0" borderId="2" xfId="0" applyNumberFormat="1" applyFont="1" applyFill="1" applyBorder="1" applyAlignment="1">
      <alignment horizontal="left" vertical="top" wrapText="1"/>
    </xf>
    <xf numFmtId="170" fontId="18" fillId="0" borderId="17" xfId="0" applyNumberFormat="1" applyFont="1" applyFill="1" applyBorder="1" applyAlignment="1">
      <alignment horizontal="center" vertical="top" wrapText="1"/>
    </xf>
    <xf numFmtId="170" fontId="18" fillId="0" borderId="16" xfId="0" applyNumberFormat="1" applyFont="1" applyFill="1" applyBorder="1" applyAlignment="1">
      <alignment horizontal="center"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169" fontId="31" fillId="0" borderId="17" xfId="0" applyNumberFormat="1" applyFont="1" applyFill="1" applyBorder="1" applyAlignment="1" applyProtection="1">
      <alignment vertical="top" wrapText="1"/>
      <protection locked="0"/>
    </xf>
    <xf numFmtId="0" fontId="18" fillId="0" borderId="16" xfId="0" applyFont="1" applyFill="1" applyBorder="1" applyAlignment="1">
      <alignment vertical="top"/>
    </xf>
    <xf numFmtId="169" fontId="31" fillId="0" borderId="17" xfId="0" applyNumberFormat="1" applyFont="1" applyFill="1" applyBorder="1" applyAlignment="1" applyProtection="1">
      <alignment horizontal="left" vertical="top" wrapText="1"/>
      <protection locked="0"/>
    </xf>
    <xf numFmtId="0" fontId="35" fillId="0" borderId="17" xfId="0" applyFont="1" applyFill="1" applyBorder="1" applyAlignment="1">
      <alignment vertical="top" wrapText="1"/>
    </xf>
    <xf numFmtId="0" fontId="26" fillId="0" borderId="15" xfId="0" applyFont="1" applyFill="1" applyBorder="1" applyAlignment="1">
      <alignment vertical="top" wrapText="1"/>
    </xf>
    <xf numFmtId="0" fontId="26" fillId="0" borderId="16" xfId="0" applyFont="1" applyFill="1" applyBorder="1" applyAlignment="1">
      <alignment vertical="top" wrapText="1"/>
    </xf>
    <xf numFmtId="0" fontId="18" fillId="0" borderId="17" xfId="0" applyNumberFormat="1" applyFont="1" applyFill="1" applyBorder="1" applyAlignment="1">
      <alignment vertical="top" wrapText="1"/>
    </xf>
    <xf numFmtId="0" fontId="18" fillId="0" borderId="15" xfId="0" applyNumberFormat="1" applyFont="1" applyFill="1" applyBorder="1" applyAlignment="1">
      <alignment vertical="top" wrapText="1"/>
    </xf>
    <xf numFmtId="0" fontId="19" fillId="6" borderId="2" xfId="0" applyNumberFormat="1" applyFont="1" applyFill="1" applyBorder="1" applyAlignment="1">
      <alignment horizontal="left" vertical="center" wrapText="1"/>
    </xf>
    <xf numFmtId="0" fontId="18" fillId="6" borderId="17" xfId="0" applyNumberFormat="1" applyFont="1" applyFill="1" applyBorder="1" applyAlignment="1">
      <alignment horizontal="left" vertical="center" wrapText="1"/>
    </xf>
    <xf numFmtId="0" fontId="26" fillId="0" borderId="16" xfId="0" applyFont="1" applyBorder="1" applyAlignment="1">
      <alignment horizontal="left" vertical="center" wrapText="1"/>
    </xf>
    <xf numFmtId="0" fontId="19" fillId="6" borderId="17" xfId="0" applyNumberFormat="1" applyFont="1" applyFill="1" applyBorder="1" applyAlignment="1">
      <alignment horizontal="left" vertical="center" wrapText="1"/>
    </xf>
    <xf numFmtId="17" fontId="18" fillId="6" borderId="17" xfId="0" applyNumberFormat="1" applyFont="1" applyFill="1" applyBorder="1" applyAlignment="1">
      <alignment horizontal="left" vertical="center" wrapText="1"/>
    </xf>
    <xf numFmtId="49" fontId="18" fillId="6" borderId="17" xfId="0" applyNumberFormat="1" applyFont="1" applyFill="1" applyBorder="1" applyAlignment="1">
      <alignment horizontal="left" vertical="center" wrapText="1"/>
    </xf>
    <xf numFmtId="0" fontId="18" fillId="0" borderId="2" xfId="0" applyFont="1" applyFill="1" applyBorder="1" applyAlignment="1">
      <alignment vertical="top" wrapText="1"/>
    </xf>
    <xf numFmtId="14" fontId="18" fillId="0" borderId="2" xfId="0" applyNumberFormat="1" applyFont="1" applyFill="1" applyBorder="1" applyAlignment="1">
      <alignment horizontal="center" vertical="top" wrapText="1"/>
    </xf>
    <xf numFmtId="0" fontId="26" fillId="0" borderId="16" xfId="0" applyFont="1" applyBorder="1" applyAlignment="1">
      <alignment horizontal="right" vertical="center"/>
    </xf>
    <xf numFmtId="0" fontId="26" fillId="0" borderId="16" xfId="0" applyFont="1" applyBorder="1" applyAlignment="1">
      <alignment vertical="top" wrapText="1"/>
    </xf>
    <xf numFmtId="0" fontId="18" fillId="0" borderId="15" xfId="0" applyNumberFormat="1" applyFont="1" applyFill="1" applyBorder="1" applyAlignment="1">
      <alignment horizontal="center" vertical="top" wrapText="1"/>
    </xf>
    <xf numFmtId="0" fontId="19" fillId="8" borderId="18" xfId="0" applyNumberFormat="1" applyFont="1" applyFill="1" applyBorder="1" applyAlignment="1">
      <alignment horizontal="left" vertical="center" wrapText="1"/>
    </xf>
    <xf numFmtId="0" fontId="18" fillId="0" borderId="15" xfId="0" applyFont="1" applyFill="1" applyBorder="1" applyAlignment="1">
      <alignment horizontal="center" vertical="top"/>
    </xf>
    <xf numFmtId="0" fontId="26" fillId="0" borderId="15" xfId="0" applyFont="1" applyBorder="1" applyAlignment="1"/>
    <xf numFmtId="0" fontId="26" fillId="0" borderId="16" xfId="0" applyFont="1" applyBorder="1" applyAlignment="1"/>
    <xf numFmtId="0" fontId="26" fillId="0" borderId="15" xfId="0" applyFont="1" applyBorder="1" applyAlignment="1">
      <alignment vertical="top" wrapText="1"/>
    </xf>
    <xf numFmtId="0" fontId="18" fillId="0" borderId="15" xfId="0" applyFont="1" applyBorder="1" applyAlignment="1"/>
    <xf numFmtId="0" fontId="18" fillId="0" borderId="17" xfId="0" applyFont="1" applyBorder="1" applyAlignment="1">
      <alignment vertical="center" wrapText="1"/>
    </xf>
    <xf numFmtId="49" fontId="18" fillId="0" borderId="17" xfId="0" applyNumberFormat="1" applyFont="1" applyFill="1" applyBorder="1" applyAlignment="1">
      <alignment horizontal="center" vertical="top"/>
    </xf>
    <xf numFmtId="49" fontId="18" fillId="0" borderId="15" xfId="0" applyNumberFormat="1" applyFont="1" applyFill="1" applyBorder="1" applyAlignment="1">
      <alignment horizontal="center" vertical="top"/>
    </xf>
    <xf numFmtId="0" fontId="26" fillId="0" borderId="15" xfId="0" applyFont="1" applyBorder="1" applyAlignment="1">
      <alignment horizontal="center" vertical="top"/>
    </xf>
    <xf numFmtId="0" fontId="26" fillId="0" borderId="16" xfId="0" applyFont="1" applyBorder="1" applyAlignment="1">
      <alignment horizontal="center" vertical="top"/>
    </xf>
    <xf numFmtId="0" fontId="26" fillId="0" borderId="15" xfId="0" applyFont="1" applyBorder="1" applyAlignment="1">
      <alignment horizontal="center" vertical="top" wrapText="1"/>
    </xf>
    <xf numFmtId="0" fontId="26" fillId="0" borderId="15" xfId="0" applyFont="1" applyBorder="1" applyAlignment="1">
      <alignment vertical="top"/>
    </xf>
    <xf numFmtId="0" fontId="18" fillId="0" borderId="17" xfId="0" applyFont="1" applyBorder="1" applyAlignment="1">
      <alignment vertical="top" wrapText="1"/>
    </xf>
    <xf numFmtId="0" fontId="18" fillId="0" borderId="16" xfId="0" applyFont="1" applyBorder="1" applyAlignment="1">
      <alignment vertical="top" wrapText="1"/>
    </xf>
    <xf numFmtId="0" fontId="18" fillId="0" borderId="2" xfId="0" applyFont="1" applyFill="1" applyBorder="1" applyAlignment="1">
      <alignment horizontal="left" vertical="top" wrapText="1"/>
    </xf>
    <xf numFmtId="0" fontId="18" fillId="0" borderId="2" xfId="0" applyFont="1" applyBorder="1" applyAlignment="1">
      <alignment vertical="top"/>
    </xf>
    <xf numFmtId="14" fontId="18" fillId="0" borderId="2" xfId="0" applyNumberFormat="1" applyFont="1" applyFill="1" applyBorder="1" applyAlignment="1">
      <alignment horizontal="left" vertical="top" wrapText="1"/>
    </xf>
    <xf numFmtId="49" fontId="18" fillId="0" borderId="2" xfId="0" applyNumberFormat="1" applyFont="1" applyFill="1" applyBorder="1" applyAlignment="1">
      <alignment horizontal="left" vertical="top"/>
    </xf>
    <xf numFmtId="0" fontId="18" fillId="0" borderId="2" xfId="0" applyFont="1" applyBorder="1" applyAlignment="1">
      <alignment horizontal="left" vertical="top"/>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center" vertical="top"/>
    </xf>
    <xf numFmtId="0" fontId="18" fillId="0" borderId="17" xfId="0" applyNumberFormat="1" applyFont="1" applyBorder="1" applyAlignment="1">
      <alignment horizontal="left" vertical="center" wrapText="1"/>
    </xf>
    <xf numFmtId="0" fontId="18" fillId="0" borderId="16" xfId="0" applyNumberFormat="1" applyFont="1" applyBorder="1" applyAlignment="1">
      <alignment horizontal="left" vertical="center" wrapText="1"/>
    </xf>
    <xf numFmtId="49" fontId="18" fillId="0" borderId="16" xfId="0" applyNumberFormat="1" applyFont="1" applyFill="1" applyBorder="1" applyAlignment="1">
      <alignment horizontal="center" vertical="top"/>
    </xf>
    <xf numFmtId="0" fontId="18" fillId="0" borderId="17" xfId="0" applyFont="1" applyBorder="1" applyAlignment="1">
      <alignment wrapText="1"/>
    </xf>
    <xf numFmtId="0" fontId="18" fillId="0" borderId="16" xfId="0" applyFont="1" applyBorder="1" applyAlignment="1">
      <alignment wrapText="1"/>
    </xf>
    <xf numFmtId="0" fontId="18" fillId="0" borderId="2" xfId="0" applyFont="1" applyBorder="1" applyAlignment="1">
      <alignment horizontal="left" vertical="center" wrapText="1"/>
    </xf>
    <xf numFmtId="49" fontId="18" fillId="0" borderId="2" xfId="0" applyNumberFormat="1" applyFont="1" applyBorder="1" applyAlignment="1">
      <alignment horizontal="center" vertical="top" wrapText="1"/>
    </xf>
    <xf numFmtId="49" fontId="18" fillId="0" borderId="23" xfId="0" applyNumberFormat="1" applyFont="1" applyFill="1" applyBorder="1" applyAlignment="1">
      <alignment horizontal="left" vertical="top"/>
    </xf>
    <xf numFmtId="0" fontId="26" fillId="0" borderId="37" xfId="0" applyFont="1" applyBorder="1" applyAlignment="1">
      <alignment horizontal="left" vertical="top"/>
    </xf>
    <xf numFmtId="0" fontId="18" fillId="0" borderId="17" xfId="0" applyNumberFormat="1" applyFont="1" applyFill="1" applyBorder="1" applyAlignment="1">
      <alignment horizontal="left" vertical="center" wrapText="1"/>
    </xf>
    <xf numFmtId="0" fontId="18" fillId="0" borderId="16" xfId="0" applyNumberFormat="1" applyFont="1" applyFill="1" applyBorder="1" applyAlignment="1">
      <alignment horizontal="left" vertical="center" wrapText="1"/>
    </xf>
    <xf numFmtId="0" fontId="18" fillId="0" borderId="17" xfId="0" applyFont="1" applyBorder="1" applyAlignment="1">
      <alignment horizontal="left" vertical="top" wrapText="1"/>
    </xf>
    <xf numFmtId="0" fontId="18" fillId="0" borderId="16" xfId="0" applyFont="1" applyBorder="1" applyAlignment="1"/>
    <xf numFmtId="49" fontId="18" fillId="0" borderId="2" xfId="0" applyNumberFormat="1" applyFont="1" applyBorder="1" applyAlignment="1">
      <alignment horizontal="left" vertical="top"/>
    </xf>
    <xf numFmtId="0" fontId="18" fillId="0" borderId="2" xfId="0" applyFont="1" applyBorder="1" applyAlignment="1"/>
    <xf numFmtId="0" fontId="18" fillId="0" borderId="2" xfId="0" applyFont="1" applyBorder="1" applyAlignment="1">
      <alignment wrapText="1"/>
    </xf>
    <xf numFmtId="0" fontId="18" fillId="0" borderId="15" xfId="0" applyFont="1" applyFill="1" applyBorder="1" applyAlignment="1">
      <alignment horizontal="left" vertical="center" wrapText="1"/>
    </xf>
    <xf numFmtId="0" fontId="18" fillId="0" borderId="17"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31" fillId="0" borderId="19" xfId="0" applyNumberFormat="1" applyFont="1" applyFill="1" applyBorder="1" applyAlignment="1">
      <alignment horizontal="center" vertical="top"/>
    </xf>
    <xf numFmtId="0" fontId="31" fillId="0" borderId="20" xfId="0" applyNumberFormat="1" applyFont="1" applyFill="1" applyBorder="1" applyAlignment="1">
      <alignment horizontal="center" vertical="top"/>
    </xf>
    <xf numFmtId="0" fontId="31" fillId="0" borderId="21" xfId="0" applyNumberFormat="1" applyFont="1" applyFill="1" applyBorder="1" applyAlignment="1">
      <alignment horizontal="center" vertical="top"/>
    </xf>
    <xf numFmtId="0" fontId="19" fillId="0" borderId="18" xfId="0" applyNumberFormat="1" applyFont="1" applyFill="1" applyBorder="1" applyAlignment="1">
      <alignment horizontal="center" vertical="top" wrapText="1"/>
    </xf>
    <xf numFmtId="0" fontId="19" fillId="0" borderId="10" xfId="0" applyNumberFormat="1" applyFont="1" applyFill="1" applyBorder="1" applyAlignment="1">
      <alignment horizontal="center" vertical="top" wrapText="1"/>
    </xf>
    <xf numFmtId="14" fontId="18" fillId="0" borderId="15" xfId="0" applyNumberFormat="1" applyFont="1" applyFill="1" applyBorder="1" applyAlignment="1">
      <alignment horizontal="center" vertical="center"/>
    </xf>
    <xf numFmtId="0" fontId="39" fillId="0" borderId="2" xfId="0" applyFont="1" applyBorder="1" applyAlignment="1">
      <alignment horizontal="center" vertical="center" wrapText="1"/>
    </xf>
    <xf numFmtId="167" fontId="18" fillId="0" borderId="17" xfId="3" applyNumberFormat="1" applyFont="1" applyFill="1" applyBorder="1" applyAlignment="1" applyProtection="1">
      <alignment horizontal="right" vertical="center"/>
    </xf>
    <xf numFmtId="167" fontId="18" fillId="0" borderId="15" xfId="3" applyNumberFormat="1" applyFont="1" applyFill="1" applyBorder="1" applyAlignment="1" applyProtection="1">
      <alignment horizontal="right" vertical="center"/>
    </xf>
    <xf numFmtId="167" fontId="18" fillId="0" borderId="16" xfId="3" applyNumberFormat="1" applyFont="1" applyFill="1" applyBorder="1" applyAlignment="1" applyProtection="1">
      <alignment horizontal="right" vertical="center"/>
    </xf>
    <xf numFmtId="0" fontId="31" fillId="0" borderId="17" xfId="0" applyNumberFormat="1" applyFont="1" applyFill="1" applyBorder="1" applyAlignment="1">
      <alignment horizontal="center" vertical="center"/>
    </xf>
    <xf numFmtId="0" fontId="31" fillId="0" borderId="15" xfId="0" applyNumberFormat="1" applyFont="1" applyFill="1" applyBorder="1" applyAlignment="1">
      <alignment horizontal="center" vertical="center"/>
    </xf>
    <xf numFmtId="0" fontId="31" fillId="0" borderId="16" xfId="0" applyNumberFormat="1" applyFont="1" applyFill="1" applyBorder="1" applyAlignment="1">
      <alignment horizontal="center" vertical="center"/>
    </xf>
    <xf numFmtId="0" fontId="18" fillId="0" borderId="17"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16" xfId="0" applyNumberFormat="1" applyFont="1" applyFill="1" applyBorder="1" applyAlignment="1">
      <alignment horizontal="center" vertical="center" wrapText="1"/>
    </xf>
    <xf numFmtId="0" fontId="33" fillId="0" borderId="9" xfId="0" applyNumberFormat="1" applyFont="1" applyFill="1" applyBorder="1" applyAlignment="1">
      <alignment horizontal="left" vertical="top" wrapText="1"/>
    </xf>
    <xf numFmtId="0" fontId="33" fillId="0" borderId="10" xfId="0" applyNumberFormat="1" applyFont="1" applyFill="1" applyBorder="1" applyAlignment="1">
      <alignment horizontal="left" vertical="top" wrapText="1"/>
    </xf>
    <xf numFmtId="0" fontId="33" fillId="0" borderId="12" xfId="0" applyNumberFormat="1" applyFont="1" applyFill="1" applyBorder="1" applyAlignment="1">
      <alignment horizontal="left" vertical="top" wrapText="1"/>
    </xf>
    <xf numFmtId="0" fontId="19" fillId="0" borderId="9" xfId="0" applyNumberFormat="1" applyFont="1" applyFill="1" applyBorder="1" applyAlignment="1">
      <alignment horizontal="left" vertical="top" wrapText="1"/>
    </xf>
    <xf numFmtId="0" fontId="19" fillId="0" borderId="10" xfId="0" applyNumberFormat="1" applyFont="1" applyFill="1" applyBorder="1" applyAlignment="1">
      <alignment horizontal="left" vertical="top" wrapText="1"/>
    </xf>
    <xf numFmtId="0" fontId="19" fillId="0" borderId="12" xfId="0" applyNumberFormat="1" applyFont="1" applyFill="1" applyBorder="1" applyAlignment="1">
      <alignment horizontal="left" vertical="top" wrapText="1"/>
    </xf>
    <xf numFmtId="0" fontId="35" fillId="0" borderId="17" xfId="0" applyFont="1" applyFill="1" applyBorder="1" applyAlignment="1">
      <alignment horizontal="left" vertical="top" wrapText="1"/>
    </xf>
    <xf numFmtId="0" fontId="35" fillId="0" borderId="15" xfId="0" applyFont="1" applyFill="1" applyBorder="1" applyAlignment="1">
      <alignment horizontal="left" vertical="top"/>
    </xf>
    <xf numFmtId="0" fontId="35" fillId="0" borderId="16" xfId="0" applyFont="1" applyFill="1" applyBorder="1" applyAlignment="1">
      <alignment horizontal="left" vertical="top"/>
    </xf>
    <xf numFmtId="49" fontId="18" fillId="0" borderId="2"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49" fontId="18" fillId="0" borderId="17"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wrapText="1"/>
    </xf>
    <xf numFmtId="49" fontId="18" fillId="0" borderId="16" xfId="0" applyNumberFormat="1" applyFont="1" applyFill="1" applyBorder="1" applyAlignment="1">
      <alignment horizontal="center" vertical="center" wrapText="1"/>
    </xf>
    <xf numFmtId="167" fontId="18" fillId="0" borderId="2" xfId="3" applyNumberFormat="1" applyFont="1" applyFill="1" applyBorder="1" applyAlignment="1" applyProtection="1">
      <alignment horizontal="right" vertical="center"/>
    </xf>
    <xf numFmtId="0" fontId="31" fillId="0" borderId="2" xfId="0" applyNumberFormat="1" applyFont="1" applyFill="1" applyBorder="1" applyAlignment="1">
      <alignment horizontal="left" vertical="top"/>
    </xf>
    <xf numFmtId="0" fontId="18" fillId="0" borderId="16" xfId="0" applyNumberFormat="1" applyFont="1" applyFill="1" applyBorder="1" applyAlignment="1">
      <alignment vertical="top" wrapText="1"/>
    </xf>
    <xf numFmtId="14" fontId="27" fillId="0" borderId="2" xfId="0" applyNumberFormat="1" applyFont="1" applyFill="1" applyBorder="1" applyAlignment="1">
      <alignment horizontal="center" vertical="center" wrapText="1"/>
    </xf>
    <xf numFmtId="49" fontId="18" fillId="0" borderId="2" xfId="0" applyNumberFormat="1" applyFont="1" applyFill="1" applyBorder="1" applyAlignment="1" applyProtection="1">
      <alignment horizontal="center" vertical="center" wrapText="1"/>
    </xf>
    <xf numFmtId="14" fontId="27" fillId="0" borderId="2" xfId="0" applyNumberFormat="1" applyFont="1" applyFill="1" applyBorder="1" applyAlignment="1">
      <alignment horizontal="center" vertical="center"/>
    </xf>
    <xf numFmtId="49" fontId="19" fillId="0" borderId="2" xfId="0" applyNumberFormat="1" applyFont="1" applyFill="1" applyBorder="1" applyAlignment="1" applyProtection="1">
      <alignment horizontal="left" vertical="top" wrapText="1"/>
    </xf>
    <xf numFmtId="49" fontId="18" fillId="0" borderId="2" xfId="0" applyNumberFormat="1" applyFont="1" applyFill="1" applyBorder="1" applyAlignment="1" applyProtection="1">
      <alignment horizontal="left" vertical="top" wrapText="1"/>
    </xf>
    <xf numFmtId="49" fontId="18" fillId="0" borderId="17" xfId="0" applyNumberFormat="1" applyFont="1" applyFill="1" applyBorder="1" applyAlignment="1" applyProtection="1">
      <alignment horizontal="center" vertical="center" wrapText="1"/>
    </xf>
    <xf numFmtId="49" fontId="18" fillId="0" borderId="16" xfId="0" applyNumberFormat="1" applyFont="1" applyFill="1" applyBorder="1" applyAlignment="1" applyProtection="1">
      <alignment horizontal="center" vertical="center" wrapText="1"/>
    </xf>
    <xf numFmtId="0" fontId="19" fillId="0" borderId="9" xfId="0" applyFont="1" applyFill="1" applyBorder="1" applyAlignment="1">
      <alignment horizontal="left" vertical="top" wrapText="1"/>
    </xf>
    <xf numFmtId="0" fontId="19" fillId="0" borderId="12" xfId="0" applyFont="1" applyFill="1" applyBorder="1" applyAlignment="1">
      <alignment horizontal="left" vertical="top" wrapText="1"/>
    </xf>
    <xf numFmtId="14" fontId="35" fillId="0" borderId="17" xfId="0" applyNumberFormat="1" applyFont="1" applyFill="1" applyBorder="1" applyAlignment="1">
      <alignment horizontal="left" vertical="top" wrapText="1"/>
    </xf>
    <xf numFmtId="14" fontId="35" fillId="0" borderId="16" xfId="0" applyNumberFormat="1" applyFont="1" applyFill="1" applyBorder="1" applyAlignment="1">
      <alignment horizontal="left" vertical="top"/>
    </xf>
    <xf numFmtId="0" fontId="19" fillId="0" borderId="2" xfId="0" applyNumberFormat="1" applyFont="1" applyFill="1" applyBorder="1" applyAlignment="1">
      <alignment horizontal="center" vertical="top" wrapText="1"/>
    </xf>
    <xf numFmtId="14" fontId="27" fillId="0" borderId="2" xfId="0" applyNumberFormat="1" applyFont="1" applyFill="1" applyBorder="1" applyAlignment="1">
      <alignment horizontal="center" vertical="top" wrapText="1"/>
    </xf>
    <xf numFmtId="0" fontId="6" fillId="0" borderId="0" xfId="0" applyNumberFormat="1" applyFont="1" applyAlignment="1">
      <alignment horizontal="center" vertical="top" wrapText="1"/>
    </xf>
    <xf numFmtId="0" fontId="18" fillId="0" borderId="26" xfId="0" applyNumberFormat="1" applyFont="1" applyFill="1" applyBorder="1" applyAlignment="1">
      <alignment horizontal="center" vertical="top" wrapText="1"/>
    </xf>
    <xf numFmtId="0" fontId="18" fillId="0" borderId="29" xfId="0" applyNumberFormat="1" applyFont="1" applyFill="1" applyBorder="1" applyAlignment="1">
      <alignment horizontal="center" vertical="top" wrapText="1"/>
    </xf>
    <xf numFmtId="171" fontId="18" fillId="0" borderId="17" xfId="4" applyNumberFormat="1" applyFont="1" applyFill="1" applyBorder="1" applyAlignment="1">
      <alignment vertical="center"/>
    </xf>
    <xf numFmtId="171" fontId="18" fillId="0" borderId="16" xfId="4" applyNumberFormat="1" applyFont="1" applyFill="1" applyBorder="1" applyAlignment="1">
      <alignment vertical="center"/>
    </xf>
    <xf numFmtId="167" fontId="18" fillId="0" borderId="17" xfId="4" applyNumberFormat="1" applyFont="1" applyFill="1" applyBorder="1" applyAlignment="1">
      <alignment vertical="center"/>
    </xf>
    <xf numFmtId="167" fontId="18" fillId="0" borderId="16" xfId="4" applyNumberFormat="1" applyFont="1" applyFill="1" applyBorder="1" applyAlignment="1">
      <alignment vertical="center"/>
    </xf>
    <xf numFmtId="0" fontId="4" fillId="8" borderId="2" xfId="0" applyNumberFormat="1" applyFont="1" applyFill="1" applyBorder="1" applyAlignment="1">
      <alignment horizontal="left" vertical="center" wrapText="1"/>
    </xf>
    <xf numFmtId="0" fontId="15" fillId="0" borderId="3" xfId="0" applyNumberFormat="1" applyFont="1" applyFill="1" applyBorder="1" applyAlignment="1">
      <alignment horizontal="left" vertical="top" wrapText="1"/>
    </xf>
    <xf numFmtId="0" fontId="15" fillId="0" borderId="2" xfId="0" applyNumberFormat="1" applyFont="1" applyFill="1" applyBorder="1" applyAlignment="1">
      <alignment horizontal="left" vertical="top" wrapText="1"/>
    </xf>
    <xf numFmtId="49" fontId="6" fillId="0" borderId="9"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6" fillId="0" borderId="12" xfId="0" applyNumberFormat="1" applyFont="1" applyFill="1" applyBorder="1" applyAlignment="1">
      <alignment horizontal="center" vertical="top" wrapText="1"/>
    </xf>
    <xf numFmtId="167" fontId="6" fillId="0" borderId="31" xfId="3" applyNumberFormat="1" applyFont="1" applyFill="1" applyBorder="1" applyAlignment="1">
      <alignment horizontal="center" vertical="top" wrapText="1"/>
    </xf>
    <xf numFmtId="167" fontId="6" fillId="0" borderId="32" xfId="3" applyNumberFormat="1" applyFont="1" applyFill="1" applyBorder="1" applyAlignment="1">
      <alignment horizontal="center" vertical="top" wrapText="1"/>
    </xf>
    <xf numFmtId="167" fontId="6" fillId="0" borderId="33" xfId="3" applyNumberFormat="1" applyFont="1" applyFill="1" applyBorder="1" applyAlignment="1">
      <alignment horizontal="center" vertical="top" wrapText="1"/>
    </xf>
    <xf numFmtId="167" fontId="6" fillId="0" borderId="29" xfId="3" applyNumberFormat="1" applyFont="1" applyFill="1" applyBorder="1" applyAlignment="1">
      <alignment horizontal="center" vertical="top" wrapText="1"/>
    </xf>
    <xf numFmtId="167" fontId="6" fillId="0" borderId="8" xfId="3" applyNumberFormat="1" applyFont="1" applyFill="1" applyBorder="1" applyAlignment="1">
      <alignment horizontal="center" vertical="top" wrapText="1"/>
    </xf>
    <xf numFmtId="167" fontId="6" fillId="0" borderId="34" xfId="3" applyNumberFormat="1" applyFont="1" applyFill="1" applyBorder="1" applyAlignment="1">
      <alignment horizontal="center" vertical="top" wrapText="1"/>
    </xf>
    <xf numFmtId="0" fontId="7" fillId="8" borderId="2" xfId="0" applyNumberFormat="1" applyFont="1" applyFill="1" applyBorder="1" applyAlignment="1">
      <alignment horizontal="left" vertical="center" wrapText="1"/>
    </xf>
    <xf numFmtId="0" fontId="7" fillId="0" borderId="18" xfId="0" applyNumberFormat="1" applyFont="1" applyFill="1" applyBorder="1" applyAlignment="1">
      <alignment horizontal="left" vertical="top" wrapText="1"/>
    </xf>
    <xf numFmtId="0" fontId="7" fillId="0" borderId="10" xfId="0" applyNumberFormat="1" applyFont="1" applyFill="1" applyBorder="1" applyAlignment="1">
      <alignment horizontal="left" vertical="top" wrapText="1"/>
    </xf>
    <xf numFmtId="0" fontId="7" fillId="0" borderId="12" xfId="0" applyNumberFormat="1" applyFont="1" applyFill="1" applyBorder="1" applyAlignment="1">
      <alignment horizontal="left" vertical="top" wrapText="1"/>
    </xf>
    <xf numFmtId="0" fontId="7" fillId="0" borderId="3" xfId="0" applyNumberFormat="1" applyFont="1" applyFill="1" applyBorder="1" applyAlignment="1">
      <alignment horizontal="left" vertical="top" wrapText="1"/>
    </xf>
    <xf numFmtId="0" fontId="7" fillId="0" borderId="2" xfId="0" applyNumberFormat="1" applyFont="1" applyFill="1" applyBorder="1" applyAlignment="1">
      <alignment horizontal="left" vertical="top" wrapText="1"/>
    </xf>
    <xf numFmtId="167" fontId="6" fillId="0" borderId="0" xfId="3" applyNumberFormat="1" applyFont="1" applyAlignment="1">
      <alignment horizontal="center" vertical="center" wrapText="1"/>
    </xf>
    <xf numFmtId="167" fontId="6" fillId="0" borderId="0" xfId="3" applyNumberFormat="1" applyFont="1" applyAlignment="1">
      <alignment horizontal="center" vertical="center"/>
    </xf>
    <xf numFmtId="0" fontId="7" fillId="0" borderId="0" xfId="0" applyNumberFormat="1" applyFont="1" applyAlignment="1">
      <alignment vertical="top" wrapText="1"/>
    </xf>
    <xf numFmtId="0" fontId="7" fillId="0" borderId="0" xfId="0" applyNumberFormat="1" applyFont="1" applyAlignment="1">
      <alignment horizontal="center" vertical="top" wrapText="1"/>
    </xf>
    <xf numFmtId="165" fontId="6" fillId="0" borderId="13"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0" fontId="31" fillId="0" borderId="19" xfId="0" applyNumberFormat="1" applyFont="1" applyFill="1" applyBorder="1" applyAlignment="1">
      <alignment horizontal="left" vertical="top"/>
    </xf>
    <xf numFmtId="0" fontId="31" fillId="0" borderId="21" xfId="0" applyNumberFormat="1" applyFont="1" applyFill="1" applyBorder="1" applyAlignment="1">
      <alignment horizontal="left" vertical="top"/>
    </xf>
    <xf numFmtId="49" fontId="6" fillId="0" borderId="14"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13" xfId="0" applyNumberFormat="1" applyFont="1" applyFill="1" applyBorder="1" applyAlignment="1">
      <alignment vertical="center" wrapText="1"/>
    </xf>
    <xf numFmtId="0" fontId="6" fillId="0" borderId="2" xfId="0" applyNumberFormat="1" applyFont="1" applyFill="1" applyBorder="1" applyAlignment="1">
      <alignment vertical="center" wrapText="1"/>
    </xf>
    <xf numFmtId="166" fontId="6" fillId="0" borderId="13" xfId="0" applyNumberFormat="1" applyFont="1" applyFill="1" applyBorder="1" applyAlignment="1">
      <alignment horizontal="center" vertical="top" wrapText="1"/>
    </xf>
    <xf numFmtId="166" fontId="6" fillId="0" borderId="13" xfId="0" applyNumberFormat="1" applyFont="1" applyFill="1" applyBorder="1" applyAlignment="1">
      <alignment horizontal="center" vertical="top"/>
    </xf>
    <xf numFmtId="0" fontId="10" fillId="0" borderId="3" xfId="0" applyNumberFormat="1" applyFont="1" applyFill="1" applyBorder="1" applyAlignment="1">
      <alignment horizontal="left" vertical="top" wrapText="1"/>
    </xf>
    <xf numFmtId="0" fontId="10" fillId="0" borderId="2" xfId="0" applyNumberFormat="1" applyFont="1" applyFill="1" applyBorder="1" applyAlignment="1">
      <alignment horizontal="left" vertical="top" wrapText="1"/>
    </xf>
    <xf numFmtId="167" fontId="18" fillId="0" borderId="25" xfId="4" applyNumberFormat="1" applyFont="1" applyFill="1" applyBorder="1" applyAlignment="1">
      <alignment vertical="center"/>
    </xf>
    <xf numFmtId="167" fontId="18" fillId="0" borderId="28" xfId="4" applyNumberFormat="1" applyFont="1" applyFill="1" applyBorder="1" applyAlignment="1">
      <alignment vertical="center"/>
    </xf>
    <xf numFmtId="0" fontId="31" fillId="0" borderId="3" xfId="0" applyNumberFormat="1" applyFont="1" applyFill="1" applyBorder="1" applyAlignment="1">
      <alignment horizontal="left" vertical="top"/>
    </xf>
    <xf numFmtId="171" fontId="18" fillId="0" borderId="17" xfId="3" applyNumberFormat="1" applyFont="1" applyFill="1" applyBorder="1" applyAlignment="1" applyProtection="1">
      <alignment vertical="center"/>
    </xf>
    <xf numFmtId="171" fontId="18" fillId="0" borderId="16" xfId="3" applyNumberFormat="1" applyFont="1" applyFill="1" applyBorder="1" applyAlignment="1" applyProtection="1">
      <alignment vertical="center"/>
    </xf>
    <xf numFmtId="167" fontId="18" fillId="0" borderId="17" xfId="3" applyNumberFormat="1" applyFont="1" applyFill="1" applyBorder="1" applyAlignment="1" applyProtection="1">
      <alignment vertical="center"/>
    </xf>
    <xf numFmtId="167" fontId="18" fillId="0" borderId="16" xfId="3" applyNumberFormat="1" applyFont="1" applyFill="1" applyBorder="1" applyAlignment="1" applyProtection="1">
      <alignment vertical="center"/>
    </xf>
    <xf numFmtId="167" fontId="18" fillId="0" borderId="2" xfId="3" applyNumberFormat="1" applyFont="1" applyFill="1" applyBorder="1" applyAlignment="1" applyProtection="1">
      <alignment vertical="center"/>
    </xf>
    <xf numFmtId="49" fontId="18" fillId="0" borderId="3" xfId="0" applyNumberFormat="1" applyFont="1" applyFill="1" applyBorder="1" applyAlignment="1">
      <alignment horizontal="left" vertical="top"/>
    </xf>
    <xf numFmtId="14" fontId="31" fillId="0" borderId="2" xfId="0" applyNumberFormat="1" applyFont="1" applyFill="1" applyBorder="1" applyAlignment="1">
      <alignment horizontal="center" vertical="top"/>
    </xf>
    <xf numFmtId="49" fontId="31" fillId="0" borderId="17" xfId="0" applyNumberFormat="1" applyFont="1" applyFill="1" applyBorder="1" applyAlignment="1">
      <alignment horizontal="center" vertical="top"/>
    </xf>
    <xf numFmtId="49" fontId="31" fillId="0" borderId="17" xfId="0" applyNumberFormat="1" applyFont="1" applyFill="1" applyBorder="1" applyAlignment="1">
      <alignment horizontal="left" vertical="top" wrapText="1"/>
    </xf>
    <xf numFmtId="49" fontId="31" fillId="0" borderId="16" xfId="0" applyNumberFormat="1" applyFont="1" applyFill="1" applyBorder="1" applyAlignment="1">
      <alignment horizontal="left" vertical="top" wrapText="1"/>
    </xf>
    <xf numFmtId="49" fontId="31" fillId="0" borderId="17" xfId="0" applyNumberFormat="1" applyFont="1" applyFill="1" applyBorder="1" applyAlignment="1">
      <alignment horizontal="center" vertical="top" wrapText="1"/>
    </xf>
    <xf numFmtId="49" fontId="31" fillId="0" borderId="16" xfId="0" applyNumberFormat="1" applyFont="1" applyFill="1" applyBorder="1" applyAlignment="1">
      <alignment horizontal="center" vertical="top" wrapText="1"/>
    </xf>
    <xf numFmtId="0" fontId="31" fillId="0" borderId="17" xfId="0" applyNumberFormat="1" applyFont="1" applyFill="1" applyBorder="1" applyAlignment="1">
      <alignment horizontal="center" vertical="top" wrapText="1"/>
    </xf>
    <xf numFmtId="0" fontId="31" fillId="0" borderId="16" xfId="0" applyNumberFormat="1" applyFont="1" applyFill="1" applyBorder="1" applyAlignment="1">
      <alignment horizontal="center" vertical="top" wrapText="1"/>
    </xf>
    <xf numFmtId="167" fontId="18" fillId="0" borderId="5" xfId="3" applyNumberFormat="1" applyFont="1" applyFill="1" applyBorder="1" applyAlignment="1" applyProtection="1">
      <alignment vertical="center"/>
    </xf>
  </cellXfs>
  <cellStyles count="7">
    <cellStyle name="Normal_TMP_2" xfId="1"/>
    <cellStyle name="Обычный" xfId="0" builtinId="0"/>
    <cellStyle name="Обычный 2" xfId="6"/>
    <cellStyle name="Обычный 6" xfId="5"/>
    <cellStyle name="Стиль 1" xfId="2"/>
    <cellStyle name="Финансовый" xfId="3" builtinId="3"/>
    <cellStyle name="Финансовый 2" xfId="4"/>
  </cellStyles>
  <dxfs count="0"/>
  <tableStyles count="0" defaultTableStyle="TableStyleMedium9" defaultPivotStyle="PivotStyleLight16"/>
  <colors>
    <mruColors>
      <color rgb="FFBDC3E5"/>
      <color rgb="FFAFB6DF"/>
      <color rgb="FFABB2DD"/>
      <color rgb="FFB3D9FF"/>
      <color rgb="FFCDD1EB"/>
      <color rgb="FFBBC0E3"/>
      <color rgb="FF73ADB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lstData1">
    <pageSetUpPr fitToPage="1"/>
  </sheetPr>
  <dimension ref="A1:BVI1022"/>
  <sheetViews>
    <sheetView view="pageBreakPreview" zoomScale="59" zoomScaleSheetLayoutView="59" workbookViewId="0">
      <pane xSplit="1" ySplit="12" topLeftCell="C439" activePane="bottomRight" state="frozen"/>
      <selection pane="topRight" activeCell="B1" sqref="B1"/>
      <selection pane="bottomLeft" activeCell="A14" sqref="A14"/>
      <selection pane="bottomRight" activeCell="L8" sqref="L8:W9"/>
    </sheetView>
  </sheetViews>
  <sheetFormatPr defaultRowHeight="18.75"/>
  <cols>
    <col min="1" max="1" width="9.140625" style="257" customWidth="1"/>
    <col min="2" max="2" width="60.28515625" style="57" customWidth="1"/>
    <col min="3" max="3" width="22.5703125" style="59" customWidth="1"/>
    <col min="4" max="4" width="13.28515625" style="80" customWidth="1"/>
    <col min="5" max="6" width="4.5703125" style="57" customWidth="1"/>
    <col min="7" max="7" width="14.85546875" style="13" customWidth="1"/>
    <col min="8" max="8" width="8.42578125" style="57" bestFit="1" customWidth="1"/>
    <col min="9" max="9" width="38.28515625" style="61" customWidth="1"/>
    <col min="10" max="10" width="16.140625" style="62" customWidth="1"/>
    <col min="11" max="11" width="13.42578125" style="60" customWidth="1"/>
    <col min="12" max="12" width="16.140625" style="63" customWidth="1"/>
    <col min="13" max="13" width="15.140625" style="63" customWidth="1"/>
    <col min="14" max="14" width="17.140625" style="63" customWidth="1"/>
    <col min="15" max="16" width="16.5703125" style="63" bestFit="1" customWidth="1"/>
    <col min="17" max="17" width="12.85546875" style="63" customWidth="1"/>
    <col min="18" max="19" width="16.5703125" style="63" customWidth="1"/>
    <col min="20" max="20" width="12.7109375" style="63" customWidth="1"/>
    <col min="21" max="21" width="16.85546875" style="63" customWidth="1"/>
    <col min="22" max="22" width="16.5703125" style="63" customWidth="1"/>
    <col min="23" max="23" width="17.28515625" style="63" customWidth="1"/>
    <col min="24" max="16384" width="9.140625" style="64"/>
  </cols>
  <sheetData>
    <row r="1" spans="1:23" ht="18.75" customHeight="1">
      <c r="P1" s="803" t="s">
        <v>650</v>
      </c>
      <c r="Q1" s="804"/>
      <c r="R1" s="804"/>
      <c r="S1" s="804"/>
      <c r="T1" s="804"/>
      <c r="U1" s="804"/>
      <c r="V1" s="804"/>
      <c r="W1" s="804"/>
    </row>
    <row r="2" spans="1:23">
      <c r="P2" s="804"/>
      <c r="Q2" s="804"/>
      <c r="R2" s="804"/>
      <c r="S2" s="804"/>
      <c r="T2" s="804"/>
      <c r="U2" s="804"/>
      <c r="V2" s="804"/>
      <c r="W2" s="804"/>
    </row>
    <row r="3" spans="1:23" ht="48" customHeight="1">
      <c r="B3" s="810" t="s">
        <v>651</v>
      </c>
      <c r="C3" s="811"/>
      <c r="D3" s="812"/>
      <c r="E3" s="811"/>
      <c r="F3" s="811"/>
      <c r="G3" s="811"/>
      <c r="H3" s="811"/>
      <c r="I3" s="811"/>
      <c r="J3" s="811"/>
      <c r="K3" s="811"/>
      <c r="L3" s="811"/>
      <c r="M3" s="811"/>
      <c r="N3" s="811"/>
      <c r="O3" s="811"/>
      <c r="P3" s="811"/>
      <c r="Q3" s="811"/>
      <c r="R3" s="811"/>
      <c r="S3" s="811"/>
      <c r="T3" s="811"/>
      <c r="U3" s="811"/>
      <c r="V3" s="811"/>
    </row>
    <row r="4" spans="1:23" s="33" customFormat="1" hidden="1">
      <c r="A4" s="39"/>
      <c r="B4" s="86"/>
      <c r="C4" s="42"/>
      <c r="D4" s="81"/>
      <c r="E4" s="30"/>
      <c r="F4" s="30"/>
      <c r="G4" s="31"/>
      <c r="H4" s="30"/>
      <c r="I4" s="31"/>
      <c r="J4" s="29"/>
      <c r="K4" s="32" t="s">
        <v>371</v>
      </c>
      <c r="L4" s="45">
        <v>2650560.1</v>
      </c>
      <c r="M4" s="45">
        <v>2668796.1</v>
      </c>
      <c r="N4" s="45">
        <v>1459607.6999999997</v>
      </c>
      <c r="O4" s="45">
        <v>2810608.2999999993</v>
      </c>
      <c r="P4" s="45">
        <v>2810608.2999999993</v>
      </c>
      <c r="Q4" s="45">
        <v>0</v>
      </c>
      <c r="R4" s="45">
        <v>2859555.5999999996</v>
      </c>
      <c r="S4" s="45">
        <v>2859555.5999999996</v>
      </c>
      <c r="T4" s="45">
        <v>0</v>
      </c>
      <c r="U4" s="70">
        <v>2271685.8000000007</v>
      </c>
      <c r="V4" s="45">
        <v>2271685.8000000007</v>
      </c>
      <c r="W4" s="45">
        <v>0</v>
      </c>
    </row>
    <row r="5" spans="1:23" s="38" customFormat="1" ht="19.5" hidden="1" thickBot="1">
      <c r="A5" s="40"/>
      <c r="B5" s="87"/>
      <c r="C5" s="43"/>
      <c r="D5" s="82"/>
      <c r="E5" s="35"/>
      <c r="F5" s="35"/>
      <c r="G5" s="36"/>
      <c r="H5" s="35"/>
      <c r="I5" s="36"/>
      <c r="J5" s="34"/>
      <c r="K5" s="37"/>
      <c r="L5" s="28">
        <f t="shared" ref="L5:W5" si="0">L11-L4</f>
        <v>-1.9450000487267971E-2</v>
      </c>
      <c r="M5" s="28">
        <f t="shared" si="0"/>
        <v>-1.5790000092238188E-2</v>
      </c>
      <c r="N5" s="28">
        <f t="shared" si="0"/>
        <v>4.1870000306516886E-2</v>
      </c>
      <c r="O5" s="28">
        <f t="shared" si="0"/>
        <v>4.000000050291419E-2</v>
      </c>
      <c r="P5" s="28">
        <f t="shared" si="0"/>
        <v>4.000000050291419E-2</v>
      </c>
      <c r="Q5" s="28">
        <f t="shared" si="0"/>
        <v>0</v>
      </c>
      <c r="R5" s="28">
        <f t="shared" si="0"/>
        <v>1.0000000242143869E-2</v>
      </c>
      <c r="S5" s="28">
        <f t="shared" si="0"/>
        <v>1.0000000242143869E-2</v>
      </c>
      <c r="T5" s="28">
        <f t="shared" si="0"/>
        <v>0</v>
      </c>
      <c r="U5" s="28">
        <f t="shared" si="0"/>
        <v>0</v>
      </c>
      <c r="V5" s="28">
        <f t="shared" si="0"/>
        <v>0</v>
      </c>
      <c r="W5" s="28">
        <f t="shared" si="0"/>
        <v>0</v>
      </c>
    </row>
    <row r="6" spans="1:23" s="259" customFormat="1" ht="18.75" customHeight="1">
      <c r="A6" s="807" t="s">
        <v>0</v>
      </c>
      <c r="B6" s="815" t="s">
        <v>27</v>
      </c>
      <c r="C6" s="796" t="s">
        <v>61</v>
      </c>
      <c r="D6" s="816" t="s">
        <v>464</v>
      </c>
      <c r="E6" s="808" t="s">
        <v>24</v>
      </c>
      <c r="F6" s="809"/>
      <c r="G6" s="809"/>
      <c r="H6" s="809"/>
      <c r="I6" s="805" t="s">
        <v>30</v>
      </c>
      <c r="J6" s="805" t="s">
        <v>1</v>
      </c>
      <c r="K6" s="805" t="s">
        <v>28</v>
      </c>
      <c r="L6" s="813" t="s">
        <v>2</v>
      </c>
      <c r="M6" s="813"/>
      <c r="N6" s="813"/>
      <c r="O6" s="813"/>
      <c r="P6" s="813"/>
      <c r="Q6" s="813"/>
      <c r="R6" s="813"/>
      <c r="S6" s="813"/>
      <c r="T6" s="813"/>
      <c r="U6" s="813"/>
      <c r="V6" s="813"/>
      <c r="W6" s="813"/>
    </row>
    <row r="7" spans="1:23" s="259" customFormat="1" ht="15">
      <c r="A7" s="807"/>
      <c r="B7" s="815"/>
      <c r="C7" s="796"/>
      <c r="D7" s="816"/>
      <c r="E7" s="805" t="s">
        <v>3</v>
      </c>
      <c r="F7" s="805" t="s">
        <v>4</v>
      </c>
      <c r="G7" s="805" t="s">
        <v>5</v>
      </c>
      <c r="H7" s="805" t="s">
        <v>6</v>
      </c>
      <c r="I7" s="805"/>
      <c r="J7" s="805"/>
      <c r="K7" s="805"/>
      <c r="L7" s="813"/>
      <c r="M7" s="813"/>
      <c r="N7" s="813"/>
      <c r="O7" s="813"/>
      <c r="P7" s="813"/>
      <c r="Q7" s="813"/>
      <c r="R7" s="813"/>
      <c r="S7" s="813"/>
      <c r="T7" s="813"/>
      <c r="U7" s="813"/>
      <c r="V7" s="813"/>
      <c r="W7" s="813"/>
    </row>
    <row r="8" spans="1:23" s="259" customFormat="1" ht="15">
      <c r="A8" s="807"/>
      <c r="B8" s="815"/>
      <c r="C8" s="796"/>
      <c r="D8" s="816"/>
      <c r="E8" s="805"/>
      <c r="F8" s="805"/>
      <c r="G8" s="805"/>
      <c r="H8" s="805"/>
      <c r="I8" s="805"/>
      <c r="J8" s="805"/>
      <c r="K8" s="805"/>
      <c r="L8" s="806" t="s">
        <v>648</v>
      </c>
      <c r="M8" s="806" t="s">
        <v>649</v>
      </c>
      <c r="N8" s="806" t="s">
        <v>597</v>
      </c>
      <c r="O8" s="814" t="s">
        <v>592</v>
      </c>
      <c r="P8" s="814"/>
      <c r="Q8" s="814"/>
      <c r="R8" s="814" t="s">
        <v>593</v>
      </c>
      <c r="S8" s="814"/>
      <c r="T8" s="814"/>
      <c r="U8" s="814" t="s">
        <v>594</v>
      </c>
      <c r="V8" s="814"/>
      <c r="W8" s="814"/>
    </row>
    <row r="9" spans="1:23" s="260" customFormat="1" ht="108.75" customHeight="1">
      <c r="A9" s="807"/>
      <c r="B9" s="815"/>
      <c r="C9" s="796"/>
      <c r="D9" s="816"/>
      <c r="E9" s="805"/>
      <c r="F9" s="805"/>
      <c r="G9" s="805"/>
      <c r="H9" s="805"/>
      <c r="I9" s="805"/>
      <c r="J9" s="805"/>
      <c r="K9" s="805"/>
      <c r="L9" s="806"/>
      <c r="M9" s="806"/>
      <c r="N9" s="806"/>
      <c r="O9" s="231" t="s">
        <v>29</v>
      </c>
      <c r="P9" s="231" t="s">
        <v>7</v>
      </c>
      <c r="Q9" s="231" t="s">
        <v>8</v>
      </c>
      <c r="R9" s="231" t="s">
        <v>29</v>
      </c>
      <c r="S9" s="231" t="s">
        <v>7</v>
      </c>
      <c r="T9" s="231" t="s">
        <v>8</v>
      </c>
      <c r="U9" s="231" t="s">
        <v>29</v>
      </c>
      <c r="V9" s="231" t="s">
        <v>7</v>
      </c>
      <c r="W9" s="231" t="s">
        <v>8</v>
      </c>
    </row>
    <row r="10" spans="1:23" s="262" customFormat="1" ht="15">
      <c r="A10" s="232" t="s">
        <v>25</v>
      </c>
      <c r="B10" s="150">
        <v>2</v>
      </c>
      <c r="C10" s="247" t="s">
        <v>59</v>
      </c>
      <c r="D10" s="232" t="s">
        <v>60</v>
      </c>
      <c r="E10" s="232" t="s">
        <v>52</v>
      </c>
      <c r="F10" s="232" t="s">
        <v>53</v>
      </c>
      <c r="G10" s="232" t="s">
        <v>54</v>
      </c>
      <c r="H10" s="232" t="s">
        <v>26</v>
      </c>
      <c r="I10" s="232" t="s">
        <v>55</v>
      </c>
      <c r="J10" s="232" t="s">
        <v>81</v>
      </c>
      <c r="K10" s="232" t="s">
        <v>82</v>
      </c>
      <c r="L10" s="246" t="s">
        <v>83</v>
      </c>
      <c r="M10" s="246" t="s">
        <v>84</v>
      </c>
      <c r="N10" s="246" t="s">
        <v>85</v>
      </c>
      <c r="O10" s="793" t="s">
        <v>86</v>
      </c>
      <c r="P10" s="793"/>
      <c r="Q10" s="793"/>
      <c r="R10" s="793" t="s">
        <v>87</v>
      </c>
      <c r="S10" s="793"/>
      <c r="T10" s="793"/>
      <c r="U10" s="793" t="s">
        <v>88</v>
      </c>
      <c r="V10" s="793"/>
      <c r="W10" s="793"/>
    </row>
    <row r="11" spans="1:23" s="268" customFormat="1" ht="36" customHeight="1">
      <c r="A11" s="263"/>
      <c r="B11" s="264" t="s">
        <v>259</v>
      </c>
      <c r="C11" s="265"/>
      <c r="D11" s="266"/>
      <c r="E11" s="238"/>
      <c r="F11" s="238"/>
      <c r="G11" s="266"/>
      <c r="H11" s="238"/>
      <c r="I11" s="266"/>
      <c r="J11" s="238"/>
      <c r="K11" s="238"/>
      <c r="L11" s="267">
        <f>L13+L39+L45+L93+L131+L166+L201+L234+L273+L312+L348+L377+L405+L432+L443+L539+L626+L653+L696+L826+L839</f>
        <v>2650560.0805499996</v>
      </c>
      <c r="M11" s="267">
        <f t="shared" ref="M11:W11" si="1">M13+M39+M45+M93+M131+M166+M201+M234+M273+M312+M348+M377+M405+M432+M443+M539+M626+M653+M696+M826+M839</f>
        <v>2668796.08421</v>
      </c>
      <c r="N11" s="267">
        <f t="shared" si="1"/>
        <v>1459607.74187</v>
      </c>
      <c r="O11" s="267">
        <f t="shared" si="1"/>
        <v>2810608.34</v>
      </c>
      <c r="P11" s="267">
        <f t="shared" si="1"/>
        <v>2810608.34</v>
      </c>
      <c r="Q11" s="267">
        <f t="shared" si="1"/>
        <v>0</v>
      </c>
      <c r="R11" s="267">
        <f t="shared" si="1"/>
        <v>2859555.61</v>
      </c>
      <c r="S11" s="267">
        <f t="shared" si="1"/>
        <v>2859555.61</v>
      </c>
      <c r="T11" s="267">
        <f t="shared" si="1"/>
        <v>0</v>
      </c>
      <c r="U11" s="267">
        <f t="shared" si="1"/>
        <v>2271685.7999999998</v>
      </c>
      <c r="V11" s="267">
        <f t="shared" si="1"/>
        <v>2271685.7999999998</v>
      </c>
      <c r="W11" s="267">
        <f t="shared" si="1"/>
        <v>0</v>
      </c>
    </row>
    <row r="12" spans="1:23" s="268" customFormat="1" ht="14.25">
      <c r="A12" s="269"/>
      <c r="B12" s="270"/>
      <c r="C12" s="271"/>
      <c r="D12" s="272"/>
      <c r="E12" s="273"/>
      <c r="F12" s="273"/>
      <c r="G12" s="272"/>
      <c r="H12" s="273"/>
      <c r="I12" s="272"/>
      <c r="J12" s="273"/>
      <c r="K12" s="273"/>
      <c r="L12" s="274"/>
      <c r="M12" s="274"/>
      <c r="N12" s="274"/>
      <c r="O12" s="275"/>
      <c r="P12" s="276"/>
      <c r="Q12" s="277"/>
      <c r="R12" s="275"/>
      <c r="S12" s="276"/>
      <c r="T12" s="277"/>
      <c r="U12" s="275"/>
      <c r="V12" s="276"/>
      <c r="W12" s="278"/>
    </row>
    <row r="13" spans="1:23" s="280" customFormat="1" ht="28.5">
      <c r="A13" s="266" t="s">
        <v>163</v>
      </c>
      <c r="B13" s="265" t="s">
        <v>164</v>
      </c>
      <c r="C13" s="266"/>
      <c r="D13" s="266"/>
      <c r="E13" s="266"/>
      <c r="F13" s="266"/>
      <c r="G13" s="266"/>
      <c r="H13" s="266"/>
      <c r="I13" s="266"/>
      <c r="J13" s="266"/>
      <c r="K13" s="266" t="s">
        <v>62</v>
      </c>
      <c r="L13" s="233">
        <f>L14+L29+L36+L34</f>
        <v>51633.19999999999</v>
      </c>
      <c r="M13" s="233">
        <f t="shared" ref="M13:W13" si="2">M14+M29+M36+M34</f>
        <v>57575.6</v>
      </c>
      <c r="N13" s="233">
        <f t="shared" si="2"/>
        <v>24761.699999999997</v>
      </c>
      <c r="O13" s="233">
        <f t="shared" si="2"/>
        <v>66756.3</v>
      </c>
      <c r="P13" s="233">
        <f t="shared" si="2"/>
        <v>66756.3</v>
      </c>
      <c r="Q13" s="233">
        <f t="shared" si="2"/>
        <v>0</v>
      </c>
      <c r="R13" s="233">
        <f t="shared" si="2"/>
        <v>58150.6</v>
      </c>
      <c r="S13" s="233">
        <f t="shared" si="2"/>
        <v>58150.6</v>
      </c>
      <c r="T13" s="233">
        <f t="shared" si="2"/>
        <v>0</v>
      </c>
      <c r="U13" s="233">
        <f t="shared" si="2"/>
        <v>58592.799999999996</v>
      </c>
      <c r="V13" s="233">
        <f t="shared" si="2"/>
        <v>58592.799999999996</v>
      </c>
      <c r="W13" s="279">
        <f t="shared" si="2"/>
        <v>0</v>
      </c>
    </row>
    <row r="14" spans="1:23" s="280" customFormat="1" ht="14.25">
      <c r="A14" s="281" t="s">
        <v>9</v>
      </c>
      <c r="B14" s="725" t="s">
        <v>67</v>
      </c>
      <c r="C14" s="725"/>
      <c r="D14" s="725"/>
      <c r="E14" s="725"/>
      <c r="F14" s="725"/>
      <c r="G14" s="725"/>
      <c r="H14" s="725"/>
      <c r="I14" s="725"/>
      <c r="J14" s="725"/>
      <c r="K14" s="725"/>
      <c r="L14" s="234">
        <f>L15+L19+L26</f>
        <v>34889.899999999994</v>
      </c>
      <c r="M14" s="234">
        <f t="shared" ref="M14:W14" si="3">M15+M19+M26</f>
        <v>35577.199999999997</v>
      </c>
      <c r="N14" s="234">
        <f t="shared" si="3"/>
        <v>17978.3</v>
      </c>
      <c r="O14" s="234">
        <f t="shared" si="3"/>
        <v>41655.4</v>
      </c>
      <c r="P14" s="234">
        <f t="shared" si="3"/>
        <v>41655.4</v>
      </c>
      <c r="Q14" s="234">
        <f t="shared" si="3"/>
        <v>0</v>
      </c>
      <c r="R14" s="234">
        <f t="shared" si="3"/>
        <v>38805.9</v>
      </c>
      <c r="S14" s="234">
        <f t="shared" si="3"/>
        <v>38805.9</v>
      </c>
      <c r="T14" s="234">
        <f t="shared" si="3"/>
        <v>0</v>
      </c>
      <c r="U14" s="234">
        <f t="shared" si="3"/>
        <v>39101</v>
      </c>
      <c r="V14" s="234">
        <f t="shared" si="3"/>
        <v>39101</v>
      </c>
      <c r="W14" s="234">
        <f t="shared" si="3"/>
        <v>0</v>
      </c>
    </row>
    <row r="15" spans="1:23" s="280" customFormat="1" ht="15">
      <c r="A15" s="282" t="s">
        <v>57</v>
      </c>
      <c r="B15" s="224"/>
      <c r="C15" s="283"/>
      <c r="D15" s="284"/>
      <c r="E15" s="224"/>
      <c r="F15" s="224"/>
      <c r="G15" s="224"/>
      <c r="H15" s="224"/>
      <c r="I15" s="149"/>
      <c r="J15" s="283"/>
      <c r="K15" s="284"/>
      <c r="L15" s="620">
        <f>SUM(L16:L18)</f>
        <v>24360.3</v>
      </c>
      <c r="M15" s="620">
        <f t="shared" ref="M15:W15" si="4">SUM(M16:M18)</f>
        <v>26171</v>
      </c>
      <c r="N15" s="620">
        <f t="shared" si="4"/>
        <v>13657.9</v>
      </c>
      <c r="O15" s="620">
        <f>SUM(O16:O18)</f>
        <v>33653.200000000004</v>
      </c>
      <c r="P15" s="620">
        <f t="shared" si="4"/>
        <v>33653.200000000004</v>
      </c>
      <c r="Q15" s="620">
        <f t="shared" si="4"/>
        <v>0</v>
      </c>
      <c r="R15" s="620">
        <f t="shared" si="4"/>
        <v>31361.599999999999</v>
      </c>
      <c r="S15" s="620">
        <f t="shared" si="4"/>
        <v>31361.599999999999</v>
      </c>
      <c r="T15" s="620">
        <f t="shared" si="4"/>
        <v>0</v>
      </c>
      <c r="U15" s="620">
        <f t="shared" si="4"/>
        <v>31600.2</v>
      </c>
      <c r="V15" s="620">
        <f t="shared" si="4"/>
        <v>31600.2</v>
      </c>
      <c r="W15" s="403">
        <f t="shared" si="4"/>
        <v>0</v>
      </c>
    </row>
    <row r="16" spans="1:23" s="280" customFormat="1" ht="30">
      <c r="A16" s="285" t="s">
        <v>10</v>
      </c>
      <c r="B16" s="224" t="s">
        <v>68</v>
      </c>
      <c r="C16" s="102"/>
      <c r="D16" s="102" t="s">
        <v>465</v>
      </c>
      <c r="E16" s="246" t="s">
        <v>595</v>
      </c>
      <c r="F16" s="246" t="s">
        <v>375</v>
      </c>
      <c r="G16" s="246" t="s">
        <v>466</v>
      </c>
      <c r="H16" s="150">
        <v>100</v>
      </c>
      <c r="I16" s="727" t="s">
        <v>218</v>
      </c>
      <c r="J16" s="744" t="s">
        <v>217</v>
      </c>
      <c r="K16" s="102"/>
      <c r="L16" s="409">
        <v>23355.599999999999</v>
      </c>
      <c r="M16" s="409">
        <v>25139</v>
      </c>
      <c r="N16" s="409">
        <v>13202.5</v>
      </c>
      <c r="O16" s="409">
        <v>32312.7</v>
      </c>
      <c r="P16" s="409">
        <v>32312.7</v>
      </c>
      <c r="Q16" s="409"/>
      <c r="R16" s="409">
        <v>30026.2</v>
      </c>
      <c r="S16" s="409">
        <v>30026.2</v>
      </c>
      <c r="T16" s="409"/>
      <c r="U16" s="409">
        <v>30254.6</v>
      </c>
      <c r="V16" s="409">
        <v>30254.6</v>
      </c>
      <c r="W16" s="621"/>
    </row>
    <row r="17" spans="1:1933" s="280" customFormat="1" ht="19.899999999999999" customHeight="1">
      <c r="A17" s="285" t="s">
        <v>11</v>
      </c>
      <c r="B17" s="224" t="s">
        <v>69</v>
      </c>
      <c r="C17" s="149"/>
      <c r="D17" s="246" t="s">
        <v>467</v>
      </c>
      <c r="E17" s="246" t="s">
        <v>468</v>
      </c>
      <c r="F17" s="246" t="s">
        <v>469</v>
      </c>
      <c r="G17" s="246" t="s">
        <v>470</v>
      </c>
      <c r="H17" s="150">
        <v>200</v>
      </c>
      <c r="I17" s="824"/>
      <c r="J17" s="745"/>
      <c r="K17" s="286"/>
      <c r="L17" s="409">
        <v>1004.7</v>
      </c>
      <c r="M17" s="409">
        <v>1013.8</v>
      </c>
      <c r="N17" s="409">
        <v>455.4</v>
      </c>
      <c r="O17" s="409">
        <v>1323.2</v>
      </c>
      <c r="P17" s="409">
        <v>1323.2</v>
      </c>
      <c r="Q17" s="409"/>
      <c r="R17" s="409">
        <v>1319.3</v>
      </c>
      <c r="S17" s="409">
        <v>1319.3</v>
      </c>
      <c r="T17" s="409"/>
      <c r="U17" s="409">
        <v>1329.4</v>
      </c>
      <c r="V17" s="409">
        <v>1329.4</v>
      </c>
      <c r="W17" s="621"/>
    </row>
    <row r="18" spans="1:1933" s="280" customFormat="1" ht="71.25" customHeight="1">
      <c r="A18" s="285" t="s">
        <v>20</v>
      </c>
      <c r="B18" s="224" t="s">
        <v>31</v>
      </c>
      <c r="C18" s="149"/>
      <c r="D18" s="246" t="s">
        <v>467</v>
      </c>
      <c r="E18" s="246" t="s">
        <v>468</v>
      </c>
      <c r="F18" s="246" t="s">
        <v>469</v>
      </c>
      <c r="G18" s="246" t="s">
        <v>470</v>
      </c>
      <c r="H18" s="150">
        <v>800</v>
      </c>
      <c r="I18" s="825"/>
      <c r="J18" s="746"/>
      <c r="K18" s="286"/>
      <c r="L18" s="409"/>
      <c r="M18" s="409">
        <v>18.2</v>
      </c>
      <c r="N18" s="409"/>
      <c r="O18" s="409">
        <v>17.3</v>
      </c>
      <c r="P18" s="409">
        <v>17.3</v>
      </c>
      <c r="Q18" s="409"/>
      <c r="R18" s="409">
        <v>16.100000000000001</v>
      </c>
      <c r="S18" s="409">
        <v>16.100000000000001</v>
      </c>
      <c r="T18" s="409"/>
      <c r="U18" s="409">
        <v>16.2</v>
      </c>
      <c r="V18" s="409">
        <v>16.2</v>
      </c>
      <c r="W18" s="621"/>
    </row>
    <row r="19" spans="1:1933" s="280" customFormat="1" ht="24" customHeight="1">
      <c r="A19" s="787" t="s">
        <v>89</v>
      </c>
      <c r="B19" s="758"/>
      <c r="C19" s="758"/>
      <c r="D19" s="758"/>
      <c r="E19" s="758"/>
      <c r="F19" s="758"/>
      <c r="G19" s="758"/>
      <c r="H19" s="758"/>
      <c r="I19" s="758"/>
      <c r="J19" s="758"/>
      <c r="K19" s="758"/>
      <c r="L19" s="402">
        <f t="shared" ref="L19:W19" si="5">SUM(L20,L22,L24)</f>
        <v>6877.5999999999995</v>
      </c>
      <c r="M19" s="402">
        <f t="shared" si="5"/>
        <v>6884.0999999999995</v>
      </c>
      <c r="N19" s="402">
        <f t="shared" si="5"/>
        <v>4046.6</v>
      </c>
      <c r="O19" s="402">
        <f t="shared" si="5"/>
        <v>7527.2</v>
      </c>
      <c r="P19" s="402">
        <f t="shared" si="5"/>
        <v>7527.2</v>
      </c>
      <c r="Q19" s="402">
        <f t="shared" si="5"/>
        <v>0</v>
      </c>
      <c r="R19" s="402">
        <f t="shared" si="5"/>
        <v>7002.4000000000005</v>
      </c>
      <c r="S19" s="402">
        <f t="shared" si="5"/>
        <v>7002.4000000000005</v>
      </c>
      <c r="T19" s="402">
        <f t="shared" si="5"/>
        <v>0</v>
      </c>
      <c r="U19" s="402">
        <f t="shared" si="5"/>
        <v>7055.5999999999995</v>
      </c>
      <c r="V19" s="402">
        <f t="shared" si="5"/>
        <v>7055.5999999999995</v>
      </c>
      <c r="W19" s="403">
        <f t="shared" si="5"/>
        <v>0</v>
      </c>
    </row>
    <row r="20" spans="1:1933" s="280" customFormat="1" ht="15">
      <c r="A20" s="285" t="s">
        <v>12</v>
      </c>
      <c r="B20" s="224" t="s">
        <v>58</v>
      </c>
      <c r="C20" s="102"/>
      <c r="D20" s="102"/>
      <c r="E20" s="224"/>
      <c r="F20" s="224"/>
      <c r="G20" s="224"/>
      <c r="H20" s="150">
        <v>100</v>
      </c>
      <c r="I20" s="287"/>
      <c r="J20" s="102"/>
      <c r="K20" s="102"/>
      <c r="L20" s="409">
        <f t="shared" ref="L20:W20" si="6">SUM(L21:L21)</f>
        <v>5793.4</v>
      </c>
      <c r="M20" s="409">
        <f t="shared" si="6"/>
        <v>6462.8</v>
      </c>
      <c r="N20" s="409">
        <f t="shared" si="6"/>
        <v>3801.9</v>
      </c>
      <c r="O20" s="409">
        <f t="shared" si="6"/>
        <v>7042.6</v>
      </c>
      <c r="P20" s="409">
        <f t="shared" si="6"/>
        <v>7042.6</v>
      </c>
      <c r="Q20" s="409">
        <f t="shared" si="6"/>
        <v>0</v>
      </c>
      <c r="R20" s="409">
        <f t="shared" si="6"/>
        <v>6551.6</v>
      </c>
      <c r="S20" s="409">
        <f t="shared" si="6"/>
        <v>6551.6</v>
      </c>
      <c r="T20" s="409">
        <f t="shared" si="6"/>
        <v>0</v>
      </c>
      <c r="U20" s="409">
        <f t="shared" si="6"/>
        <v>6601.4</v>
      </c>
      <c r="V20" s="409">
        <f t="shared" si="6"/>
        <v>6601.4</v>
      </c>
      <c r="W20" s="621">
        <f t="shared" si="6"/>
        <v>0</v>
      </c>
    </row>
    <row r="21" spans="1:1933" s="280" customFormat="1" ht="16.5" customHeight="1">
      <c r="A21" s="285" t="s">
        <v>48</v>
      </c>
      <c r="B21" s="224" t="s">
        <v>471</v>
      </c>
      <c r="C21" s="102"/>
      <c r="D21" s="246" t="s">
        <v>472</v>
      </c>
      <c r="E21" s="246" t="s">
        <v>468</v>
      </c>
      <c r="F21" s="246" t="s">
        <v>473</v>
      </c>
      <c r="G21" s="246" t="s">
        <v>474</v>
      </c>
      <c r="H21" s="150">
        <v>100</v>
      </c>
      <c r="I21" s="287"/>
      <c r="J21" s="102"/>
      <c r="K21" s="102"/>
      <c r="L21" s="409">
        <v>5793.4</v>
      </c>
      <c r="M21" s="409">
        <v>6462.8</v>
      </c>
      <c r="N21" s="409">
        <v>3801.9</v>
      </c>
      <c r="O21" s="409">
        <f>SUM(P21:Q21)</f>
        <v>7042.6</v>
      </c>
      <c r="P21" s="409">
        <v>7042.6</v>
      </c>
      <c r="Q21" s="409"/>
      <c r="R21" s="409">
        <f>SUM(S21:T21)</f>
        <v>6551.6</v>
      </c>
      <c r="S21" s="409">
        <v>6551.6</v>
      </c>
      <c r="T21" s="409"/>
      <c r="U21" s="409">
        <f>SUM(V21:W21)</f>
        <v>6601.4</v>
      </c>
      <c r="V21" s="409">
        <v>6601.4</v>
      </c>
      <c r="W21" s="621"/>
    </row>
    <row r="22" spans="1:1933" s="280" customFormat="1" ht="30">
      <c r="A22" s="285" t="s">
        <v>13</v>
      </c>
      <c r="B22" s="224" t="s">
        <v>32</v>
      </c>
      <c r="C22" s="149"/>
      <c r="D22" s="288"/>
      <c r="E22" s="224"/>
      <c r="F22" s="224"/>
      <c r="G22" s="224"/>
      <c r="H22" s="150">
        <v>200</v>
      </c>
      <c r="I22" s="149"/>
      <c r="J22" s="149"/>
      <c r="K22" s="286"/>
      <c r="L22" s="409">
        <f t="shared" ref="L22:W22" si="7">SUM(L23:L23)</f>
        <v>1084.2</v>
      </c>
      <c r="M22" s="409">
        <f t="shared" si="7"/>
        <v>420.4</v>
      </c>
      <c r="N22" s="409">
        <f t="shared" si="7"/>
        <v>244.7</v>
      </c>
      <c r="O22" s="409">
        <f t="shared" si="7"/>
        <v>483.7</v>
      </c>
      <c r="P22" s="409">
        <f t="shared" si="7"/>
        <v>483.7</v>
      </c>
      <c r="Q22" s="409">
        <f t="shared" si="7"/>
        <v>0</v>
      </c>
      <c r="R22" s="409">
        <f t="shared" si="7"/>
        <v>450</v>
      </c>
      <c r="S22" s="409">
        <f t="shared" si="7"/>
        <v>450</v>
      </c>
      <c r="T22" s="409">
        <f t="shared" si="7"/>
        <v>0</v>
      </c>
      <c r="U22" s="409">
        <f t="shared" si="7"/>
        <v>453.4</v>
      </c>
      <c r="V22" s="409">
        <f t="shared" si="7"/>
        <v>453.4</v>
      </c>
      <c r="W22" s="235">
        <f t="shared" si="7"/>
        <v>0</v>
      </c>
    </row>
    <row r="23" spans="1:1933" s="280" customFormat="1" ht="57.6" customHeight="1">
      <c r="A23" s="285" t="s">
        <v>49</v>
      </c>
      <c r="B23" s="224" t="s">
        <v>471</v>
      </c>
      <c r="C23" s="149"/>
      <c r="D23" s="246" t="s">
        <v>472</v>
      </c>
      <c r="E23" s="246" t="s">
        <v>468</v>
      </c>
      <c r="F23" s="246" t="s">
        <v>473</v>
      </c>
      <c r="G23" s="246" t="s">
        <v>474</v>
      </c>
      <c r="H23" s="150">
        <v>200</v>
      </c>
      <c r="I23" s="149"/>
      <c r="J23" s="149"/>
      <c r="K23" s="286"/>
      <c r="L23" s="409">
        <v>1084.2</v>
      </c>
      <c r="M23" s="409">
        <v>420.4</v>
      </c>
      <c r="N23" s="409">
        <v>244.7</v>
      </c>
      <c r="O23" s="409">
        <f>SUM(P23:Q23)</f>
        <v>483.7</v>
      </c>
      <c r="P23" s="409">
        <v>483.7</v>
      </c>
      <c r="Q23" s="409"/>
      <c r="R23" s="409">
        <f>SUM(S23:T23)</f>
        <v>450</v>
      </c>
      <c r="S23" s="409">
        <v>450</v>
      </c>
      <c r="T23" s="409"/>
      <c r="U23" s="409">
        <f>SUM(V23:W23)</f>
        <v>453.4</v>
      </c>
      <c r="V23" s="409">
        <v>453.4</v>
      </c>
      <c r="W23" s="621"/>
    </row>
    <row r="24" spans="1:1933" s="280" customFormat="1" ht="15">
      <c r="A24" s="285" t="s">
        <v>50</v>
      </c>
      <c r="B24" s="224" t="s">
        <v>31</v>
      </c>
      <c r="C24" s="149"/>
      <c r="D24" s="288"/>
      <c r="E24" s="224"/>
      <c r="F24" s="224"/>
      <c r="G24" s="224"/>
      <c r="H24" s="150">
        <v>800</v>
      </c>
      <c r="I24" s="149"/>
      <c r="J24" s="149"/>
      <c r="K24" s="286"/>
      <c r="L24" s="409">
        <f t="shared" ref="L24:W24" si="8">SUM(L25:L25)</f>
        <v>0</v>
      </c>
      <c r="M24" s="409">
        <f t="shared" si="8"/>
        <v>0.9</v>
      </c>
      <c r="N24" s="409">
        <f t="shared" si="8"/>
        <v>0</v>
      </c>
      <c r="O24" s="409">
        <f t="shared" si="8"/>
        <v>0.9</v>
      </c>
      <c r="P24" s="409">
        <f t="shared" si="8"/>
        <v>0.9</v>
      </c>
      <c r="Q24" s="409">
        <f t="shared" si="8"/>
        <v>0</v>
      </c>
      <c r="R24" s="409">
        <f t="shared" si="8"/>
        <v>0.8</v>
      </c>
      <c r="S24" s="409">
        <f t="shared" si="8"/>
        <v>0.8</v>
      </c>
      <c r="T24" s="409">
        <f t="shared" si="8"/>
        <v>0</v>
      </c>
      <c r="U24" s="409">
        <f t="shared" si="8"/>
        <v>0.8</v>
      </c>
      <c r="V24" s="409">
        <f t="shared" si="8"/>
        <v>0.8</v>
      </c>
      <c r="W24" s="410">
        <f t="shared" si="8"/>
        <v>0</v>
      </c>
    </row>
    <row r="25" spans="1:1933" s="280" customFormat="1" ht="30">
      <c r="A25" s="285" t="s">
        <v>51</v>
      </c>
      <c r="B25" s="224" t="s">
        <v>471</v>
      </c>
      <c r="C25" s="149"/>
      <c r="D25" s="246" t="s">
        <v>472</v>
      </c>
      <c r="E25" s="246" t="s">
        <v>468</v>
      </c>
      <c r="F25" s="246" t="s">
        <v>473</v>
      </c>
      <c r="G25" s="246" t="s">
        <v>474</v>
      </c>
      <c r="H25" s="150">
        <v>800</v>
      </c>
      <c r="I25" s="149"/>
      <c r="J25" s="149"/>
      <c r="K25" s="286"/>
      <c r="L25" s="409"/>
      <c r="M25" s="409">
        <v>0.9</v>
      </c>
      <c r="N25" s="409"/>
      <c r="O25" s="409">
        <f>SUM(P25:Q25)</f>
        <v>0.9</v>
      </c>
      <c r="P25" s="409">
        <v>0.9</v>
      </c>
      <c r="Q25" s="409"/>
      <c r="R25" s="409">
        <f>SUM(S25:T25)</f>
        <v>0.8</v>
      </c>
      <c r="S25" s="409">
        <v>0.8</v>
      </c>
      <c r="T25" s="409"/>
      <c r="U25" s="409">
        <f>SUM(V25:W25)</f>
        <v>0.8</v>
      </c>
      <c r="V25" s="409">
        <v>0.8</v>
      </c>
      <c r="W25" s="410"/>
    </row>
    <row r="26" spans="1:1933" s="280" customFormat="1" ht="14.25">
      <c r="A26" s="788" t="s">
        <v>73</v>
      </c>
      <c r="B26" s="769"/>
      <c r="C26" s="769"/>
      <c r="D26" s="769"/>
      <c r="E26" s="769"/>
      <c r="F26" s="769"/>
      <c r="G26" s="769"/>
      <c r="H26" s="769"/>
      <c r="I26" s="769"/>
      <c r="J26" s="769"/>
      <c r="K26" s="769"/>
      <c r="L26" s="622">
        <f>SUM(L27)</f>
        <v>3652</v>
      </c>
      <c r="M26" s="622">
        <f t="shared" ref="M26:W26" si="9">SUM(M27)</f>
        <v>2522.1</v>
      </c>
      <c r="N26" s="622">
        <f t="shared" si="9"/>
        <v>273.8</v>
      </c>
      <c r="O26" s="622">
        <f>SUM(O27)</f>
        <v>475</v>
      </c>
      <c r="P26" s="622">
        <f t="shared" si="9"/>
        <v>475</v>
      </c>
      <c r="Q26" s="622">
        <f t="shared" si="9"/>
        <v>0</v>
      </c>
      <c r="R26" s="622">
        <f t="shared" si="9"/>
        <v>441.9</v>
      </c>
      <c r="S26" s="622">
        <f t="shared" si="9"/>
        <v>441.9</v>
      </c>
      <c r="T26" s="622">
        <f t="shared" si="9"/>
        <v>0</v>
      </c>
      <c r="U26" s="622">
        <f t="shared" si="9"/>
        <v>445.2</v>
      </c>
      <c r="V26" s="622">
        <f t="shared" si="9"/>
        <v>445.2</v>
      </c>
      <c r="W26" s="623">
        <f t="shared" si="9"/>
        <v>0</v>
      </c>
      <c r="X26" s="289"/>
      <c r="Y26" s="289"/>
      <c r="Z26" s="289"/>
      <c r="AA26" s="289"/>
      <c r="AB26" s="289"/>
      <c r="AC26" s="289"/>
      <c r="AD26" s="289"/>
      <c r="AE26" s="289"/>
      <c r="AF26" s="289"/>
      <c r="AG26" s="289"/>
    </row>
    <row r="27" spans="1:1933" s="280" customFormat="1" ht="47.25" customHeight="1">
      <c r="A27" s="285" t="s">
        <v>21</v>
      </c>
      <c r="B27" s="224" t="s">
        <v>90</v>
      </c>
      <c r="C27" s="149"/>
      <c r="D27" s="286"/>
      <c r="E27" s="224"/>
      <c r="F27" s="224"/>
      <c r="G27" s="224"/>
      <c r="H27" s="150">
        <v>200</v>
      </c>
      <c r="I27" s="826" t="s">
        <v>219</v>
      </c>
      <c r="J27" s="765" t="s">
        <v>220</v>
      </c>
      <c r="K27" s="286"/>
      <c r="L27" s="409">
        <f t="shared" ref="L27:W27" si="10">SUM(L28:L28)</f>
        <v>3652</v>
      </c>
      <c r="M27" s="409">
        <f t="shared" si="10"/>
        <v>2522.1</v>
      </c>
      <c r="N27" s="409">
        <f t="shared" si="10"/>
        <v>273.8</v>
      </c>
      <c r="O27" s="409">
        <f t="shared" si="10"/>
        <v>475</v>
      </c>
      <c r="P27" s="409">
        <f t="shared" si="10"/>
        <v>475</v>
      </c>
      <c r="Q27" s="409">
        <f t="shared" si="10"/>
        <v>0</v>
      </c>
      <c r="R27" s="409">
        <f t="shared" si="10"/>
        <v>441.9</v>
      </c>
      <c r="S27" s="409">
        <f t="shared" si="10"/>
        <v>441.9</v>
      </c>
      <c r="T27" s="409">
        <f t="shared" si="10"/>
        <v>0</v>
      </c>
      <c r="U27" s="409">
        <f t="shared" si="10"/>
        <v>445.2</v>
      </c>
      <c r="V27" s="409">
        <f t="shared" si="10"/>
        <v>445.2</v>
      </c>
      <c r="W27" s="235">
        <f t="shared" si="10"/>
        <v>0</v>
      </c>
    </row>
    <row r="28" spans="1:1933" s="280" customFormat="1" ht="45">
      <c r="A28" s="285" t="s">
        <v>42</v>
      </c>
      <c r="B28" s="224" t="s">
        <v>165</v>
      </c>
      <c r="C28" s="149"/>
      <c r="D28" s="102" t="s">
        <v>475</v>
      </c>
      <c r="E28" s="246" t="s">
        <v>94</v>
      </c>
      <c r="F28" s="246" t="s">
        <v>81</v>
      </c>
      <c r="G28" s="246" t="s">
        <v>376</v>
      </c>
      <c r="H28" s="150">
        <v>200</v>
      </c>
      <c r="I28" s="827"/>
      <c r="J28" s="766"/>
      <c r="K28" s="286"/>
      <c r="L28" s="409">
        <v>3652</v>
      </c>
      <c r="M28" s="409">
        <v>2522.1</v>
      </c>
      <c r="N28" s="409">
        <v>273.8</v>
      </c>
      <c r="O28" s="409">
        <f>SUM(P28:Q28)</f>
        <v>475</v>
      </c>
      <c r="P28" s="409">
        <v>475</v>
      </c>
      <c r="Q28" s="409"/>
      <c r="R28" s="409">
        <f>SUM(S28:T28)</f>
        <v>441.9</v>
      </c>
      <c r="S28" s="409">
        <v>441.9</v>
      </c>
      <c r="T28" s="409"/>
      <c r="U28" s="409">
        <f>SUM(V28:W28)</f>
        <v>445.2</v>
      </c>
      <c r="V28" s="409">
        <v>445.2</v>
      </c>
      <c r="W28" s="621"/>
    </row>
    <row r="29" spans="1:1933" s="280" customFormat="1" ht="14.25">
      <c r="A29" s="281" t="s">
        <v>15</v>
      </c>
      <c r="B29" s="255" t="s">
        <v>16</v>
      </c>
      <c r="C29" s="290"/>
      <c r="D29" s="291"/>
      <c r="E29" s="255"/>
      <c r="F29" s="255"/>
      <c r="G29" s="255"/>
      <c r="H29" s="255">
        <v>300</v>
      </c>
      <c r="I29" s="292"/>
      <c r="J29" s="290"/>
      <c r="K29" s="291"/>
      <c r="L29" s="234">
        <f>SUM(L30)</f>
        <v>101.5</v>
      </c>
      <c r="M29" s="234">
        <f t="shared" ref="M29:W29" si="11">SUM(M30)</f>
        <v>77.400000000000006</v>
      </c>
      <c r="N29" s="234">
        <f t="shared" si="11"/>
        <v>59.1</v>
      </c>
      <c r="O29" s="234">
        <f t="shared" si="11"/>
        <v>59.3</v>
      </c>
      <c r="P29" s="234">
        <f t="shared" si="11"/>
        <v>59.3</v>
      </c>
      <c r="Q29" s="234">
        <f t="shared" si="11"/>
        <v>0</v>
      </c>
      <c r="R29" s="234">
        <f t="shared" si="11"/>
        <v>0</v>
      </c>
      <c r="S29" s="234">
        <f t="shared" si="11"/>
        <v>0</v>
      </c>
      <c r="T29" s="234">
        <f t="shared" si="11"/>
        <v>0</v>
      </c>
      <c r="U29" s="234">
        <f t="shared" si="11"/>
        <v>0</v>
      </c>
      <c r="V29" s="234">
        <f t="shared" si="11"/>
        <v>0</v>
      </c>
      <c r="W29" s="293">
        <f t="shared" si="11"/>
        <v>0</v>
      </c>
    </row>
    <row r="30" spans="1:1933" s="299" customFormat="1" ht="50.25" customHeight="1">
      <c r="A30" s="282" t="s">
        <v>18</v>
      </c>
      <c r="B30" s="226" t="s">
        <v>47</v>
      </c>
      <c r="C30" s="294"/>
      <c r="D30" s="295"/>
      <c r="E30" s="226"/>
      <c r="F30" s="226"/>
      <c r="G30" s="226"/>
      <c r="H30" s="296">
        <v>320</v>
      </c>
      <c r="I30" s="297"/>
      <c r="J30" s="294"/>
      <c r="K30" s="295"/>
      <c r="L30" s="402">
        <f>SUM(L31:L33)</f>
        <v>101.5</v>
      </c>
      <c r="M30" s="402">
        <f t="shared" ref="M30:W30" si="12">SUM(M31:M33)</f>
        <v>77.400000000000006</v>
      </c>
      <c r="N30" s="402">
        <f t="shared" si="12"/>
        <v>59.1</v>
      </c>
      <c r="O30" s="402">
        <f t="shared" si="12"/>
        <v>59.3</v>
      </c>
      <c r="P30" s="402">
        <f t="shared" si="12"/>
        <v>59.3</v>
      </c>
      <c r="Q30" s="402">
        <f t="shared" si="12"/>
        <v>0</v>
      </c>
      <c r="R30" s="402">
        <f t="shared" si="12"/>
        <v>0</v>
      </c>
      <c r="S30" s="402">
        <f t="shared" si="12"/>
        <v>0</v>
      </c>
      <c r="T30" s="402">
        <f t="shared" si="12"/>
        <v>0</v>
      </c>
      <c r="U30" s="402">
        <f t="shared" si="12"/>
        <v>0</v>
      </c>
      <c r="V30" s="402">
        <f t="shared" si="12"/>
        <v>0</v>
      </c>
      <c r="W30" s="403">
        <f t="shared" si="12"/>
        <v>0</v>
      </c>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8"/>
      <c r="CI30" s="298"/>
      <c r="CJ30" s="298"/>
      <c r="CK30" s="298"/>
      <c r="CL30" s="298"/>
      <c r="CM30" s="298"/>
      <c r="CN30" s="298"/>
      <c r="CO30" s="298"/>
      <c r="CP30" s="298"/>
      <c r="CQ30" s="298"/>
      <c r="CR30" s="298"/>
      <c r="CS30" s="298"/>
      <c r="CT30" s="298"/>
      <c r="CU30" s="298"/>
      <c r="CV30" s="298"/>
      <c r="CW30" s="298"/>
      <c r="CX30" s="298"/>
      <c r="CY30" s="298"/>
      <c r="CZ30" s="298"/>
      <c r="DA30" s="298"/>
      <c r="DB30" s="298"/>
      <c r="DC30" s="298"/>
      <c r="DD30" s="298"/>
      <c r="DE30" s="298"/>
      <c r="DF30" s="298"/>
      <c r="DG30" s="298"/>
      <c r="DH30" s="298"/>
      <c r="DI30" s="298"/>
      <c r="DJ30" s="298"/>
      <c r="DK30" s="298"/>
      <c r="DL30" s="298"/>
      <c r="DM30" s="298"/>
      <c r="DN30" s="298"/>
      <c r="DO30" s="298"/>
      <c r="DP30" s="298"/>
      <c r="DQ30" s="298"/>
      <c r="DR30" s="298"/>
      <c r="DS30" s="298"/>
      <c r="DT30" s="298"/>
      <c r="DU30" s="298"/>
      <c r="DV30" s="298"/>
      <c r="DW30" s="298"/>
      <c r="DX30" s="298"/>
      <c r="DY30" s="298"/>
      <c r="DZ30" s="298"/>
      <c r="EA30" s="298"/>
      <c r="EB30" s="298"/>
      <c r="EC30" s="298"/>
      <c r="ED30" s="298"/>
      <c r="EE30" s="298"/>
      <c r="EF30" s="298"/>
      <c r="EG30" s="298"/>
      <c r="EH30" s="298"/>
      <c r="EI30" s="298"/>
      <c r="EJ30" s="298"/>
      <c r="EK30" s="298"/>
      <c r="EL30" s="298"/>
      <c r="EM30" s="298"/>
      <c r="EN30" s="298"/>
      <c r="EO30" s="298"/>
      <c r="EP30" s="298"/>
      <c r="EQ30" s="298"/>
      <c r="ER30" s="298"/>
      <c r="ES30" s="298"/>
      <c r="ET30" s="298"/>
      <c r="EU30" s="298"/>
      <c r="EV30" s="298"/>
      <c r="EW30" s="298"/>
      <c r="EX30" s="298"/>
      <c r="EY30" s="298"/>
      <c r="EZ30" s="298"/>
      <c r="FA30" s="298"/>
      <c r="FB30" s="298"/>
      <c r="FC30" s="298"/>
      <c r="FD30" s="298"/>
      <c r="FE30" s="298"/>
      <c r="FF30" s="298"/>
      <c r="FG30" s="298"/>
      <c r="FH30" s="298"/>
      <c r="FI30" s="298"/>
      <c r="FJ30" s="298"/>
      <c r="FK30" s="298"/>
      <c r="FL30" s="298"/>
      <c r="FM30" s="298"/>
      <c r="FN30" s="298"/>
      <c r="FO30" s="298"/>
      <c r="FP30" s="298"/>
      <c r="FQ30" s="298"/>
      <c r="FR30" s="298"/>
      <c r="FS30" s="298"/>
      <c r="FT30" s="298"/>
      <c r="FU30" s="298"/>
      <c r="FV30" s="298"/>
      <c r="FW30" s="298"/>
      <c r="FX30" s="298"/>
      <c r="FY30" s="298"/>
      <c r="FZ30" s="298"/>
      <c r="GA30" s="298"/>
      <c r="GB30" s="298"/>
      <c r="GC30" s="298"/>
      <c r="GD30" s="298"/>
      <c r="GE30" s="298"/>
      <c r="GF30" s="298"/>
      <c r="GG30" s="298"/>
      <c r="GH30" s="298"/>
      <c r="GI30" s="298"/>
      <c r="GJ30" s="298"/>
      <c r="GK30" s="298"/>
      <c r="GL30" s="298"/>
      <c r="GM30" s="298"/>
      <c r="GN30" s="298"/>
      <c r="GO30" s="298"/>
      <c r="GP30" s="298"/>
      <c r="GQ30" s="298"/>
      <c r="GR30" s="298"/>
      <c r="GS30" s="298"/>
      <c r="GT30" s="298"/>
      <c r="GU30" s="298"/>
      <c r="GV30" s="298"/>
      <c r="GW30" s="298"/>
      <c r="GX30" s="298"/>
      <c r="GY30" s="298"/>
      <c r="GZ30" s="298"/>
      <c r="HA30" s="298"/>
      <c r="HB30" s="298"/>
      <c r="HC30" s="298"/>
      <c r="HD30" s="298"/>
      <c r="HE30" s="298"/>
      <c r="HF30" s="298"/>
      <c r="HG30" s="298"/>
      <c r="HH30" s="298"/>
      <c r="HI30" s="298"/>
      <c r="HJ30" s="298"/>
      <c r="HK30" s="298"/>
      <c r="HL30" s="298"/>
      <c r="HM30" s="298"/>
      <c r="HN30" s="298"/>
      <c r="HO30" s="298"/>
      <c r="HP30" s="298"/>
      <c r="HQ30" s="298"/>
      <c r="HR30" s="298"/>
      <c r="HS30" s="298"/>
      <c r="HT30" s="298"/>
      <c r="HU30" s="298"/>
      <c r="HV30" s="298"/>
      <c r="HW30" s="298"/>
      <c r="HX30" s="298"/>
      <c r="HY30" s="298"/>
      <c r="HZ30" s="298"/>
      <c r="IA30" s="298"/>
      <c r="IB30" s="298"/>
      <c r="IC30" s="298"/>
      <c r="ID30" s="298"/>
      <c r="IE30" s="298"/>
      <c r="IF30" s="298"/>
      <c r="IG30" s="298"/>
      <c r="IH30" s="298"/>
      <c r="II30" s="298"/>
      <c r="IJ30" s="298"/>
      <c r="IK30" s="298"/>
      <c r="IL30" s="298"/>
      <c r="IM30" s="298"/>
      <c r="IN30" s="298"/>
      <c r="IO30" s="298"/>
      <c r="IP30" s="298"/>
      <c r="IQ30" s="298"/>
      <c r="IR30" s="298"/>
      <c r="IS30" s="298"/>
      <c r="IT30" s="298"/>
      <c r="IU30" s="298"/>
      <c r="IV30" s="298"/>
      <c r="IW30" s="298"/>
      <c r="IX30" s="298"/>
      <c r="IY30" s="298"/>
      <c r="IZ30" s="298"/>
      <c r="JA30" s="298"/>
      <c r="JB30" s="298"/>
      <c r="JC30" s="298"/>
      <c r="JD30" s="298"/>
      <c r="JE30" s="298"/>
      <c r="JF30" s="298"/>
      <c r="JG30" s="298"/>
      <c r="JH30" s="298"/>
      <c r="JI30" s="298"/>
      <c r="JJ30" s="298"/>
      <c r="JK30" s="298"/>
      <c r="JL30" s="298"/>
      <c r="JM30" s="298"/>
      <c r="JN30" s="298"/>
      <c r="JO30" s="298"/>
      <c r="JP30" s="298"/>
      <c r="JQ30" s="298"/>
      <c r="JR30" s="298"/>
      <c r="JS30" s="298"/>
      <c r="JT30" s="298"/>
      <c r="JU30" s="298"/>
      <c r="JV30" s="298"/>
      <c r="JW30" s="298"/>
      <c r="JX30" s="298"/>
      <c r="JY30" s="298"/>
      <c r="JZ30" s="298"/>
      <c r="KA30" s="298"/>
      <c r="KB30" s="298"/>
      <c r="KC30" s="298"/>
      <c r="KD30" s="298"/>
      <c r="KE30" s="298"/>
      <c r="KF30" s="298"/>
      <c r="KG30" s="298"/>
      <c r="KH30" s="298"/>
      <c r="KI30" s="298"/>
      <c r="KJ30" s="298"/>
      <c r="KK30" s="298"/>
      <c r="KL30" s="298"/>
      <c r="KM30" s="298"/>
      <c r="KN30" s="298"/>
      <c r="KO30" s="298"/>
      <c r="KP30" s="298"/>
      <c r="KQ30" s="298"/>
      <c r="KR30" s="298"/>
      <c r="KS30" s="298"/>
      <c r="KT30" s="298"/>
      <c r="KU30" s="298"/>
      <c r="KV30" s="298"/>
      <c r="KW30" s="298"/>
      <c r="KX30" s="298"/>
      <c r="KY30" s="298"/>
      <c r="KZ30" s="298"/>
      <c r="LA30" s="298"/>
      <c r="LB30" s="298"/>
      <c r="LC30" s="298"/>
      <c r="LD30" s="298"/>
      <c r="LE30" s="298"/>
      <c r="LF30" s="298"/>
      <c r="LG30" s="298"/>
      <c r="LH30" s="298"/>
      <c r="LI30" s="298"/>
      <c r="LJ30" s="298"/>
      <c r="LK30" s="298"/>
      <c r="LL30" s="298"/>
      <c r="LM30" s="298"/>
      <c r="LN30" s="298"/>
      <c r="LO30" s="298"/>
      <c r="LP30" s="298"/>
      <c r="LQ30" s="298"/>
      <c r="LR30" s="298"/>
      <c r="LS30" s="298"/>
      <c r="LT30" s="298"/>
      <c r="LU30" s="298"/>
      <c r="LV30" s="298"/>
      <c r="LW30" s="298"/>
      <c r="LX30" s="298"/>
      <c r="LY30" s="298"/>
      <c r="LZ30" s="298"/>
      <c r="MA30" s="298"/>
      <c r="MB30" s="298"/>
      <c r="MC30" s="298"/>
      <c r="MD30" s="298"/>
      <c r="ME30" s="298"/>
      <c r="MF30" s="298"/>
      <c r="MG30" s="298"/>
      <c r="MH30" s="298"/>
      <c r="MI30" s="298"/>
      <c r="MJ30" s="298"/>
      <c r="MK30" s="298"/>
      <c r="ML30" s="298"/>
      <c r="MM30" s="298"/>
      <c r="MN30" s="298"/>
      <c r="MO30" s="298"/>
      <c r="MP30" s="298"/>
      <c r="MQ30" s="298"/>
      <c r="MR30" s="298"/>
      <c r="MS30" s="298"/>
      <c r="MT30" s="298"/>
      <c r="MU30" s="298"/>
      <c r="MV30" s="298"/>
      <c r="MW30" s="298"/>
      <c r="MX30" s="298"/>
      <c r="MY30" s="298"/>
      <c r="MZ30" s="298"/>
      <c r="NA30" s="298"/>
      <c r="NB30" s="298"/>
      <c r="NC30" s="298"/>
      <c r="ND30" s="298"/>
      <c r="NE30" s="298"/>
      <c r="NF30" s="298"/>
      <c r="NG30" s="298"/>
      <c r="NH30" s="298"/>
      <c r="NI30" s="298"/>
      <c r="NJ30" s="298"/>
      <c r="NK30" s="298"/>
      <c r="NL30" s="298"/>
      <c r="NM30" s="298"/>
      <c r="NN30" s="298"/>
      <c r="NO30" s="298"/>
      <c r="NP30" s="298"/>
      <c r="NQ30" s="298"/>
      <c r="NR30" s="298"/>
      <c r="NS30" s="298"/>
      <c r="NT30" s="298"/>
      <c r="NU30" s="298"/>
      <c r="NV30" s="298"/>
      <c r="NW30" s="298"/>
      <c r="NX30" s="298"/>
      <c r="NY30" s="298"/>
      <c r="NZ30" s="298"/>
      <c r="OA30" s="298"/>
      <c r="OB30" s="298"/>
      <c r="OC30" s="298"/>
      <c r="OD30" s="298"/>
      <c r="OE30" s="298"/>
      <c r="OF30" s="298"/>
      <c r="OG30" s="298"/>
      <c r="OH30" s="298"/>
      <c r="OI30" s="298"/>
      <c r="OJ30" s="298"/>
      <c r="OK30" s="298"/>
      <c r="OL30" s="298"/>
      <c r="OM30" s="298"/>
      <c r="ON30" s="298"/>
      <c r="OO30" s="298"/>
      <c r="OP30" s="298"/>
      <c r="OQ30" s="298"/>
      <c r="OR30" s="298"/>
      <c r="OS30" s="298"/>
      <c r="OT30" s="298"/>
      <c r="OU30" s="298"/>
      <c r="OV30" s="298"/>
      <c r="OW30" s="298"/>
      <c r="OX30" s="298"/>
      <c r="OY30" s="298"/>
      <c r="OZ30" s="298"/>
      <c r="PA30" s="298"/>
      <c r="PB30" s="298"/>
      <c r="PC30" s="298"/>
      <c r="PD30" s="298"/>
      <c r="PE30" s="298"/>
      <c r="PF30" s="298"/>
      <c r="PG30" s="298"/>
      <c r="PH30" s="298"/>
      <c r="PI30" s="298"/>
      <c r="PJ30" s="298"/>
      <c r="PK30" s="298"/>
      <c r="PL30" s="298"/>
      <c r="PM30" s="298"/>
      <c r="PN30" s="298"/>
      <c r="PO30" s="298"/>
      <c r="PP30" s="298"/>
      <c r="PQ30" s="298"/>
      <c r="PR30" s="298"/>
      <c r="PS30" s="298"/>
      <c r="PT30" s="298"/>
      <c r="PU30" s="298"/>
      <c r="PV30" s="298"/>
      <c r="PW30" s="298"/>
      <c r="PX30" s="298"/>
      <c r="PY30" s="298"/>
      <c r="PZ30" s="298"/>
      <c r="QA30" s="298"/>
      <c r="QB30" s="298"/>
      <c r="QC30" s="298"/>
      <c r="QD30" s="298"/>
      <c r="QE30" s="298"/>
      <c r="QF30" s="298"/>
      <c r="QG30" s="298"/>
      <c r="QH30" s="298"/>
      <c r="QI30" s="298"/>
      <c r="QJ30" s="298"/>
      <c r="QK30" s="298"/>
      <c r="QL30" s="298"/>
      <c r="QM30" s="298"/>
      <c r="QN30" s="298"/>
      <c r="QO30" s="298"/>
      <c r="QP30" s="298"/>
      <c r="QQ30" s="298"/>
      <c r="QR30" s="298"/>
      <c r="QS30" s="298"/>
      <c r="QT30" s="298"/>
      <c r="QU30" s="298"/>
      <c r="QV30" s="298"/>
      <c r="QW30" s="298"/>
      <c r="QX30" s="298"/>
      <c r="QY30" s="298"/>
      <c r="QZ30" s="298"/>
      <c r="RA30" s="298"/>
      <c r="RB30" s="298"/>
      <c r="RC30" s="298"/>
      <c r="RD30" s="298"/>
      <c r="RE30" s="298"/>
      <c r="RF30" s="298"/>
      <c r="RG30" s="298"/>
      <c r="RH30" s="298"/>
      <c r="RI30" s="298"/>
      <c r="RJ30" s="298"/>
      <c r="RK30" s="298"/>
      <c r="RL30" s="298"/>
      <c r="RM30" s="298"/>
      <c r="RN30" s="298"/>
      <c r="RO30" s="298"/>
      <c r="RP30" s="298"/>
      <c r="RQ30" s="298"/>
      <c r="RR30" s="298"/>
      <c r="RS30" s="298"/>
      <c r="RT30" s="298"/>
      <c r="RU30" s="298"/>
      <c r="RV30" s="298"/>
      <c r="RW30" s="298"/>
      <c r="RX30" s="298"/>
      <c r="RY30" s="298"/>
      <c r="RZ30" s="298"/>
      <c r="SA30" s="298"/>
      <c r="SB30" s="298"/>
      <c r="SC30" s="298"/>
      <c r="SD30" s="298"/>
      <c r="SE30" s="298"/>
      <c r="SF30" s="298"/>
      <c r="SG30" s="298"/>
      <c r="SH30" s="298"/>
      <c r="SI30" s="298"/>
      <c r="SJ30" s="298"/>
      <c r="SK30" s="298"/>
      <c r="SL30" s="298"/>
      <c r="SM30" s="298"/>
      <c r="SN30" s="298"/>
      <c r="SO30" s="298"/>
      <c r="SP30" s="298"/>
      <c r="SQ30" s="298"/>
      <c r="SR30" s="298"/>
      <c r="SS30" s="298"/>
      <c r="ST30" s="298"/>
      <c r="SU30" s="298"/>
      <c r="SV30" s="298"/>
      <c r="SW30" s="298"/>
      <c r="SX30" s="298"/>
      <c r="SY30" s="298"/>
      <c r="SZ30" s="298"/>
      <c r="TA30" s="298"/>
      <c r="TB30" s="298"/>
      <c r="TC30" s="298"/>
      <c r="TD30" s="298"/>
      <c r="TE30" s="298"/>
      <c r="TF30" s="298"/>
      <c r="TG30" s="298"/>
      <c r="TH30" s="298"/>
      <c r="TI30" s="298"/>
      <c r="TJ30" s="298"/>
      <c r="TK30" s="298"/>
      <c r="TL30" s="298"/>
      <c r="TM30" s="298"/>
      <c r="TN30" s="298"/>
      <c r="TO30" s="298"/>
      <c r="TP30" s="298"/>
      <c r="TQ30" s="298"/>
      <c r="TR30" s="298"/>
      <c r="TS30" s="298"/>
      <c r="TT30" s="298"/>
      <c r="TU30" s="298"/>
      <c r="TV30" s="298"/>
      <c r="TW30" s="298"/>
      <c r="TX30" s="298"/>
      <c r="TY30" s="298"/>
      <c r="TZ30" s="298"/>
      <c r="UA30" s="298"/>
      <c r="UB30" s="298"/>
      <c r="UC30" s="298"/>
      <c r="UD30" s="298"/>
      <c r="UE30" s="298"/>
      <c r="UF30" s="298"/>
      <c r="UG30" s="298"/>
      <c r="UH30" s="298"/>
      <c r="UI30" s="298"/>
      <c r="UJ30" s="298"/>
      <c r="UK30" s="298"/>
      <c r="UL30" s="298"/>
      <c r="UM30" s="298"/>
      <c r="UN30" s="298"/>
      <c r="UO30" s="298"/>
      <c r="UP30" s="298"/>
      <c r="UQ30" s="298"/>
      <c r="UR30" s="298"/>
      <c r="US30" s="298"/>
      <c r="UT30" s="298"/>
      <c r="UU30" s="298"/>
      <c r="UV30" s="298"/>
      <c r="UW30" s="298"/>
      <c r="UX30" s="298"/>
      <c r="UY30" s="298"/>
      <c r="UZ30" s="298"/>
      <c r="VA30" s="298"/>
      <c r="VB30" s="298"/>
      <c r="VC30" s="298"/>
      <c r="VD30" s="298"/>
      <c r="VE30" s="298"/>
      <c r="VF30" s="298"/>
      <c r="VG30" s="298"/>
      <c r="VH30" s="298"/>
      <c r="VI30" s="298"/>
      <c r="VJ30" s="298"/>
      <c r="VK30" s="298"/>
      <c r="VL30" s="298"/>
      <c r="VM30" s="298"/>
      <c r="VN30" s="298"/>
      <c r="VO30" s="298"/>
      <c r="VP30" s="298"/>
      <c r="VQ30" s="298"/>
      <c r="VR30" s="298"/>
      <c r="VS30" s="298"/>
      <c r="VT30" s="298"/>
      <c r="VU30" s="298"/>
      <c r="VV30" s="298"/>
      <c r="VW30" s="298"/>
      <c r="VX30" s="298"/>
      <c r="VY30" s="298"/>
      <c r="VZ30" s="298"/>
      <c r="WA30" s="298"/>
      <c r="WB30" s="298"/>
      <c r="WC30" s="298"/>
      <c r="WD30" s="298"/>
      <c r="WE30" s="298"/>
      <c r="WF30" s="298"/>
      <c r="WG30" s="298"/>
      <c r="WH30" s="298"/>
      <c r="WI30" s="298"/>
      <c r="WJ30" s="298"/>
      <c r="WK30" s="298"/>
      <c r="WL30" s="298"/>
      <c r="WM30" s="298"/>
      <c r="WN30" s="298"/>
      <c r="WO30" s="298"/>
      <c r="WP30" s="298"/>
      <c r="WQ30" s="298"/>
      <c r="WR30" s="298"/>
      <c r="WS30" s="298"/>
      <c r="WT30" s="298"/>
      <c r="WU30" s="298"/>
      <c r="WV30" s="298"/>
      <c r="WW30" s="298"/>
      <c r="WX30" s="298"/>
      <c r="WY30" s="298"/>
      <c r="WZ30" s="298"/>
      <c r="XA30" s="298"/>
      <c r="XB30" s="298"/>
      <c r="XC30" s="298"/>
      <c r="XD30" s="298"/>
      <c r="XE30" s="298"/>
      <c r="XF30" s="298"/>
      <c r="XG30" s="298"/>
      <c r="XH30" s="298"/>
      <c r="XI30" s="298"/>
      <c r="XJ30" s="298"/>
      <c r="XK30" s="298"/>
      <c r="XL30" s="298"/>
      <c r="XM30" s="298"/>
      <c r="XN30" s="298"/>
      <c r="XO30" s="298"/>
      <c r="XP30" s="298"/>
      <c r="XQ30" s="298"/>
      <c r="XR30" s="298"/>
      <c r="XS30" s="298"/>
      <c r="XT30" s="298"/>
      <c r="XU30" s="298"/>
      <c r="XV30" s="298"/>
      <c r="XW30" s="298"/>
      <c r="XX30" s="298"/>
      <c r="XY30" s="298"/>
      <c r="XZ30" s="298"/>
      <c r="YA30" s="298"/>
      <c r="YB30" s="298"/>
      <c r="YC30" s="298"/>
      <c r="YD30" s="298"/>
      <c r="YE30" s="298"/>
      <c r="YF30" s="298"/>
      <c r="YG30" s="298"/>
      <c r="YH30" s="298"/>
      <c r="YI30" s="298"/>
      <c r="YJ30" s="298"/>
      <c r="YK30" s="298"/>
      <c r="YL30" s="298"/>
      <c r="YM30" s="298"/>
      <c r="YN30" s="298"/>
      <c r="YO30" s="298"/>
      <c r="YP30" s="298"/>
      <c r="YQ30" s="298"/>
      <c r="YR30" s="298"/>
      <c r="YS30" s="298"/>
      <c r="YT30" s="298"/>
      <c r="YU30" s="298"/>
      <c r="YV30" s="298"/>
      <c r="YW30" s="298"/>
      <c r="YX30" s="298"/>
      <c r="YY30" s="298"/>
      <c r="YZ30" s="298"/>
      <c r="ZA30" s="298"/>
      <c r="ZB30" s="298"/>
      <c r="ZC30" s="298"/>
      <c r="ZD30" s="298"/>
      <c r="ZE30" s="298"/>
      <c r="ZF30" s="298"/>
      <c r="ZG30" s="298"/>
      <c r="ZH30" s="298"/>
      <c r="ZI30" s="298"/>
      <c r="ZJ30" s="298"/>
      <c r="ZK30" s="298"/>
      <c r="ZL30" s="298"/>
      <c r="ZM30" s="298"/>
      <c r="ZN30" s="298"/>
      <c r="ZO30" s="298"/>
      <c r="ZP30" s="298"/>
      <c r="ZQ30" s="298"/>
      <c r="ZR30" s="298"/>
      <c r="ZS30" s="298"/>
      <c r="ZT30" s="298"/>
      <c r="ZU30" s="298"/>
      <c r="ZV30" s="298"/>
      <c r="ZW30" s="298"/>
      <c r="ZX30" s="298"/>
      <c r="ZY30" s="298"/>
      <c r="ZZ30" s="298"/>
      <c r="AAA30" s="298"/>
      <c r="AAB30" s="298"/>
      <c r="AAC30" s="298"/>
      <c r="AAD30" s="298"/>
      <c r="AAE30" s="298"/>
      <c r="AAF30" s="298"/>
      <c r="AAG30" s="298"/>
      <c r="AAH30" s="298"/>
      <c r="AAI30" s="298"/>
      <c r="AAJ30" s="298"/>
      <c r="AAK30" s="298"/>
      <c r="AAL30" s="298"/>
      <c r="AAM30" s="298"/>
      <c r="AAN30" s="298"/>
      <c r="AAO30" s="298"/>
      <c r="AAP30" s="298"/>
      <c r="AAQ30" s="298"/>
      <c r="AAR30" s="298"/>
      <c r="AAS30" s="298"/>
      <c r="AAT30" s="298"/>
      <c r="AAU30" s="298"/>
      <c r="AAV30" s="298"/>
      <c r="AAW30" s="298"/>
      <c r="AAX30" s="298"/>
      <c r="AAY30" s="298"/>
      <c r="AAZ30" s="298"/>
      <c r="ABA30" s="298"/>
      <c r="ABB30" s="298"/>
      <c r="ABC30" s="298"/>
      <c r="ABD30" s="298"/>
      <c r="ABE30" s="298"/>
      <c r="ABF30" s="298"/>
      <c r="ABG30" s="298"/>
      <c r="ABH30" s="298"/>
      <c r="ABI30" s="298"/>
      <c r="ABJ30" s="298"/>
      <c r="ABK30" s="298"/>
      <c r="ABL30" s="298"/>
      <c r="ABM30" s="298"/>
      <c r="ABN30" s="298"/>
      <c r="ABO30" s="298"/>
      <c r="ABP30" s="298"/>
      <c r="ABQ30" s="298"/>
      <c r="ABR30" s="298"/>
      <c r="ABS30" s="298"/>
      <c r="ABT30" s="298"/>
      <c r="ABU30" s="298"/>
      <c r="ABV30" s="298"/>
      <c r="ABW30" s="298"/>
      <c r="ABX30" s="298"/>
      <c r="ABY30" s="298"/>
      <c r="ABZ30" s="298"/>
      <c r="ACA30" s="298"/>
      <c r="ACB30" s="298"/>
      <c r="ACC30" s="298"/>
      <c r="ACD30" s="298"/>
      <c r="ACE30" s="298"/>
      <c r="ACF30" s="298"/>
      <c r="ACG30" s="298"/>
      <c r="ACH30" s="298"/>
      <c r="ACI30" s="298"/>
      <c r="ACJ30" s="298"/>
      <c r="ACK30" s="298"/>
      <c r="ACL30" s="298"/>
      <c r="ACM30" s="298"/>
      <c r="ACN30" s="298"/>
      <c r="ACO30" s="298"/>
      <c r="ACP30" s="298"/>
      <c r="ACQ30" s="298"/>
      <c r="ACR30" s="298"/>
      <c r="ACS30" s="298"/>
      <c r="ACT30" s="298"/>
      <c r="ACU30" s="298"/>
      <c r="ACV30" s="298"/>
      <c r="ACW30" s="298"/>
      <c r="ACX30" s="298"/>
      <c r="ACY30" s="298"/>
      <c r="ACZ30" s="298"/>
      <c r="ADA30" s="298"/>
      <c r="ADB30" s="298"/>
      <c r="ADC30" s="298"/>
      <c r="ADD30" s="298"/>
      <c r="ADE30" s="298"/>
      <c r="ADF30" s="298"/>
      <c r="ADG30" s="298"/>
      <c r="ADH30" s="298"/>
      <c r="ADI30" s="298"/>
      <c r="ADJ30" s="298"/>
      <c r="ADK30" s="298"/>
      <c r="ADL30" s="298"/>
      <c r="ADM30" s="298"/>
      <c r="ADN30" s="298"/>
      <c r="ADO30" s="298"/>
      <c r="ADP30" s="298"/>
      <c r="ADQ30" s="298"/>
      <c r="ADR30" s="298"/>
      <c r="ADS30" s="298"/>
      <c r="ADT30" s="298"/>
      <c r="ADU30" s="298"/>
      <c r="ADV30" s="298"/>
      <c r="ADW30" s="298"/>
      <c r="ADX30" s="298"/>
      <c r="ADY30" s="298"/>
      <c r="ADZ30" s="298"/>
      <c r="AEA30" s="298"/>
      <c r="AEB30" s="298"/>
      <c r="AEC30" s="298"/>
      <c r="AED30" s="298"/>
      <c r="AEE30" s="298"/>
      <c r="AEF30" s="298"/>
      <c r="AEG30" s="298"/>
      <c r="AEH30" s="298"/>
      <c r="AEI30" s="298"/>
      <c r="AEJ30" s="298"/>
      <c r="AEK30" s="298"/>
      <c r="AEL30" s="298"/>
      <c r="AEM30" s="298"/>
      <c r="AEN30" s="298"/>
      <c r="AEO30" s="298"/>
      <c r="AEP30" s="298"/>
      <c r="AEQ30" s="298"/>
      <c r="AER30" s="298"/>
      <c r="AES30" s="298"/>
      <c r="AET30" s="298"/>
      <c r="AEU30" s="298"/>
      <c r="AEV30" s="298"/>
      <c r="AEW30" s="298"/>
      <c r="AEX30" s="298"/>
      <c r="AEY30" s="298"/>
      <c r="AEZ30" s="298"/>
      <c r="AFA30" s="298"/>
      <c r="AFB30" s="298"/>
      <c r="AFC30" s="298"/>
      <c r="AFD30" s="298"/>
      <c r="AFE30" s="298"/>
      <c r="AFF30" s="298"/>
      <c r="AFG30" s="298"/>
      <c r="AFH30" s="298"/>
      <c r="AFI30" s="298"/>
      <c r="AFJ30" s="298"/>
      <c r="AFK30" s="298"/>
      <c r="AFL30" s="298"/>
      <c r="AFM30" s="298"/>
      <c r="AFN30" s="298"/>
      <c r="AFO30" s="298"/>
      <c r="AFP30" s="298"/>
      <c r="AFQ30" s="298"/>
      <c r="AFR30" s="298"/>
      <c r="AFS30" s="298"/>
      <c r="AFT30" s="298"/>
      <c r="AFU30" s="298"/>
      <c r="AFV30" s="298"/>
      <c r="AFW30" s="298"/>
      <c r="AFX30" s="298"/>
      <c r="AFY30" s="298"/>
      <c r="AFZ30" s="298"/>
      <c r="AGA30" s="298"/>
      <c r="AGB30" s="298"/>
      <c r="AGC30" s="298"/>
      <c r="AGD30" s="298"/>
      <c r="AGE30" s="298"/>
      <c r="AGF30" s="298"/>
      <c r="AGG30" s="298"/>
      <c r="AGH30" s="298"/>
      <c r="AGI30" s="298"/>
      <c r="AGJ30" s="298"/>
      <c r="AGK30" s="298"/>
      <c r="AGL30" s="298"/>
      <c r="AGM30" s="298"/>
      <c r="AGN30" s="298"/>
      <c r="AGO30" s="298"/>
      <c r="AGP30" s="298"/>
      <c r="AGQ30" s="298"/>
      <c r="AGR30" s="298"/>
      <c r="AGS30" s="298"/>
      <c r="AGT30" s="298"/>
      <c r="AGU30" s="298"/>
      <c r="AGV30" s="298"/>
      <c r="AGW30" s="298"/>
      <c r="AGX30" s="298"/>
      <c r="AGY30" s="298"/>
      <c r="AGZ30" s="298"/>
      <c r="AHA30" s="298"/>
      <c r="AHB30" s="298"/>
      <c r="AHC30" s="298"/>
      <c r="AHD30" s="298"/>
      <c r="AHE30" s="298"/>
      <c r="AHF30" s="298"/>
      <c r="AHG30" s="298"/>
      <c r="AHH30" s="298"/>
      <c r="AHI30" s="298"/>
      <c r="AHJ30" s="298"/>
      <c r="AHK30" s="298"/>
      <c r="AHL30" s="298"/>
      <c r="AHM30" s="298"/>
      <c r="AHN30" s="298"/>
      <c r="AHO30" s="298"/>
      <c r="AHP30" s="298"/>
      <c r="AHQ30" s="298"/>
      <c r="AHR30" s="298"/>
      <c r="AHS30" s="298"/>
      <c r="AHT30" s="298"/>
      <c r="AHU30" s="298"/>
      <c r="AHV30" s="298"/>
      <c r="AHW30" s="298"/>
      <c r="AHX30" s="298"/>
      <c r="AHY30" s="298"/>
      <c r="AHZ30" s="298"/>
      <c r="AIA30" s="298"/>
      <c r="AIB30" s="298"/>
      <c r="AIC30" s="298"/>
      <c r="AID30" s="298"/>
      <c r="AIE30" s="298"/>
      <c r="AIF30" s="298"/>
      <c r="AIG30" s="298"/>
      <c r="AIH30" s="298"/>
      <c r="AII30" s="298"/>
      <c r="AIJ30" s="298"/>
      <c r="AIK30" s="298"/>
      <c r="AIL30" s="298"/>
      <c r="AIM30" s="298"/>
      <c r="AIN30" s="298"/>
      <c r="AIO30" s="298"/>
      <c r="AIP30" s="298"/>
      <c r="AIQ30" s="298"/>
      <c r="AIR30" s="298"/>
      <c r="AIS30" s="298"/>
      <c r="AIT30" s="298"/>
      <c r="AIU30" s="298"/>
      <c r="AIV30" s="298"/>
      <c r="AIW30" s="298"/>
      <c r="AIX30" s="298"/>
      <c r="AIY30" s="298"/>
      <c r="AIZ30" s="298"/>
      <c r="AJA30" s="298"/>
      <c r="AJB30" s="298"/>
      <c r="AJC30" s="298"/>
      <c r="AJD30" s="298"/>
      <c r="AJE30" s="298"/>
      <c r="AJF30" s="298"/>
      <c r="AJG30" s="298"/>
      <c r="AJH30" s="298"/>
      <c r="AJI30" s="298"/>
      <c r="AJJ30" s="298"/>
      <c r="AJK30" s="298"/>
      <c r="AJL30" s="298"/>
      <c r="AJM30" s="298"/>
      <c r="AJN30" s="298"/>
      <c r="AJO30" s="298"/>
      <c r="AJP30" s="298"/>
      <c r="AJQ30" s="298"/>
      <c r="AJR30" s="298"/>
      <c r="AJS30" s="298"/>
      <c r="AJT30" s="298"/>
      <c r="AJU30" s="298"/>
      <c r="AJV30" s="298"/>
      <c r="AJW30" s="298"/>
      <c r="AJX30" s="298"/>
      <c r="AJY30" s="298"/>
      <c r="AJZ30" s="298"/>
      <c r="AKA30" s="298"/>
      <c r="AKB30" s="298"/>
      <c r="AKC30" s="298"/>
      <c r="AKD30" s="298"/>
      <c r="AKE30" s="298"/>
      <c r="AKF30" s="298"/>
      <c r="AKG30" s="298"/>
      <c r="AKH30" s="298"/>
      <c r="AKI30" s="298"/>
      <c r="AKJ30" s="298"/>
      <c r="AKK30" s="298"/>
      <c r="AKL30" s="298"/>
      <c r="AKM30" s="298"/>
      <c r="AKN30" s="298"/>
      <c r="AKO30" s="298"/>
      <c r="AKP30" s="298"/>
      <c r="AKQ30" s="298"/>
      <c r="AKR30" s="298"/>
      <c r="AKS30" s="298"/>
      <c r="AKT30" s="298"/>
      <c r="AKU30" s="298"/>
      <c r="AKV30" s="298"/>
      <c r="AKW30" s="298"/>
      <c r="AKX30" s="298"/>
      <c r="AKY30" s="298"/>
      <c r="AKZ30" s="298"/>
      <c r="ALA30" s="298"/>
      <c r="ALB30" s="298"/>
      <c r="ALC30" s="298"/>
      <c r="ALD30" s="298"/>
      <c r="ALE30" s="298"/>
      <c r="ALF30" s="298"/>
      <c r="ALG30" s="298"/>
      <c r="ALH30" s="298"/>
      <c r="ALI30" s="298"/>
      <c r="ALJ30" s="298"/>
      <c r="ALK30" s="298"/>
      <c r="ALL30" s="298"/>
      <c r="ALM30" s="298"/>
      <c r="ALN30" s="298"/>
      <c r="ALO30" s="298"/>
      <c r="ALP30" s="298"/>
      <c r="ALQ30" s="298"/>
      <c r="ALR30" s="298"/>
      <c r="ALS30" s="298"/>
      <c r="ALT30" s="298"/>
      <c r="ALU30" s="298"/>
      <c r="ALV30" s="298"/>
      <c r="ALW30" s="298"/>
      <c r="ALX30" s="298"/>
      <c r="ALY30" s="298"/>
      <c r="ALZ30" s="298"/>
      <c r="AMA30" s="298"/>
      <c r="AMB30" s="298"/>
      <c r="AMC30" s="298"/>
      <c r="AMD30" s="298"/>
      <c r="AME30" s="298"/>
      <c r="AMF30" s="298"/>
      <c r="AMG30" s="298"/>
      <c r="AMH30" s="298"/>
      <c r="AMI30" s="298"/>
      <c r="AMJ30" s="298"/>
      <c r="AMK30" s="298"/>
      <c r="AML30" s="298"/>
      <c r="AMM30" s="298"/>
      <c r="AMN30" s="298"/>
      <c r="AMO30" s="298"/>
      <c r="AMP30" s="298"/>
      <c r="AMQ30" s="298"/>
      <c r="AMR30" s="298"/>
      <c r="AMS30" s="298"/>
      <c r="AMT30" s="298"/>
      <c r="AMU30" s="298"/>
      <c r="AMV30" s="298"/>
      <c r="AMW30" s="298"/>
      <c r="AMX30" s="298"/>
      <c r="AMY30" s="298"/>
      <c r="AMZ30" s="298"/>
      <c r="ANA30" s="298"/>
      <c r="ANB30" s="298"/>
      <c r="ANC30" s="298"/>
      <c r="AND30" s="298"/>
      <c r="ANE30" s="298"/>
      <c r="ANF30" s="298"/>
      <c r="ANG30" s="298"/>
      <c r="ANH30" s="298"/>
      <c r="ANI30" s="298"/>
      <c r="ANJ30" s="298"/>
      <c r="ANK30" s="298"/>
      <c r="ANL30" s="298"/>
      <c r="ANM30" s="298"/>
      <c r="ANN30" s="298"/>
      <c r="ANO30" s="298"/>
      <c r="ANP30" s="298"/>
      <c r="ANQ30" s="298"/>
      <c r="ANR30" s="298"/>
      <c r="ANS30" s="298"/>
      <c r="ANT30" s="298"/>
      <c r="ANU30" s="298"/>
      <c r="ANV30" s="298"/>
      <c r="ANW30" s="298"/>
      <c r="ANX30" s="298"/>
      <c r="ANY30" s="298"/>
      <c r="ANZ30" s="298"/>
      <c r="AOA30" s="298"/>
      <c r="AOB30" s="298"/>
      <c r="AOC30" s="298"/>
      <c r="AOD30" s="298"/>
      <c r="AOE30" s="298"/>
      <c r="AOF30" s="298"/>
      <c r="AOG30" s="298"/>
      <c r="AOH30" s="298"/>
      <c r="AOI30" s="298"/>
      <c r="AOJ30" s="298"/>
      <c r="AOK30" s="298"/>
      <c r="AOL30" s="298"/>
      <c r="AOM30" s="298"/>
      <c r="AON30" s="298"/>
      <c r="AOO30" s="298"/>
      <c r="AOP30" s="298"/>
      <c r="AOQ30" s="298"/>
      <c r="AOR30" s="298"/>
      <c r="AOS30" s="298"/>
      <c r="AOT30" s="298"/>
      <c r="AOU30" s="298"/>
      <c r="AOV30" s="298"/>
      <c r="AOW30" s="298"/>
      <c r="AOX30" s="298"/>
      <c r="AOY30" s="298"/>
      <c r="AOZ30" s="298"/>
      <c r="APA30" s="298"/>
      <c r="APB30" s="298"/>
      <c r="APC30" s="298"/>
      <c r="APD30" s="298"/>
      <c r="APE30" s="298"/>
      <c r="APF30" s="298"/>
      <c r="APG30" s="298"/>
      <c r="APH30" s="298"/>
      <c r="API30" s="298"/>
      <c r="APJ30" s="298"/>
      <c r="APK30" s="298"/>
      <c r="APL30" s="298"/>
      <c r="APM30" s="298"/>
      <c r="APN30" s="298"/>
      <c r="APO30" s="298"/>
      <c r="APP30" s="298"/>
      <c r="APQ30" s="298"/>
      <c r="APR30" s="298"/>
      <c r="APS30" s="298"/>
      <c r="APT30" s="298"/>
      <c r="APU30" s="298"/>
      <c r="APV30" s="298"/>
      <c r="APW30" s="298"/>
      <c r="APX30" s="298"/>
      <c r="APY30" s="298"/>
      <c r="APZ30" s="298"/>
      <c r="AQA30" s="298"/>
      <c r="AQB30" s="298"/>
      <c r="AQC30" s="298"/>
      <c r="AQD30" s="298"/>
      <c r="AQE30" s="298"/>
      <c r="AQF30" s="298"/>
      <c r="AQG30" s="298"/>
      <c r="AQH30" s="298"/>
      <c r="AQI30" s="298"/>
      <c r="AQJ30" s="298"/>
      <c r="AQK30" s="298"/>
      <c r="AQL30" s="298"/>
      <c r="AQM30" s="298"/>
      <c r="AQN30" s="298"/>
      <c r="AQO30" s="298"/>
      <c r="AQP30" s="298"/>
      <c r="AQQ30" s="298"/>
      <c r="AQR30" s="298"/>
      <c r="AQS30" s="298"/>
      <c r="AQT30" s="298"/>
      <c r="AQU30" s="298"/>
      <c r="AQV30" s="298"/>
      <c r="AQW30" s="298"/>
      <c r="AQX30" s="298"/>
      <c r="AQY30" s="298"/>
      <c r="AQZ30" s="298"/>
      <c r="ARA30" s="298"/>
      <c r="ARB30" s="298"/>
      <c r="ARC30" s="298"/>
      <c r="ARD30" s="298"/>
      <c r="ARE30" s="298"/>
      <c r="ARF30" s="298"/>
      <c r="ARG30" s="298"/>
      <c r="ARH30" s="298"/>
      <c r="ARI30" s="298"/>
      <c r="ARJ30" s="298"/>
      <c r="ARK30" s="298"/>
      <c r="ARL30" s="298"/>
      <c r="ARM30" s="298"/>
      <c r="ARN30" s="298"/>
      <c r="ARO30" s="298"/>
      <c r="ARP30" s="298"/>
      <c r="ARQ30" s="298"/>
      <c r="ARR30" s="298"/>
      <c r="ARS30" s="298"/>
      <c r="ART30" s="298"/>
      <c r="ARU30" s="298"/>
      <c r="ARV30" s="298"/>
      <c r="ARW30" s="298"/>
      <c r="ARX30" s="298"/>
      <c r="ARY30" s="298"/>
      <c r="ARZ30" s="298"/>
      <c r="ASA30" s="298"/>
      <c r="ASB30" s="298"/>
      <c r="ASC30" s="298"/>
      <c r="ASD30" s="298"/>
      <c r="ASE30" s="298"/>
      <c r="ASF30" s="298"/>
      <c r="ASG30" s="298"/>
      <c r="ASH30" s="298"/>
      <c r="ASI30" s="298"/>
      <c r="ASJ30" s="298"/>
      <c r="ASK30" s="298"/>
      <c r="ASL30" s="298"/>
      <c r="ASM30" s="298"/>
      <c r="ASN30" s="298"/>
      <c r="ASO30" s="298"/>
      <c r="ASP30" s="298"/>
      <c r="ASQ30" s="298"/>
      <c r="ASR30" s="298"/>
      <c r="ASS30" s="298"/>
      <c r="AST30" s="298"/>
      <c r="ASU30" s="298"/>
      <c r="ASV30" s="298"/>
      <c r="ASW30" s="298"/>
      <c r="ASX30" s="298"/>
      <c r="ASY30" s="298"/>
      <c r="ASZ30" s="298"/>
      <c r="ATA30" s="298"/>
      <c r="ATB30" s="298"/>
      <c r="ATC30" s="298"/>
      <c r="ATD30" s="298"/>
      <c r="ATE30" s="298"/>
      <c r="ATF30" s="298"/>
      <c r="ATG30" s="298"/>
      <c r="ATH30" s="298"/>
      <c r="ATI30" s="298"/>
      <c r="ATJ30" s="298"/>
      <c r="ATK30" s="298"/>
      <c r="ATL30" s="298"/>
      <c r="ATM30" s="298"/>
      <c r="ATN30" s="298"/>
      <c r="ATO30" s="298"/>
      <c r="ATP30" s="298"/>
      <c r="ATQ30" s="298"/>
      <c r="ATR30" s="298"/>
      <c r="ATS30" s="298"/>
      <c r="ATT30" s="298"/>
      <c r="ATU30" s="298"/>
      <c r="ATV30" s="298"/>
      <c r="ATW30" s="298"/>
      <c r="ATX30" s="298"/>
      <c r="ATY30" s="298"/>
      <c r="ATZ30" s="298"/>
      <c r="AUA30" s="298"/>
      <c r="AUB30" s="298"/>
      <c r="AUC30" s="298"/>
      <c r="AUD30" s="298"/>
      <c r="AUE30" s="298"/>
      <c r="AUF30" s="298"/>
      <c r="AUG30" s="298"/>
      <c r="AUH30" s="298"/>
      <c r="AUI30" s="298"/>
      <c r="AUJ30" s="298"/>
      <c r="AUK30" s="298"/>
      <c r="AUL30" s="298"/>
      <c r="AUM30" s="298"/>
      <c r="AUN30" s="298"/>
      <c r="AUO30" s="298"/>
      <c r="AUP30" s="298"/>
      <c r="AUQ30" s="298"/>
      <c r="AUR30" s="298"/>
      <c r="AUS30" s="298"/>
      <c r="AUT30" s="298"/>
      <c r="AUU30" s="298"/>
      <c r="AUV30" s="298"/>
      <c r="AUW30" s="298"/>
      <c r="AUX30" s="298"/>
      <c r="AUY30" s="298"/>
      <c r="AUZ30" s="298"/>
      <c r="AVA30" s="298"/>
      <c r="AVB30" s="298"/>
      <c r="AVC30" s="298"/>
      <c r="AVD30" s="298"/>
      <c r="AVE30" s="298"/>
      <c r="AVF30" s="298"/>
      <c r="AVG30" s="298"/>
      <c r="AVH30" s="298"/>
      <c r="AVI30" s="298"/>
      <c r="AVJ30" s="298"/>
      <c r="AVK30" s="298"/>
      <c r="AVL30" s="298"/>
      <c r="AVM30" s="298"/>
      <c r="AVN30" s="298"/>
      <c r="AVO30" s="298"/>
      <c r="AVP30" s="298"/>
      <c r="AVQ30" s="298"/>
      <c r="AVR30" s="298"/>
      <c r="AVS30" s="298"/>
      <c r="AVT30" s="298"/>
      <c r="AVU30" s="298"/>
      <c r="AVV30" s="298"/>
      <c r="AVW30" s="298"/>
      <c r="AVX30" s="298"/>
      <c r="AVY30" s="298"/>
      <c r="AVZ30" s="298"/>
      <c r="AWA30" s="298"/>
      <c r="AWB30" s="298"/>
      <c r="AWC30" s="298"/>
      <c r="AWD30" s="298"/>
      <c r="AWE30" s="298"/>
      <c r="AWF30" s="298"/>
      <c r="AWG30" s="298"/>
      <c r="AWH30" s="298"/>
      <c r="AWI30" s="298"/>
      <c r="AWJ30" s="298"/>
      <c r="AWK30" s="298"/>
      <c r="AWL30" s="298"/>
      <c r="AWM30" s="298"/>
      <c r="AWN30" s="298"/>
      <c r="AWO30" s="298"/>
      <c r="AWP30" s="298"/>
      <c r="AWQ30" s="298"/>
      <c r="AWR30" s="298"/>
      <c r="AWS30" s="298"/>
      <c r="AWT30" s="298"/>
      <c r="AWU30" s="298"/>
      <c r="AWV30" s="298"/>
      <c r="AWW30" s="298"/>
      <c r="AWX30" s="298"/>
      <c r="AWY30" s="298"/>
      <c r="AWZ30" s="298"/>
      <c r="AXA30" s="298"/>
      <c r="AXB30" s="298"/>
      <c r="AXC30" s="298"/>
      <c r="AXD30" s="298"/>
      <c r="AXE30" s="298"/>
      <c r="AXF30" s="298"/>
      <c r="AXG30" s="298"/>
      <c r="AXH30" s="298"/>
      <c r="AXI30" s="298"/>
      <c r="AXJ30" s="298"/>
      <c r="AXK30" s="298"/>
      <c r="AXL30" s="298"/>
      <c r="AXM30" s="298"/>
      <c r="AXN30" s="298"/>
      <c r="AXO30" s="298"/>
      <c r="AXP30" s="298"/>
      <c r="AXQ30" s="298"/>
      <c r="AXR30" s="298"/>
      <c r="AXS30" s="298"/>
      <c r="AXT30" s="298"/>
      <c r="AXU30" s="298"/>
      <c r="AXV30" s="298"/>
      <c r="AXW30" s="298"/>
      <c r="AXX30" s="298"/>
      <c r="AXY30" s="298"/>
      <c r="AXZ30" s="298"/>
      <c r="AYA30" s="298"/>
      <c r="AYB30" s="298"/>
      <c r="AYC30" s="298"/>
      <c r="AYD30" s="298"/>
      <c r="AYE30" s="298"/>
      <c r="AYF30" s="298"/>
      <c r="AYG30" s="298"/>
      <c r="AYH30" s="298"/>
      <c r="AYI30" s="298"/>
      <c r="AYJ30" s="298"/>
      <c r="AYK30" s="298"/>
      <c r="AYL30" s="298"/>
      <c r="AYM30" s="298"/>
      <c r="AYN30" s="298"/>
      <c r="AYO30" s="298"/>
      <c r="AYP30" s="298"/>
      <c r="AYQ30" s="298"/>
      <c r="AYR30" s="298"/>
      <c r="AYS30" s="298"/>
      <c r="AYT30" s="298"/>
      <c r="AYU30" s="298"/>
      <c r="AYV30" s="298"/>
      <c r="AYW30" s="298"/>
      <c r="AYX30" s="298"/>
      <c r="AYY30" s="298"/>
      <c r="AYZ30" s="298"/>
      <c r="AZA30" s="298"/>
      <c r="AZB30" s="298"/>
      <c r="AZC30" s="298"/>
      <c r="AZD30" s="298"/>
      <c r="AZE30" s="298"/>
      <c r="AZF30" s="298"/>
      <c r="AZG30" s="298"/>
      <c r="AZH30" s="298"/>
      <c r="AZI30" s="298"/>
      <c r="AZJ30" s="298"/>
      <c r="AZK30" s="298"/>
      <c r="AZL30" s="298"/>
      <c r="AZM30" s="298"/>
      <c r="AZN30" s="298"/>
      <c r="AZO30" s="298"/>
      <c r="AZP30" s="298"/>
      <c r="AZQ30" s="298"/>
      <c r="AZR30" s="298"/>
      <c r="AZS30" s="298"/>
      <c r="AZT30" s="298"/>
      <c r="AZU30" s="298"/>
      <c r="AZV30" s="298"/>
      <c r="AZW30" s="298"/>
      <c r="AZX30" s="298"/>
      <c r="AZY30" s="298"/>
      <c r="AZZ30" s="298"/>
      <c r="BAA30" s="298"/>
      <c r="BAB30" s="298"/>
      <c r="BAC30" s="298"/>
      <c r="BAD30" s="298"/>
      <c r="BAE30" s="298"/>
      <c r="BAF30" s="298"/>
      <c r="BAG30" s="298"/>
      <c r="BAH30" s="298"/>
      <c r="BAI30" s="298"/>
      <c r="BAJ30" s="298"/>
      <c r="BAK30" s="298"/>
      <c r="BAL30" s="298"/>
      <c r="BAM30" s="298"/>
      <c r="BAN30" s="298"/>
      <c r="BAO30" s="298"/>
      <c r="BAP30" s="298"/>
      <c r="BAQ30" s="298"/>
      <c r="BAR30" s="298"/>
      <c r="BAS30" s="298"/>
      <c r="BAT30" s="298"/>
      <c r="BAU30" s="298"/>
      <c r="BAV30" s="298"/>
      <c r="BAW30" s="298"/>
      <c r="BAX30" s="298"/>
      <c r="BAY30" s="298"/>
      <c r="BAZ30" s="298"/>
      <c r="BBA30" s="298"/>
      <c r="BBB30" s="298"/>
      <c r="BBC30" s="298"/>
      <c r="BBD30" s="298"/>
      <c r="BBE30" s="298"/>
      <c r="BBF30" s="298"/>
      <c r="BBG30" s="298"/>
      <c r="BBH30" s="298"/>
      <c r="BBI30" s="298"/>
      <c r="BBJ30" s="298"/>
      <c r="BBK30" s="298"/>
      <c r="BBL30" s="298"/>
      <c r="BBM30" s="298"/>
      <c r="BBN30" s="298"/>
      <c r="BBO30" s="298"/>
      <c r="BBP30" s="298"/>
      <c r="BBQ30" s="298"/>
      <c r="BBR30" s="298"/>
      <c r="BBS30" s="298"/>
      <c r="BBT30" s="298"/>
      <c r="BBU30" s="298"/>
      <c r="BBV30" s="298"/>
      <c r="BBW30" s="298"/>
      <c r="BBX30" s="298"/>
      <c r="BBY30" s="298"/>
      <c r="BBZ30" s="298"/>
      <c r="BCA30" s="298"/>
      <c r="BCB30" s="298"/>
      <c r="BCC30" s="298"/>
      <c r="BCD30" s="298"/>
      <c r="BCE30" s="298"/>
      <c r="BCF30" s="298"/>
      <c r="BCG30" s="298"/>
      <c r="BCH30" s="298"/>
      <c r="BCI30" s="298"/>
      <c r="BCJ30" s="298"/>
      <c r="BCK30" s="298"/>
      <c r="BCL30" s="298"/>
      <c r="BCM30" s="298"/>
      <c r="BCN30" s="298"/>
      <c r="BCO30" s="298"/>
      <c r="BCP30" s="298"/>
      <c r="BCQ30" s="298"/>
      <c r="BCR30" s="298"/>
      <c r="BCS30" s="298"/>
      <c r="BCT30" s="298"/>
      <c r="BCU30" s="298"/>
      <c r="BCV30" s="298"/>
      <c r="BCW30" s="298"/>
      <c r="BCX30" s="298"/>
      <c r="BCY30" s="298"/>
      <c r="BCZ30" s="298"/>
      <c r="BDA30" s="298"/>
      <c r="BDB30" s="298"/>
      <c r="BDC30" s="298"/>
      <c r="BDD30" s="298"/>
      <c r="BDE30" s="298"/>
      <c r="BDF30" s="298"/>
      <c r="BDG30" s="298"/>
      <c r="BDH30" s="298"/>
      <c r="BDI30" s="298"/>
      <c r="BDJ30" s="298"/>
      <c r="BDK30" s="298"/>
      <c r="BDL30" s="298"/>
      <c r="BDM30" s="298"/>
      <c r="BDN30" s="298"/>
      <c r="BDO30" s="298"/>
      <c r="BDP30" s="298"/>
      <c r="BDQ30" s="298"/>
      <c r="BDR30" s="298"/>
      <c r="BDS30" s="298"/>
      <c r="BDT30" s="298"/>
      <c r="BDU30" s="298"/>
      <c r="BDV30" s="298"/>
      <c r="BDW30" s="298"/>
      <c r="BDX30" s="298"/>
      <c r="BDY30" s="298"/>
      <c r="BDZ30" s="298"/>
      <c r="BEA30" s="298"/>
      <c r="BEB30" s="298"/>
      <c r="BEC30" s="298"/>
      <c r="BED30" s="298"/>
      <c r="BEE30" s="298"/>
      <c r="BEF30" s="298"/>
      <c r="BEG30" s="298"/>
      <c r="BEH30" s="298"/>
      <c r="BEI30" s="298"/>
      <c r="BEJ30" s="298"/>
      <c r="BEK30" s="298"/>
      <c r="BEL30" s="298"/>
      <c r="BEM30" s="298"/>
      <c r="BEN30" s="298"/>
      <c r="BEO30" s="298"/>
      <c r="BEP30" s="298"/>
      <c r="BEQ30" s="298"/>
      <c r="BER30" s="298"/>
      <c r="BES30" s="298"/>
      <c r="BET30" s="298"/>
      <c r="BEU30" s="298"/>
      <c r="BEV30" s="298"/>
      <c r="BEW30" s="298"/>
      <c r="BEX30" s="298"/>
      <c r="BEY30" s="298"/>
      <c r="BEZ30" s="298"/>
      <c r="BFA30" s="298"/>
      <c r="BFB30" s="298"/>
      <c r="BFC30" s="298"/>
      <c r="BFD30" s="298"/>
      <c r="BFE30" s="298"/>
      <c r="BFF30" s="298"/>
      <c r="BFG30" s="298"/>
      <c r="BFH30" s="298"/>
      <c r="BFI30" s="298"/>
      <c r="BFJ30" s="298"/>
      <c r="BFK30" s="298"/>
      <c r="BFL30" s="298"/>
      <c r="BFM30" s="298"/>
      <c r="BFN30" s="298"/>
      <c r="BFO30" s="298"/>
      <c r="BFP30" s="298"/>
      <c r="BFQ30" s="298"/>
      <c r="BFR30" s="298"/>
      <c r="BFS30" s="298"/>
      <c r="BFT30" s="298"/>
      <c r="BFU30" s="298"/>
      <c r="BFV30" s="298"/>
      <c r="BFW30" s="298"/>
      <c r="BFX30" s="298"/>
      <c r="BFY30" s="298"/>
      <c r="BFZ30" s="298"/>
      <c r="BGA30" s="298"/>
      <c r="BGB30" s="298"/>
      <c r="BGC30" s="298"/>
      <c r="BGD30" s="298"/>
      <c r="BGE30" s="298"/>
      <c r="BGF30" s="298"/>
      <c r="BGG30" s="298"/>
      <c r="BGH30" s="298"/>
      <c r="BGI30" s="298"/>
      <c r="BGJ30" s="298"/>
      <c r="BGK30" s="298"/>
      <c r="BGL30" s="298"/>
      <c r="BGM30" s="298"/>
      <c r="BGN30" s="298"/>
      <c r="BGO30" s="298"/>
      <c r="BGP30" s="298"/>
      <c r="BGQ30" s="298"/>
      <c r="BGR30" s="298"/>
      <c r="BGS30" s="298"/>
      <c r="BGT30" s="298"/>
      <c r="BGU30" s="298"/>
      <c r="BGV30" s="298"/>
      <c r="BGW30" s="298"/>
      <c r="BGX30" s="298"/>
      <c r="BGY30" s="298"/>
      <c r="BGZ30" s="298"/>
      <c r="BHA30" s="298"/>
      <c r="BHB30" s="298"/>
      <c r="BHC30" s="298"/>
      <c r="BHD30" s="298"/>
      <c r="BHE30" s="298"/>
      <c r="BHF30" s="298"/>
      <c r="BHG30" s="298"/>
      <c r="BHH30" s="298"/>
      <c r="BHI30" s="298"/>
      <c r="BHJ30" s="298"/>
      <c r="BHK30" s="298"/>
      <c r="BHL30" s="298"/>
      <c r="BHM30" s="298"/>
      <c r="BHN30" s="298"/>
      <c r="BHO30" s="298"/>
      <c r="BHP30" s="298"/>
      <c r="BHQ30" s="298"/>
      <c r="BHR30" s="298"/>
      <c r="BHS30" s="298"/>
      <c r="BHT30" s="298"/>
      <c r="BHU30" s="298"/>
      <c r="BHV30" s="298"/>
      <c r="BHW30" s="298"/>
      <c r="BHX30" s="298"/>
      <c r="BHY30" s="298"/>
      <c r="BHZ30" s="298"/>
      <c r="BIA30" s="298"/>
      <c r="BIB30" s="298"/>
      <c r="BIC30" s="298"/>
      <c r="BID30" s="298"/>
      <c r="BIE30" s="298"/>
      <c r="BIF30" s="298"/>
      <c r="BIG30" s="298"/>
      <c r="BIH30" s="298"/>
      <c r="BII30" s="298"/>
      <c r="BIJ30" s="298"/>
      <c r="BIK30" s="298"/>
      <c r="BIL30" s="298"/>
      <c r="BIM30" s="298"/>
      <c r="BIN30" s="298"/>
      <c r="BIO30" s="298"/>
      <c r="BIP30" s="298"/>
      <c r="BIQ30" s="298"/>
      <c r="BIR30" s="298"/>
      <c r="BIS30" s="298"/>
      <c r="BIT30" s="298"/>
      <c r="BIU30" s="298"/>
      <c r="BIV30" s="298"/>
      <c r="BIW30" s="298"/>
      <c r="BIX30" s="298"/>
      <c r="BIY30" s="298"/>
      <c r="BIZ30" s="298"/>
      <c r="BJA30" s="298"/>
      <c r="BJB30" s="298"/>
      <c r="BJC30" s="298"/>
      <c r="BJD30" s="298"/>
      <c r="BJE30" s="298"/>
      <c r="BJF30" s="298"/>
      <c r="BJG30" s="298"/>
      <c r="BJH30" s="298"/>
      <c r="BJI30" s="298"/>
      <c r="BJJ30" s="298"/>
      <c r="BJK30" s="298"/>
      <c r="BJL30" s="298"/>
      <c r="BJM30" s="298"/>
      <c r="BJN30" s="298"/>
      <c r="BJO30" s="298"/>
      <c r="BJP30" s="298"/>
      <c r="BJQ30" s="298"/>
      <c r="BJR30" s="298"/>
      <c r="BJS30" s="298"/>
      <c r="BJT30" s="298"/>
      <c r="BJU30" s="298"/>
      <c r="BJV30" s="298"/>
      <c r="BJW30" s="298"/>
      <c r="BJX30" s="298"/>
      <c r="BJY30" s="298"/>
      <c r="BJZ30" s="298"/>
      <c r="BKA30" s="298"/>
      <c r="BKB30" s="298"/>
      <c r="BKC30" s="298"/>
      <c r="BKD30" s="298"/>
      <c r="BKE30" s="298"/>
      <c r="BKF30" s="298"/>
      <c r="BKG30" s="298"/>
      <c r="BKH30" s="298"/>
      <c r="BKI30" s="298"/>
      <c r="BKJ30" s="298"/>
      <c r="BKK30" s="298"/>
      <c r="BKL30" s="298"/>
      <c r="BKM30" s="298"/>
      <c r="BKN30" s="298"/>
      <c r="BKO30" s="298"/>
      <c r="BKP30" s="298"/>
      <c r="BKQ30" s="298"/>
      <c r="BKR30" s="298"/>
      <c r="BKS30" s="298"/>
      <c r="BKT30" s="298"/>
      <c r="BKU30" s="298"/>
      <c r="BKV30" s="298"/>
      <c r="BKW30" s="298"/>
      <c r="BKX30" s="298"/>
      <c r="BKY30" s="298"/>
      <c r="BKZ30" s="298"/>
      <c r="BLA30" s="298"/>
      <c r="BLB30" s="298"/>
      <c r="BLC30" s="298"/>
      <c r="BLD30" s="298"/>
      <c r="BLE30" s="298"/>
      <c r="BLF30" s="298"/>
      <c r="BLG30" s="298"/>
      <c r="BLH30" s="298"/>
      <c r="BLI30" s="298"/>
      <c r="BLJ30" s="298"/>
      <c r="BLK30" s="298"/>
      <c r="BLL30" s="298"/>
      <c r="BLM30" s="298"/>
      <c r="BLN30" s="298"/>
      <c r="BLO30" s="298"/>
      <c r="BLP30" s="298"/>
      <c r="BLQ30" s="298"/>
      <c r="BLR30" s="298"/>
      <c r="BLS30" s="298"/>
      <c r="BLT30" s="298"/>
      <c r="BLU30" s="298"/>
      <c r="BLV30" s="298"/>
      <c r="BLW30" s="298"/>
      <c r="BLX30" s="298"/>
      <c r="BLY30" s="298"/>
      <c r="BLZ30" s="298"/>
      <c r="BMA30" s="298"/>
      <c r="BMB30" s="298"/>
      <c r="BMC30" s="298"/>
      <c r="BMD30" s="298"/>
      <c r="BME30" s="298"/>
      <c r="BMF30" s="298"/>
      <c r="BMG30" s="298"/>
      <c r="BMH30" s="298"/>
      <c r="BMI30" s="298"/>
      <c r="BMJ30" s="298"/>
      <c r="BMK30" s="298"/>
      <c r="BML30" s="298"/>
      <c r="BMM30" s="298"/>
      <c r="BMN30" s="298"/>
      <c r="BMO30" s="298"/>
      <c r="BMP30" s="298"/>
      <c r="BMQ30" s="298"/>
      <c r="BMR30" s="298"/>
      <c r="BMS30" s="298"/>
      <c r="BMT30" s="298"/>
      <c r="BMU30" s="298"/>
      <c r="BMV30" s="298"/>
      <c r="BMW30" s="298"/>
      <c r="BMX30" s="298"/>
      <c r="BMY30" s="298"/>
      <c r="BMZ30" s="298"/>
      <c r="BNA30" s="298"/>
      <c r="BNB30" s="298"/>
      <c r="BNC30" s="298"/>
      <c r="BND30" s="298"/>
      <c r="BNE30" s="298"/>
      <c r="BNF30" s="298"/>
      <c r="BNG30" s="298"/>
      <c r="BNH30" s="298"/>
      <c r="BNI30" s="298"/>
      <c r="BNJ30" s="298"/>
      <c r="BNK30" s="298"/>
      <c r="BNL30" s="298"/>
      <c r="BNM30" s="298"/>
      <c r="BNN30" s="298"/>
      <c r="BNO30" s="298"/>
      <c r="BNP30" s="298"/>
      <c r="BNQ30" s="298"/>
      <c r="BNR30" s="298"/>
      <c r="BNS30" s="298"/>
      <c r="BNT30" s="298"/>
      <c r="BNU30" s="298"/>
      <c r="BNV30" s="298"/>
      <c r="BNW30" s="298"/>
      <c r="BNX30" s="298"/>
      <c r="BNY30" s="298"/>
      <c r="BNZ30" s="298"/>
      <c r="BOA30" s="298"/>
      <c r="BOB30" s="298"/>
      <c r="BOC30" s="298"/>
      <c r="BOD30" s="298"/>
      <c r="BOE30" s="298"/>
      <c r="BOF30" s="298"/>
      <c r="BOG30" s="298"/>
      <c r="BOH30" s="298"/>
      <c r="BOI30" s="298"/>
      <c r="BOJ30" s="298"/>
      <c r="BOK30" s="298"/>
      <c r="BOL30" s="298"/>
      <c r="BOM30" s="298"/>
      <c r="BON30" s="298"/>
      <c r="BOO30" s="298"/>
      <c r="BOP30" s="298"/>
      <c r="BOQ30" s="298"/>
      <c r="BOR30" s="298"/>
      <c r="BOS30" s="298"/>
      <c r="BOT30" s="298"/>
      <c r="BOU30" s="298"/>
      <c r="BOV30" s="298"/>
      <c r="BOW30" s="298"/>
      <c r="BOX30" s="298"/>
      <c r="BOY30" s="298"/>
      <c r="BOZ30" s="298"/>
      <c r="BPA30" s="298"/>
      <c r="BPB30" s="298"/>
      <c r="BPC30" s="298"/>
      <c r="BPD30" s="298"/>
      <c r="BPE30" s="298"/>
      <c r="BPF30" s="298"/>
      <c r="BPG30" s="298"/>
      <c r="BPH30" s="298"/>
      <c r="BPI30" s="298"/>
      <c r="BPJ30" s="298"/>
      <c r="BPK30" s="298"/>
      <c r="BPL30" s="298"/>
      <c r="BPM30" s="298"/>
      <c r="BPN30" s="298"/>
      <c r="BPO30" s="298"/>
      <c r="BPP30" s="298"/>
      <c r="BPQ30" s="298"/>
      <c r="BPR30" s="298"/>
      <c r="BPS30" s="298"/>
      <c r="BPT30" s="298"/>
      <c r="BPU30" s="298"/>
      <c r="BPV30" s="298"/>
      <c r="BPW30" s="298"/>
      <c r="BPX30" s="298"/>
      <c r="BPY30" s="298"/>
      <c r="BPZ30" s="298"/>
      <c r="BQA30" s="298"/>
      <c r="BQB30" s="298"/>
      <c r="BQC30" s="298"/>
      <c r="BQD30" s="298"/>
      <c r="BQE30" s="298"/>
      <c r="BQF30" s="298"/>
      <c r="BQG30" s="298"/>
      <c r="BQH30" s="298"/>
      <c r="BQI30" s="298"/>
      <c r="BQJ30" s="298"/>
      <c r="BQK30" s="298"/>
      <c r="BQL30" s="298"/>
      <c r="BQM30" s="298"/>
      <c r="BQN30" s="298"/>
      <c r="BQO30" s="298"/>
      <c r="BQP30" s="298"/>
      <c r="BQQ30" s="298"/>
      <c r="BQR30" s="298"/>
      <c r="BQS30" s="298"/>
      <c r="BQT30" s="298"/>
      <c r="BQU30" s="298"/>
      <c r="BQV30" s="298"/>
      <c r="BQW30" s="298"/>
      <c r="BQX30" s="298"/>
      <c r="BQY30" s="298"/>
      <c r="BQZ30" s="298"/>
      <c r="BRA30" s="298"/>
      <c r="BRB30" s="298"/>
      <c r="BRC30" s="298"/>
      <c r="BRD30" s="298"/>
      <c r="BRE30" s="298"/>
      <c r="BRF30" s="298"/>
      <c r="BRG30" s="298"/>
      <c r="BRH30" s="298"/>
      <c r="BRI30" s="298"/>
      <c r="BRJ30" s="298"/>
      <c r="BRK30" s="298"/>
      <c r="BRL30" s="298"/>
      <c r="BRM30" s="298"/>
      <c r="BRN30" s="298"/>
      <c r="BRO30" s="298"/>
      <c r="BRP30" s="298"/>
      <c r="BRQ30" s="298"/>
      <c r="BRR30" s="298"/>
      <c r="BRS30" s="298"/>
      <c r="BRT30" s="298"/>
      <c r="BRU30" s="298"/>
      <c r="BRV30" s="298"/>
      <c r="BRW30" s="298"/>
      <c r="BRX30" s="298"/>
      <c r="BRY30" s="298"/>
      <c r="BRZ30" s="298"/>
      <c r="BSA30" s="298"/>
      <c r="BSB30" s="298"/>
      <c r="BSC30" s="298"/>
      <c r="BSD30" s="298"/>
      <c r="BSE30" s="298"/>
      <c r="BSF30" s="298"/>
      <c r="BSG30" s="298"/>
      <c r="BSH30" s="298"/>
      <c r="BSI30" s="298"/>
      <c r="BSJ30" s="298"/>
      <c r="BSK30" s="298"/>
      <c r="BSL30" s="298"/>
      <c r="BSM30" s="298"/>
      <c r="BSN30" s="298"/>
      <c r="BSO30" s="298"/>
      <c r="BSP30" s="298"/>
      <c r="BSQ30" s="298"/>
      <c r="BSR30" s="298"/>
      <c r="BSS30" s="298"/>
      <c r="BST30" s="298"/>
      <c r="BSU30" s="298"/>
      <c r="BSV30" s="298"/>
      <c r="BSW30" s="298"/>
      <c r="BSX30" s="298"/>
      <c r="BSY30" s="298"/>
      <c r="BSZ30" s="298"/>
      <c r="BTA30" s="298"/>
      <c r="BTB30" s="298"/>
      <c r="BTC30" s="298"/>
      <c r="BTD30" s="298"/>
      <c r="BTE30" s="298"/>
      <c r="BTF30" s="298"/>
      <c r="BTG30" s="298"/>
      <c r="BTH30" s="298"/>
      <c r="BTI30" s="298"/>
      <c r="BTJ30" s="298"/>
      <c r="BTK30" s="298"/>
      <c r="BTL30" s="298"/>
      <c r="BTM30" s="298"/>
      <c r="BTN30" s="298"/>
      <c r="BTO30" s="298"/>
      <c r="BTP30" s="298"/>
      <c r="BTQ30" s="298"/>
      <c r="BTR30" s="298"/>
      <c r="BTS30" s="298"/>
      <c r="BTT30" s="298"/>
      <c r="BTU30" s="298"/>
      <c r="BTV30" s="298"/>
      <c r="BTW30" s="298"/>
      <c r="BTX30" s="298"/>
      <c r="BTY30" s="298"/>
      <c r="BTZ30" s="298"/>
      <c r="BUA30" s="298"/>
      <c r="BUB30" s="298"/>
      <c r="BUC30" s="298"/>
      <c r="BUD30" s="298"/>
      <c r="BUE30" s="298"/>
      <c r="BUF30" s="298"/>
      <c r="BUG30" s="298"/>
      <c r="BUH30" s="298"/>
      <c r="BUI30" s="298"/>
      <c r="BUJ30" s="298"/>
      <c r="BUK30" s="298"/>
      <c r="BUL30" s="298"/>
      <c r="BUM30" s="298"/>
      <c r="BUN30" s="298"/>
      <c r="BUO30" s="298"/>
      <c r="BUP30" s="298"/>
      <c r="BUQ30" s="298"/>
      <c r="BUR30" s="298"/>
      <c r="BUS30" s="298"/>
      <c r="BUT30" s="298"/>
      <c r="BUU30" s="298"/>
      <c r="BUV30" s="298"/>
      <c r="BUW30" s="298"/>
      <c r="BUX30" s="298"/>
      <c r="BUY30" s="298"/>
      <c r="BUZ30" s="298"/>
      <c r="BVA30" s="298"/>
      <c r="BVB30" s="298"/>
      <c r="BVC30" s="298"/>
      <c r="BVD30" s="298"/>
      <c r="BVE30" s="298"/>
      <c r="BVF30" s="298"/>
      <c r="BVG30" s="298"/>
      <c r="BVH30" s="298"/>
      <c r="BVI30" s="298"/>
    </row>
    <row r="31" spans="1:1933" s="280" customFormat="1" ht="105">
      <c r="A31" s="300" t="s">
        <v>12</v>
      </c>
      <c r="B31" s="301" t="s">
        <v>166</v>
      </c>
      <c r="C31" s="283"/>
      <c r="D31" s="246" t="s">
        <v>477</v>
      </c>
      <c r="E31" s="246" t="s">
        <v>81</v>
      </c>
      <c r="F31" s="246" t="s">
        <v>96</v>
      </c>
      <c r="G31" s="246" t="s">
        <v>198</v>
      </c>
      <c r="H31" s="150">
        <v>300</v>
      </c>
      <c r="I31" s="302" t="s">
        <v>221</v>
      </c>
      <c r="J31" s="283"/>
      <c r="K31" s="284"/>
      <c r="L31" s="235">
        <v>99.2</v>
      </c>
      <c r="M31" s="235">
        <v>77.400000000000006</v>
      </c>
      <c r="N31" s="235">
        <v>59.1</v>
      </c>
      <c r="O31" s="235">
        <f>SUM(P31:Q31)</f>
        <v>59.3</v>
      </c>
      <c r="P31" s="235">
        <v>59.3</v>
      </c>
      <c r="Q31" s="235"/>
      <c r="R31" s="235">
        <f>SUM(S31:T31)</f>
        <v>0</v>
      </c>
      <c r="S31" s="235">
        <v>0</v>
      </c>
      <c r="T31" s="235"/>
      <c r="U31" s="235">
        <f>SUM(V31:W31)</f>
        <v>0</v>
      </c>
      <c r="V31" s="235">
        <v>0</v>
      </c>
      <c r="W31" s="621"/>
    </row>
    <row r="32" spans="1:1933" s="280" customFormat="1" ht="409.5">
      <c r="A32" s="300" t="s">
        <v>13</v>
      </c>
      <c r="B32" s="303" t="s">
        <v>193</v>
      </c>
      <c r="C32" s="283"/>
      <c r="D32" s="246" t="s">
        <v>477</v>
      </c>
      <c r="E32" s="246" t="s">
        <v>81</v>
      </c>
      <c r="F32" s="246" t="s">
        <v>96</v>
      </c>
      <c r="G32" s="246" t="s">
        <v>199</v>
      </c>
      <c r="H32" s="150">
        <v>300</v>
      </c>
      <c r="I32" s="304" t="s">
        <v>224</v>
      </c>
      <c r="J32" s="305" t="s">
        <v>222</v>
      </c>
      <c r="K32" s="284"/>
      <c r="L32" s="235">
        <v>2.2999999999999998</v>
      </c>
      <c r="M32" s="235"/>
      <c r="N32" s="235"/>
      <c r="O32" s="235"/>
      <c r="P32" s="235"/>
      <c r="Q32" s="235"/>
      <c r="R32" s="235"/>
      <c r="S32" s="235"/>
      <c r="T32" s="235"/>
      <c r="U32" s="235"/>
      <c r="V32" s="235"/>
      <c r="W32" s="621"/>
    </row>
    <row r="33" spans="1:167" s="259" customFormat="1" ht="30">
      <c r="A33" s="300" t="s">
        <v>167</v>
      </c>
      <c r="B33" s="306" t="s">
        <v>379</v>
      </c>
      <c r="C33" s="283"/>
      <c r="D33" s="246" t="s">
        <v>467</v>
      </c>
      <c r="E33" s="246" t="s">
        <v>93</v>
      </c>
      <c r="F33" s="246" t="s">
        <v>156</v>
      </c>
      <c r="G33" s="246" t="s">
        <v>380</v>
      </c>
      <c r="H33" s="150">
        <v>300</v>
      </c>
      <c r="I33" s="149"/>
      <c r="J33" s="283"/>
      <c r="K33" s="284"/>
      <c r="L33" s="235"/>
      <c r="M33" s="235"/>
      <c r="N33" s="235"/>
      <c r="O33" s="235">
        <f>SUM(P33:Q33)</f>
        <v>0</v>
      </c>
      <c r="P33" s="235"/>
      <c r="Q33" s="235"/>
      <c r="R33" s="235">
        <f>SUM(S33:T33)</f>
        <v>0</v>
      </c>
      <c r="S33" s="235"/>
      <c r="T33" s="235"/>
      <c r="U33" s="235">
        <f>SUM(V33:W33)</f>
        <v>0</v>
      </c>
      <c r="V33" s="235"/>
      <c r="W33" s="621"/>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c r="BT33" s="307"/>
      <c r="BU33" s="307"/>
      <c r="BV33" s="307"/>
      <c r="BW33" s="307"/>
      <c r="BX33" s="307"/>
      <c r="BY33" s="307"/>
      <c r="BZ33" s="307"/>
      <c r="CA33" s="307"/>
      <c r="CB33" s="307"/>
      <c r="CC33" s="307"/>
      <c r="CD33" s="307"/>
      <c r="CE33" s="307"/>
      <c r="CF33" s="307"/>
      <c r="CG33" s="307"/>
      <c r="CH33" s="307"/>
      <c r="CI33" s="307"/>
      <c r="CJ33" s="307"/>
      <c r="CK33" s="307"/>
      <c r="CL33" s="307"/>
      <c r="CM33" s="307"/>
      <c r="CN33" s="307"/>
      <c r="CO33" s="307"/>
      <c r="CP33" s="307"/>
      <c r="CQ33" s="307"/>
      <c r="CR33" s="307"/>
      <c r="CS33" s="307"/>
      <c r="CT33" s="307"/>
      <c r="CU33" s="307"/>
      <c r="CV33" s="307"/>
      <c r="CW33" s="307"/>
      <c r="CX33" s="307"/>
      <c r="CY33" s="307"/>
      <c r="CZ33" s="307"/>
      <c r="DA33" s="307"/>
      <c r="DB33" s="307"/>
      <c r="DC33" s="307"/>
      <c r="DD33" s="307"/>
      <c r="DE33" s="307"/>
      <c r="DF33" s="307"/>
      <c r="DG33" s="307"/>
      <c r="DH33" s="307"/>
      <c r="DI33" s="307"/>
      <c r="DJ33" s="307"/>
      <c r="DK33" s="307"/>
      <c r="DL33" s="307"/>
      <c r="DM33" s="307"/>
      <c r="DN33" s="307"/>
      <c r="DO33" s="307"/>
      <c r="DP33" s="307"/>
      <c r="DQ33" s="307"/>
      <c r="DR33" s="307"/>
      <c r="DS33" s="307"/>
      <c r="DT33" s="307"/>
      <c r="DU33" s="307"/>
      <c r="DV33" s="307"/>
      <c r="DW33" s="307"/>
      <c r="DX33" s="307"/>
      <c r="DY33" s="307"/>
      <c r="DZ33" s="307"/>
      <c r="EA33" s="307"/>
      <c r="EB33" s="307"/>
      <c r="EC33" s="307"/>
      <c r="ED33" s="307"/>
      <c r="EE33" s="307"/>
      <c r="EF33" s="307"/>
      <c r="EG33" s="307"/>
      <c r="EH33" s="307"/>
      <c r="EI33" s="307"/>
      <c r="EJ33" s="307"/>
      <c r="EK33" s="307"/>
      <c r="EL33" s="307"/>
      <c r="EM33" s="307"/>
      <c r="EN33" s="307"/>
      <c r="EO33" s="307"/>
      <c r="EP33" s="307"/>
      <c r="EQ33" s="307"/>
      <c r="ER33" s="307"/>
      <c r="ES33" s="307"/>
      <c r="ET33" s="307"/>
      <c r="EU33" s="307"/>
      <c r="EV33" s="307"/>
      <c r="EW33" s="307"/>
      <c r="EX33" s="307"/>
      <c r="EY33" s="307"/>
      <c r="EZ33" s="307"/>
      <c r="FA33" s="307"/>
      <c r="FB33" s="307"/>
      <c r="FC33" s="307"/>
      <c r="FD33" s="307"/>
      <c r="FE33" s="307"/>
      <c r="FF33" s="307"/>
      <c r="FG33" s="307"/>
      <c r="FH33" s="307"/>
      <c r="FI33" s="307"/>
      <c r="FJ33" s="307"/>
      <c r="FK33" s="307"/>
    </row>
    <row r="34" spans="1:167" s="259" customFormat="1" ht="15">
      <c r="A34" s="281" t="s">
        <v>170</v>
      </c>
      <c r="B34" s="725" t="s">
        <v>171</v>
      </c>
      <c r="C34" s="725"/>
      <c r="D34" s="725"/>
      <c r="E34" s="725"/>
      <c r="F34" s="725"/>
      <c r="G34" s="725"/>
      <c r="H34" s="725"/>
      <c r="I34" s="725"/>
      <c r="J34" s="725"/>
      <c r="K34" s="725"/>
      <c r="L34" s="256">
        <f>L35</f>
        <v>7347.1</v>
      </c>
      <c r="M34" s="256">
        <f t="shared" ref="M34:W34" si="13">M35</f>
        <v>18391.599999999999</v>
      </c>
      <c r="N34" s="256">
        <f t="shared" si="13"/>
        <v>6724.3</v>
      </c>
      <c r="O34" s="256">
        <f t="shared" si="13"/>
        <v>18391.599999999999</v>
      </c>
      <c r="P34" s="256">
        <f t="shared" si="13"/>
        <v>18391.599999999999</v>
      </c>
      <c r="Q34" s="256">
        <f t="shared" si="13"/>
        <v>0</v>
      </c>
      <c r="R34" s="256">
        <f t="shared" si="13"/>
        <v>16251.5</v>
      </c>
      <c r="S34" s="256">
        <f t="shared" si="13"/>
        <v>16251.5</v>
      </c>
      <c r="T34" s="256">
        <f t="shared" si="13"/>
        <v>0</v>
      </c>
      <c r="U34" s="256">
        <f t="shared" si="13"/>
        <v>16375.1</v>
      </c>
      <c r="V34" s="256">
        <f t="shared" si="13"/>
        <v>16375.1</v>
      </c>
      <c r="W34" s="308">
        <f t="shared" si="13"/>
        <v>0</v>
      </c>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307"/>
      <c r="BS34" s="307"/>
      <c r="BT34" s="307"/>
      <c r="BU34" s="307"/>
      <c r="BV34" s="307"/>
      <c r="BW34" s="307"/>
      <c r="BX34" s="307"/>
      <c r="BY34" s="307"/>
      <c r="BZ34" s="307"/>
      <c r="CA34" s="307"/>
      <c r="CB34" s="307"/>
      <c r="CC34" s="307"/>
      <c r="CD34" s="307"/>
      <c r="CE34" s="307"/>
      <c r="CF34" s="307"/>
      <c r="CG34" s="307"/>
      <c r="CH34" s="307"/>
      <c r="CI34" s="307"/>
      <c r="CJ34" s="307"/>
      <c r="CK34" s="307"/>
      <c r="CL34" s="307"/>
      <c r="CM34" s="307"/>
      <c r="CN34" s="307"/>
      <c r="CO34" s="307"/>
      <c r="CP34" s="307"/>
      <c r="CQ34" s="307"/>
      <c r="CR34" s="307"/>
      <c r="CS34" s="307"/>
      <c r="CT34" s="307"/>
      <c r="CU34" s="307"/>
      <c r="CV34" s="307"/>
      <c r="CW34" s="307"/>
      <c r="CX34" s="307"/>
      <c r="CY34" s="307"/>
      <c r="CZ34" s="307"/>
      <c r="DA34" s="307"/>
      <c r="DB34" s="307"/>
      <c r="DC34" s="307"/>
      <c r="DD34" s="307"/>
      <c r="DE34" s="307"/>
      <c r="DF34" s="307"/>
      <c r="DG34" s="307"/>
      <c r="DH34" s="307"/>
      <c r="DI34" s="307"/>
      <c r="DJ34" s="307"/>
      <c r="DK34" s="307"/>
      <c r="DL34" s="307"/>
      <c r="DM34" s="307"/>
      <c r="DN34" s="307"/>
      <c r="DO34" s="307"/>
      <c r="DP34" s="307"/>
      <c r="DQ34" s="307"/>
      <c r="DR34" s="307"/>
      <c r="DS34" s="307"/>
      <c r="DT34" s="307"/>
      <c r="DU34" s="307"/>
      <c r="DV34" s="307"/>
      <c r="DW34" s="307"/>
      <c r="DX34" s="307"/>
      <c r="DY34" s="307"/>
      <c r="DZ34" s="307"/>
      <c r="EA34" s="307"/>
      <c r="EB34" s="307"/>
      <c r="EC34" s="307"/>
      <c r="ED34" s="307"/>
      <c r="EE34" s="307"/>
      <c r="EF34" s="307"/>
      <c r="EG34" s="307"/>
      <c r="EH34" s="307"/>
      <c r="EI34" s="307"/>
      <c r="EJ34" s="307"/>
      <c r="EK34" s="307"/>
      <c r="EL34" s="307"/>
      <c r="EM34" s="307"/>
      <c r="EN34" s="307"/>
      <c r="EO34" s="307"/>
      <c r="EP34" s="307"/>
      <c r="EQ34" s="307"/>
      <c r="ER34" s="307"/>
      <c r="ES34" s="307"/>
      <c r="ET34" s="307"/>
      <c r="EU34" s="307"/>
      <c r="EV34" s="307"/>
      <c r="EW34" s="307"/>
      <c r="EX34" s="307"/>
      <c r="EY34" s="307"/>
      <c r="EZ34" s="307"/>
      <c r="FA34" s="307"/>
      <c r="FB34" s="307"/>
      <c r="FC34" s="307"/>
      <c r="FD34" s="307"/>
      <c r="FE34" s="307"/>
      <c r="FF34" s="307"/>
      <c r="FG34" s="307"/>
      <c r="FH34" s="307"/>
      <c r="FI34" s="307"/>
      <c r="FJ34" s="307"/>
      <c r="FK34" s="307"/>
    </row>
    <row r="35" spans="1:167" s="259" customFormat="1" ht="37.5" customHeight="1">
      <c r="A35" s="285"/>
      <c r="B35" s="309" t="s">
        <v>172</v>
      </c>
      <c r="C35" s="310"/>
      <c r="D35" s="102" t="s">
        <v>478</v>
      </c>
      <c r="E35" s="254" t="s">
        <v>84</v>
      </c>
      <c r="F35" s="254" t="s">
        <v>93</v>
      </c>
      <c r="G35" s="254" t="s">
        <v>200</v>
      </c>
      <c r="H35" s="150">
        <v>730</v>
      </c>
      <c r="I35" s="311" t="s">
        <v>596</v>
      </c>
      <c r="J35" s="310"/>
      <c r="K35" s="310"/>
      <c r="L35" s="409">
        <v>7347.1</v>
      </c>
      <c r="M35" s="409">
        <v>18391.599999999999</v>
      </c>
      <c r="N35" s="409">
        <v>6724.3</v>
      </c>
      <c r="O35" s="409">
        <f>SUM(P35:Q35)</f>
        <v>18391.599999999999</v>
      </c>
      <c r="P35" s="409">
        <v>18391.599999999999</v>
      </c>
      <c r="Q35" s="409"/>
      <c r="R35" s="409">
        <f>SUM(S35:T35)</f>
        <v>16251.5</v>
      </c>
      <c r="S35" s="409">
        <v>16251.5</v>
      </c>
      <c r="T35" s="409"/>
      <c r="U35" s="409">
        <f>SUM(V35:W35)</f>
        <v>16375.1</v>
      </c>
      <c r="V35" s="409">
        <v>16375.1</v>
      </c>
      <c r="W35" s="621"/>
    </row>
    <row r="36" spans="1:167" s="259" customFormat="1" ht="15">
      <c r="A36" s="281" t="s">
        <v>56</v>
      </c>
      <c r="B36" s="725" t="s">
        <v>31</v>
      </c>
      <c r="C36" s="725"/>
      <c r="D36" s="725"/>
      <c r="E36" s="725"/>
      <c r="F36" s="725"/>
      <c r="G36" s="725"/>
      <c r="H36" s="725"/>
      <c r="I36" s="725"/>
      <c r="J36" s="725"/>
      <c r="K36" s="725"/>
      <c r="L36" s="256">
        <f>L37+L38</f>
        <v>9294.7000000000007</v>
      </c>
      <c r="M36" s="256">
        <f t="shared" ref="M36:W36" si="14">M37+M38</f>
        <v>3529.4</v>
      </c>
      <c r="N36" s="256">
        <f t="shared" si="14"/>
        <v>0</v>
      </c>
      <c r="O36" s="256">
        <f t="shared" si="14"/>
        <v>6650</v>
      </c>
      <c r="P36" s="256">
        <f t="shared" si="14"/>
        <v>6650</v>
      </c>
      <c r="Q36" s="256">
        <f t="shared" si="14"/>
        <v>0</v>
      </c>
      <c r="R36" s="256">
        <f t="shared" si="14"/>
        <v>3093.2</v>
      </c>
      <c r="S36" s="256">
        <f t="shared" si="14"/>
        <v>3093.2</v>
      </c>
      <c r="T36" s="256">
        <f t="shared" si="14"/>
        <v>0</v>
      </c>
      <c r="U36" s="256">
        <f t="shared" si="14"/>
        <v>3116.7</v>
      </c>
      <c r="V36" s="256">
        <f t="shared" si="14"/>
        <v>3116.7</v>
      </c>
      <c r="W36" s="308">
        <f t="shared" si="14"/>
        <v>0</v>
      </c>
    </row>
    <row r="37" spans="1:167" s="259" customFormat="1" ht="105">
      <c r="A37" s="312"/>
      <c r="B37" s="313" t="s">
        <v>173</v>
      </c>
      <c r="C37" s="310"/>
      <c r="D37" s="314" t="s">
        <v>479</v>
      </c>
      <c r="E37" s="246" t="s">
        <v>93</v>
      </c>
      <c r="F37" s="246" t="s">
        <v>82</v>
      </c>
      <c r="G37" s="246" t="s">
        <v>131</v>
      </c>
      <c r="H37" s="150">
        <v>800</v>
      </c>
      <c r="I37" s="315" t="s">
        <v>223</v>
      </c>
      <c r="J37" s="316">
        <v>42003</v>
      </c>
      <c r="K37" s="310"/>
      <c r="L37" s="235"/>
      <c r="M37" s="409">
        <v>3529.4</v>
      </c>
      <c r="N37" s="409"/>
      <c r="O37" s="409">
        <f>SUM(P37:Q37)</f>
        <v>3325</v>
      </c>
      <c r="P37" s="409">
        <v>3325</v>
      </c>
      <c r="Q37" s="409"/>
      <c r="R37" s="409">
        <f>SUM(S37:T37)</f>
        <v>3093.2</v>
      </c>
      <c r="S37" s="409">
        <v>3093.2</v>
      </c>
      <c r="T37" s="409"/>
      <c r="U37" s="409">
        <f>SUM(V37:W37)</f>
        <v>3116.7</v>
      </c>
      <c r="V37" s="409">
        <v>3116.7</v>
      </c>
      <c r="W37" s="235"/>
    </row>
    <row r="38" spans="1:167" s="259" customFormat="1" ht="60">
      <c r="A38" s="285"/>
      <c r="B38" s="224" t="s">
        <v>377</v>
      </c>
      <c r="C38" s="149"/>
      <c r="D38" s="317" t="s">
        <v>476</v>
      </c>
      <c r="E38" s="246" t="s">
        <v>93</v>
      </c>
      <c r="F38" s="246" t="s">
        <v>158</v>
      </c>
      <c r="G38" s="246" t="s">
        <v>378</v>
      </c>
      <c r="H38" s="150">
        <v>800</v>
      </c>
      <c r="I38" s="311" t="s">
        <v>653</v>
      </c>
      <c r="J38" s="318">
        <v>37900</v>
      </c>
      <c r="K38" s="319"/>
      <c r="L38" s="235">
        <v>9294.7000000000007</v>
      </c>
      <c r="M38" s="235"/>
      <c r="N38" s="235"/>
      <c r="O38" s="235">
        <f>SUM(P38:Q38)</f>
        <v>3325</v>
      </c>
      <c r="P38" s="235">
        <v>3325</v>
      </c>
      <c r="Q38" s="235"/>
      <c r="R38" s="235">
        <f>SUM(S38:T38)</f>
        <v>0</v>
      </c>
      <c r="S38" s="235"/>
      <c r="T38" s="235"/>
      <c r="U38" s="235">
        <f>SUM(V38:W38)</f>
        <v>0</v>
      </c>
      <c r="V38" s="235"/>
      <c r="W38" s="621"/>
    </row>
    <row r="39" spans="1:167" s="280" customFormat="1" ht="28.5">
      <c r="A39" s="616" t="s">
        <v>641</v>
      </c>
      <c r="B39" s="265" t="s">
        <v>642</v>
      </c>
      <c r="C39" s="266"/>
      <c r="D39" s="266"/>
      <c r="E39" s="266"/>
      <c r="F39" s="266"/>
      <c r="G39" s="266"/>
      <c r="H39" s="266"/>
      <c r="I39" s="266"/>
      <c r="J39" s="266"/>
      <c r="K39" s="266" t="s">
        <v>62</v>
      </c>
      <c r="L39" s="233">
        <f>SUM(L40)</f>
        <v>0</v>
      </c>
      <c r="M39" s="233">
        <f t="shared" ref="M39:W40" si="15">SUM(M40)</f>
        <v>0</v>
      </c>
      <c r="N39" s="233">
        <f t="shared" si="15"/>
        <v>0</v>
      </c>
      <c r="O39" s="233">
        <f t="shared" si="15"/>
        <v>2646</v>
      </c>
      <c r="P39" s="233">
        <f t="shared" si="15"/>
        <v>2646</v>
      </c>
      <c r="Q39" s="233">
        <f t="shared" si="15"/>
        <v>0</v>
      </c>
      <c r="R39" s="233">
        <f t="shared" si="15"/>
        <v>2463.4</v>
      </c>
      <c r="S39" s="233">
        <f t="shared" si="15"/>
        <v>2463.4</v>
      </c>
      <c r="T39" s="233">
        <f t="shared" si="15"/>
        <v>0</v>
      </c>
      <c r="U39" s="233">
        <f t="shared" si="15"/>
        <v>2481.9</v>
      </c>
      <c r="V39" s="233">
        <f t="shared" si="15"/>
        <v>2481.9</v>
      </c>
      <c r="W39" s="279">
        <f t="shared" si="15"/>
        <v>0</v>
      </c>
    </row>
    <row r="40" spans="1:167" s="280" customFormat="1" ht="38.450000000000003" customHeight="1">
      <c r="A40" s="281" t="s">
        <v>9</v>
      </c>
      <c r="B40" s="725" t="s">
        <v>67</v>
      </c>
      <c r="C40" s="725"/>
      <c r="D40" s="725"/>
      <c r="E40" s="725"/>
      <c r="F40" s="725"/>
      <c r="G40" s="725"/>
      <c r="H40" s="725"/>
      <c r="I40" s="725"/>
      <c r="J40" s="725"/>
      <c r="K40" s="725"/>
      <c r="L40" s="234">
        <f>SUM(L41)</f>
        <v>0</v>
      </c>
      <c r="M40" s="234">
        <f t="shared" si="15"/>
        <v>0</v>
      </c>
      <c r="N40" s="234">
        <f t="shared" si="15"/>
        <v>0</v>
      </c>
      <c r="O40" s="234">
        <f t="shared" si="15"/>
        <v>2646</v>
      </c>
      <c r="P40" s="234">
        <f t="shared" si="15"/>
        <v>2646</v>
      </c>
      <c r="Q40" s="234">
        <f t="shared" si="15"/>
        <v>0</v>
      </c>
      <c r="R40" s="234">
        <f t="shared" si="15"/>
        <v>2463.4</v>
      </c>
      <c r="S40" s="234">
        <f t="shared" si="15"/>
        <v>2463.4</v>
      </c>
      <c r="T40" s="234">
        <f t="shared" si="15"/>
        <v>0</v>
      </c>
      <c r="U40" s="234">
        <f t="shared" si="15"/>
        <v>2481.9</v>
      </c>
      <c r="V40" s="234">
        <f t="shared" si="15"/>
        <v>2481.9</v>
      </c>
      <c r="W40" s="293">
        <f t="shared" si="15"/>
        <v>0</v>
      </c>
    </row>
    <row r="41" spans="1:167" s="320" customFormat="1" ht="19.899999999999999" customHeight="1">
      <c r="A41" s="282" t="s">
        <v>57</v>
      </c>
      <c r="B41" s="224"/>
      <c r="C41" s="283"/>
      <c r="D41" s="284"/>
      <c r="E41" s="224"/>
      <c r="F41" s="224"/>
      <c r="G41" s="224"/>
      <c r="H41" s="224"/>
      <c r="I41" s="149"/>
      <c r="J41" s="283"/>
      <c r="K41" s="284"/>
      <c r="L41" s="402">
        <f>SUM(L42:L44)</f>
        <v>0</v>
      </c>
      <c r="M41" s="402">
        <f t="shared" ref="M41:W41" si="16">SUM(M42:M44)</f>
        <v>0</v>
      </c>
      <c r="N41" s="402">
        <f t="shared" si="16"/>
        <v>0</v>
      </c>
      <c r="O41" s="402">
        <f t="shared" si="16"/>
        <v>2646</v>
      </c>
      <c r="P41" s="402">
        <f t="shared" si="16"/>
        <v>2646</v>
      </c>
      <c r="Q41" s="402">
        <f t="shared" si="16"/>
        <v>0</v>
      </c>
      <c r="R41" s="402">
        <f t="shared" si="16"/>
        <v>2463.4</v>
      </c>
      <c r="S41" s="402">
        <f t="shared" si="16"/>
        <v>2463.4</v>
      </c>
      <c r="T41" s="402">
        <f t="shared" si="16"/>
        <v>0</v>
      </c>
      <c r="U41" s="402">
        <f t="shared" si="16"/>
        <v>2481.9</v>
      </c>
      <c r="V41" s="402">
        <f t="shared" si="16"/>
        <v>2481.9</v>
      </c>
      <c r="W41" s="403">
        <f t="shared" si="16"/>
        <v>0</v>
      </c>
    </row>
    <row r="42" spans="1:167" s="320" customFormat="1" ht="341.25" customHeight="1">
      <c r="A42" s="285" t="s">
        <v>10</v>
      </c>
      <c r="B42" s="224" t="s">
        <v>68</v>
      </c>
      <c r="C42" s="102"/>
      <c r="D42" s="246" t="s">
        <v>527</v>
      </c>
      <c r="E42" s="224"/>
      <c r="F42" s="224"/>
      <c r="G42" s="224"/>
      <c r="H42" s="150">
        <v>100</v>
      </c>
      <c r="I42" s="152" t="s">
        <v>643</v>
      </c>
      <c r="J42" s="102" t="s">
        <v>644</v>
      </c>
      <c r="K42" s="102"/>
      <c r="L42" s="235">
        <v>0</v>
      </c>
      <c r="M42" s="235">
        <v>0</v>
      </c>
      <c r="N42" s="235">
        <v>0</v>
      </c>
      <c r="O42" s="235">
        <f>SUM(P42:Q42)</f>
        <v>2619</v>
      </c>
      <c r="P42" s="235">
        <v>2619</v>
      </c>
      <c r="Q42" s="235"/>
      <c r="R42" s="235">
        <f>SUM(S42:T42)</f>
        <v>2436.4</v>
      </c>
      <c r="S42" s="235">
        <v>2436.4</v>
      </c>
      <c r="T42" s="235"/>
      <c r="U42" s="235">
        <f>SUM(V42:W42)</f>
        <v>2454.9</v>
      </c>
      <c r="V42" s="235">
        <v>2454.9</v>
      </c>
      <c r="W42" s="621"/>
    </row>
    <row r="43" spans="1:167" s="320" customFormat="1" ht="43.9" customHeight="1">
      <c r="A43" s="285" t="s">
        <v>11</v>
      </c>
      <c r="B43" s="224" t="s">
        <v>69</v>
      </c>
      <c r="C43" s="149"/>
      <c r="D43" s="246" t="s">
        <v>467</v>
      </c>
      <c r="E43" s="224"/>
      <c r="F43" s="224"/>
      <c r="G43" s="224"/>
      <c r="H43" s="150">
        <v>200</v>
      </c>
      <c r="I43" s="149"/>
      <c r="J43" s="149"/>
      <c r="K43" s="286"/>
      <c r="L43" s="235"/>
      <c r="M43" s="235"/>
      <c r="N43" s="235"/>
      <c r="O43" s="235">
        <f>SUM(P43:Q43)</f>
        <v>27</v>
      </c>
      <c r="P43" s="235">
        <v>27</v>
      </c>
      <c r="Q43" s="235"/>
      <c r="R43" s="235">
        <f>SUM(S43:T43)</f>
        <v>27</v>
      </c>
      <c r="S43" s="235">
        <v>27</v>
      </c>
      <c r="T43" s="235"/>
      <c r="U43" s="235">
        <f>SUM(V43:W43)</f>
        <v>27</v>
      </c>
      <c r="V43" s="235">
        <v>27</v>
      </c>
      <c r="W43" s="621"/>
    </row>
    <row r="44" spans="1:167" s="320" customFormat="1" ht="21" customHeight="1">
      <c r="A44" s="285" t="s">
        <v>20</v>
      </c>
      <c r="B44" s="224" t="s">
        <v>31</v>
      </c>
      <c r="C44" s="149"/>
      <c r="D44" s="286"/>
      <c r="E44" s="224"/>
      <c r="F44" s="224"/>
      <c r="G44" s="224"/>
      <c r="H44" s="150">
        <v>800</v>
      </c>
      <c r="I44" s="149"/>
      <c r="J44" s="149"/>
      <c r="K44" s="286"/>
      <c r="L44" s="235"/>
      <c r="M44" s="235"/>
      <c r="N44" s="235"/>
      <c r="O44" s="235">
        <f>SUM(P44:Q44)</f>
        <v>0</v>
      </c>
      <c r="P44" s="235"/>
      <c r="Q44" s="235"/>
      <c r="R44" s="235">
        <f>SUM(S44:T44)</f>
        <v>0</v>
      </c>
      <c r="S44" s="235"/>
      <c r="T44" s="235"/>
      <c r="U44" s="235">
        <f>SUM(V44:W44)</f>
        <v>0</v>
      </c>
      <c r="V44" s="235"/>
      <c r="W44" s="621"/>
    </row>
    <row r="45" spans="1:167" s="280" customFormat="1" ht="28.5">
      <c r="A45" s="616" t="s">
        <v>103</v>
      </c>
      <c r="B45" s="265" t="s">
        <v>459</v>
      </c>
      <c r="C45" s="266"/>
      <c r="D45" s="266"/>
      <c r="E45" s="266"/>
      <c r="F45" s="266"/>
      <c r="G45" s="266"/>
      <c r="H45" s="266"/>
      <c r="I45" s="266"/>
      <c r="J45" s="266"/>
      <c r="K45" s="266" t="s">
        <v>62</v>
      </c>
      <c r="L45" s="233">
        <f>SUM(L46)</f>
        <v>22146</v>
      </c>
      <c r="M45" s="233">
        <f>SUM(M46)</f>
        <v>24173.9</v>
      </c>
      <c r="N45" s="233">
        <f t="shared" ref="N45:W45" si="17">SUM(N46)</f>
        <v>8818.1000000000022</v>
      </c>
      <c r="O45" s="233">
        <f t="shared" si="17"/>
        <v>17446.300000000003</v>
      </c>
      <c r="P45" s="233">
        <f t="shared" si="17"/>
        <v>17446.300000000003</v>
      </c>
      <c r="Q45" s="233">
        <f t="shared" si="17"/>
        <v>0</v>
      </c>
      <c r="R45" s="233">
        <f t="shared" si="17"/>
        <v>16230.100000000002</v>
      </c>
      <c r="S45" s="233">
        <f t="shared" si="17"/>
        <v>16230.100000000002</v>
      </c>
      <c r="T45" s="233">
        <f t="shared" si="17"/>
        <v>0</v>
      </c>
      <c r="U45" s="233">
        <f t="shared" si="17"/>
        <v>16353.3</v>
      </c>
      <c r="V45" s="233">
        <f t="shared" si="17"/>
        <v>16353.3</v>
      </c>
      <c r="W45" s="233">
        <f t="shared" si="17"/>
        <v>0</v>
      </c>
    </row>
    <row r="46" spans="1:167" s="280" customFormat="1" ht="38.450000000000003" customHeight="1">
      <c r="A46" s="281" t="s">
        <v>9</v>
      </c>
      <c r="B46" s="725" t="s">
        <v>67</v>
      </c>
      <c r="C46" s="725"/>
      <c r="D46" s="725"/>
      <c r="E46" s="725"/>
      <c r="F46" s="725"/>
      <c r="G46" s="725"/>
      <c r="H46" s="725"/>
      <c r="I46" s="725"/>
      <c r="J46" s="725"/>
      <c r="K46" s="725"/>
      <c r="L46" s="234">
        <f t="shared" ref="L46:W46" si="18">SUM(L47,L52,L87)</f>
        <v>22146</v>
      </c>
      <c r="M46" s="234">
        <f t="shared" si="18"/>
        <v>24173.9</v>
      </c>
      <c r="N46" s="234">
        <f t="shared" si="18"/>
        <v>8818.1000000000022</v>
      </c>
      <c r="O46" s="234">
        <f t="shared" si="18"/>
        <v>17446.300000000003</v>
      </c>
      <c r="P46" s="234">
        <f t="shared" si="18"/>
        <v>17446.300000000003</v>
      </c>
      <c r="Q46" s="234">
        <f t="shared" si="18"/>
        <v>0</v>
      </c>
      <c r="R46" s="234">
        <f t="shared" si="18"/>
        <v>16230.100000000002</v>
      </c>
      <c r="S46" s="234">
        <f t="shared" si="18"/>
        <v>16230.100000000002</v>
      </c>
      <c r="T46" s="234">
        <f t="shared" si="18"/>
        <v>0</v>
      </c>
      <c r="U46" s="234">
        <f t="shared" si="18"/>
        <v>16353.3</v>
      </c>
      <c r="V46" s="234">
        <f t="shared" si="18"/>
        <v>16353.3</v>
      </c>
      <c r="W46" s="234">
        <f t="shared" si="18"/>
        <v>0</v>
      </c>
    </row>
    <row r="47" spans="1:167" s="320" customFormat="1" ht="19.899999999999999" customHeight="1">
      <c r="A47" s="282" t="s">
        <v>57</v>
      </c>
      <c r="B47" s="224"/>
      <c r="C47" s="283"/>
      <c r="D47" s="284"/>
      <c r="E47" s="224"/>
      <c r="F47" s="224"/>
      <c r="G47" s="224"/>
      <c r="H47" s="224"/>
      <c r="I47" s="149"/>
      <c r="J47" s="283"/>
      <c r="K47" s="284"/>
      <c r="L47" s="624">
        <f t="shared" ref="L47:M47" si="19">SUM(L48:L51)</f>
        <v>3693.5</v>
      </c>
      <c r="M47" s="624">
        <f t="shared" si="19"/>
        <v>3113</v>
      </c>
      <c r="N47" s="624">
        <f>SUM(N48:N51)</f>
        <v>2159.6999999999998</v>
      </c>
      <c r="O47" s="624">
        <f>SUM(O48:O51)</f>
        <v>3477</v>
      </c>
      <c r="P47" s="624">
        <f>SUM(P48:P51)</f>
        <v>3477</v>
      </c>
      <c r="Q47" s="624">
        <f>SUM(Q48:Q51)</f>
        <v>0</v>
      </c>
      <c r="R47" s="624">
        <f t="shared" ref="R47:W47" si="20">SUM(R48:R51)</f>
        <v>3234.6</v>
      </c>
      <c r="S47" s="624">
        <f>SUM(S48:S51)</f>
        <v>3234.6</v>
      </c>
      <c r="T47" s="624">
        <f t="shared" si="20"/>
        <v>0</v>
      </c>
      <c r="U47" s="624">
        <f t="shared" si="20"/>
        <v>3259.2</v>
      </c>
      <c r="V47" s="624">
        <f>SUM(V48:V51)</f>
        <v>3259.2</v>
      </c>
      <c r="W47" s="625">
        <f t="shared" si="20"/>
        <v>0</v>
      </c>
    </row>
    <row r="48" spans="1:167" s="320" customFormat="1" ht="116.25" customHeight="1">
      <c r="A48" s="285" t="s">
        <v>10</v>
      </c>
      <c r="B48" s="224" t="s">
        <v>68</v>
      </c>
      <c r="C48" s="102"/>
      <c r="D48" s="102"/>
      <c r="E48" s="321" t="s">
        <v>93</v>
      </c>
      <c r="F48" s="321" t="s">
        <v>94</v>
      </c>
      <c r="G48" s="321" t="s">
        <v>117</v>
      </c>
      <c r="H48" s="150">
        <v>100</v>
      </c>
      <c r="I48" s="817" t="s">
        <v>356</v>
      </c>
      <c r="J48" s="730" t="s">
        <v>357</v>
      </c>
      <c r="K48" s="821" t="s">
        <v>140</v>
      </c>
      <c r="L48" s="409">
        <v>3280.8</v>
      </c>
      <c r="M48" s="409">
        <v>2678.5</v>
      </c>
      <c r="N48" s="409">
        <v>1886.6</v>
      </c>
      <c r="O48" s="409">
        <v>3031.4</v>
      </c>
      <c r="P48" s="409">
        <v>3031.4</v>
      </c>
      <c r="Q48" s="409"/>
      <c r="R48" s="409">
        <v>2820.1</v>
      </c>
      <c r="S48" s="409">
        <v>2820.1</v>
      </c>
      <c r="T48" s="409"/>
      <c r="U48" s="409">
        <v>2841.5</v>
      </c>
      <c r="V48" s="409">
        <v>2841.5</v>
      </c>
      <c r="W48" s="621"/>
    </row>
    <row r="49" spans="1:23" s="320" customFormat="1" ht="153" customHeight="1">
      <c r="A49" s="285" t="s">
        <v>11</v>
      </c>
      <c r="B49" s="224" t="s">
        <v>69</v>
      </c>
      <c r="C49" s="149"/>
      <c r="D49" s="286"/>
      <c r="E49" s="321" t="s">
        <v>93</v>
      </c>
      <c r="F49" s="321" t="s">
        <v>94</v>
      </c>
      <c r="G49" s="321" t="s">
        <v>117</v>
      </c>
      <c r="H49" s="150">
        <v>200</v>
      </c>
      <c r="I49" s="818"/>
      <c r="J49" s="731"/>
      <c r="K49" s="822"/>
      <c r="L49" s="409">
        <v>406.1</v>
      </c>
      <c r="M49" s="409">
        <v>434.4</v>
      </c>
      <c r="N49" s="409">
        <v>273.10000000000002</v>
      </c>
      <c r="O49" s="409">
        <v>445.5</v>
      </c>
      <c r="P49" s="409">
        <v>445.5</v>
      </c>
      <c r="Q49" s="409"/>
      <c r="R49" s="409">
        <v>414.4</v>
      </c>
      <c r="S49" s="409">
        <v>414.4</v>
      </c>
      <c r="T49" s="409"/>
      <c r="U49" s="409">
        <v>417.6</v>
      </c>
      <c r="V49" s="409">
        <v>417.6</v>
      </c>
      <c r="W49" s="621"/>
    </row>
    <row r="50" spans="1:23" s="320" customFormat="1" ht="112.5" customHeight="1">
      <c r="A50" s="285" t="s">
        <v>20</v>
      </c>
      <c r="B50" s="224" t="s">
        <v>31</v>
      </c>
      <c r="C50" s="149"/>
      <c r="D50" s="288"/>
      <c r="E50" s="321" t="s">
        <v>93</v>
      </c>
      <c r="F50" s="321" t="s">
        <v>94</v>
      </c>
      <c r="G50" s="321" t="s">
        <v>117</v>
      </c>
      <c r="H50" s="150">
        <v>800</v>
      </c>
      <c r="I50" s="818"/>
      <c r="J50" s="731"/>
      <c r="K50" s="822"/>
      <c r="L50" s="409">
        <v>6.6</v>
      </c>
      <c r="M50" s="409">
        <v>0.1</v>
      </c>
      <c r="N50" s="409">
        <v>0</v>
      </c>
      <c r="O50" s="409">
        <v>0.1</v>
      </c>
      <c r="P50" s="409">
        <v>0.1</v>
      </c>
      <c r="Q50" s="409"/>
      <c r="R50" s="409">
        <v>0.1</v>
      </c>
      <c r="S50" s="409">
        <v>0.1</v>
      </c>
      <c r="T50" s="409"/>
      <c r="U50" s="409">
        <v>0.1</v>
      </c>
      <c r="V50" s="409">
        <v>0.1</v>
      </c>
      <c r="W50" s="621"/>
    </row>
    <row r="51" spans="1:23" s="320" customFormat="1" ht="0.75" customHeight="1">
      <c r="A51" s="285" t="s">
        <v>190</v>
      </c>
      <c r="B51" s="224" t="s">
        <v>69</v>
      </c>
      <c r="C51" s="149"/>
      <c r="D51" s="286"/>
      <c r="E51" s="321" t="s">
        <v>93</v>
      </c>
      <c r="F51" s="321" t="s">
        <v>84</v>
      </c>
      <c r="G51" s="321" t="s">
        <v>358</v>
      </c>
      <c r="H51" s="150">
        <v>200</v>
      </c>
      <c r="I51" s="819"/>
      <c r="J51" s="820"/>
      <c r="K51" s="823"/>
      <c r="L51" s="235"/>
      <c r="M51" s="235"/>
      <c r="N51" s="235"/>
      <c r="O51" s="235"/>
      <c r="P51" s="235"/>
      <c r="Q51" s="235"/>
      <c r="R51" s="235"/>
      <c r="S51" s="235"/>
      <c r="T51" s="235"/>
      <c r="U51" s="235"/>
      <c r="V51" s="235"/>
      <c r="W51" s="621"/>
    </row>
    <row r="52" spans="1:23" s="320" customFormat="1" ht="36.6" customHeight="1">
      <c r="A52" s="787" t="s">
        <v>89</v>
      </c>
      <c r="B52" s="758"/>
      <c r="C52" s="758"/>
      <c r="D52" s="758"/>
      <c r="E52" s="758"/>
      <c r="F52" s="758"/>
      <c r="G52" s="758"/>
      <c r="H52" s="758"/>
      <c r="I52" s="758"/>
      <c r="J52" s="758"/>
      <c r="K52" s="758"/>
      <c r="L52" s="402">
        <f t="shared" ref="L52:W52" si="21">SUM(L53,L58,L82)</f>
        <v>18452.5</v>
      </c>
      <c r="M52" s="402">
        <f t="shared" si="21"/>
        <v>21043</v>
      </c>
      <c r="N52" s="402">
        <f t="shared" si="21"/>
        <v>6644.2000000000007</v>
      </c>
      <c r="O52" s="402">
        <f t="shared" si="21"/>
        <v>13957.300000000001</v>
      </c>
      <c r="P52" s="402">
        <f t="shared" si="21"/>
        <v>13957.300000000001</v>
      </c>
      <c r="Q52" s="402">
        <f t="shared" si="21"/>
        <v>0</v>
      </c>
      <c r="R52" s="402">
        <f t="shared" si="21"/>
        <v>12984.300000000001</v>
      </c>
      <c r="S52" s="402">
        <f t="shared" si="21"/>
        <v>12984.300000000001</v>
      </c>
      <c r="T52" s="402">
        <f t="shared" si="21"/>
        <v>0</v>
      </c>
      <c r="U52" s="402">
        <f t="shared" si="21"/>
        <v>13082.9</v>
      </c>
      <c r="V52" s="402">
        <f t="shared" si="21"/>
        <v>13082.9</v>
      </c>
      <c r="W52" s="402">
        <f t="shared" si="21"/>
        <v>0</v>
      </c>
    </row>
    <row r="53" spans="1:23" s="320" customFormat="1" ht="31.9" customHeight="1">
      <c r="A53" s="285" t="s">
        <v>12</v>
      </c>
      <c r="B53" s="224" t="s">
        <v>58</v>
      </c>
      <c r="C53" s="102"/>
      <c r="D53" s="102"/>
      <c r="E53" s="224"/>
      <c r="F53" s="224"/>
      <c r="G53" s="224"/>
      <c r="H53" s="150">
        <v>100</v>
      </c>
      <c r="I53" s="287"/>
      <c r="J53" s="102"/>
      <c r="K53" s="102"/>
      <c r="L53" s="235">
        <f t="shared" ref="L53:W53" si="22">SUM(L54:L56)</f>
        <v>2949</v>
      </c>
      <c r="M53" s="235">
        <f t="shared" si="22"/>
        <v>3601.4</v>
      </c>
      <c r="N53" s="235">
        <f t="shared" si="22"/>
        <v>1589.9</v>
      </c>
      <c r="O53" s="235">
        <f t="shared" si="22"/>
        <v>4514.5</v>
      </c>
      <c r="P53" s="235">
        <f t="shared" si="22"/>
        <v>4514.5</v>
      </c>
      <c r="Q53" s="235">
        <f t="shared" si="22"/>
        <v>0</v>
      </c>
      <c r="R53" s="235">
        <f t="shared" si="22"/>
        <v>4199.8</v>
      </c>
      <c r="S53" s="235">
        <f t="shared" si="22"/>
        <v>4199.8</v>
      </c>
      <c r="T53" s="235">
        <f t="shared" si="22"/>
        <v>0</v>
      </c>
      <c r="U53" s="235">
        <f t="shared" si="22"/>
        <v>4231.7</v>
      </c>
      <c r="V53" s="235">
        <f t="shared" si="22"/>
        <v>4231.7</v>
      </c>
      <c r="W53" s="235">
        <f t="shared" si="22"/>
        <v>0</v>
      </c>
    </row>
    <row r="54" spans="1:23" s="320" customFormat="1" ht="246.75" customHeight="1">
      <c r="A54" s="285" t="s">
        <v>48</v>
      </c>
      <c r="B54" s="224" t="s">
        <v>324</v>
      </c>
      <c r="C54" s="102" t="s">
        <v>106</v>
      </c>
      <c r="D54" s="102"/>
      <c r="E54" s="321" t="s">
        <v>96</v>
      </c>
      <c r="F54" s="321">
        <v>10</v>
      </c>
      <c r="G54" s="321" t="s">
        <v>359</v>
      </c>
      <c r="H54" s="150">
        <v>100</v>
      </c>
      <c r="I54" s="817" t="s">
        <v>360</v>
      </c>
      <c r="J54" s="744" t="s">
        <v>361</v>
      </c>
      <c r="K54" s="744" t="s">
        <v>144</v>
      </c>
      <c r="L54" s="235">
        <v>0</v>
      </c>
      <c r="M54" s="409">
        <v>0</v>
      </c>
      <c r="N54" s="235">
        <v>0</v>
      </c>
      <c r="O54" s="235">
        <f>SUM(P54:Q54)</f>
        <v>0</v>
      </c>
      <c r="P54" s="235"/>
      <c r="Q54" s="235"/>
      <c r="R54" s="235">
        <f>SUM(S54:T54)</f>
        <v>0</v>
      </c>
      <c r="S54" s="235"/>
      <c r="T54" s="235"/>
      <c r="U54" s="235">
        <f>SUM(V54:W54)</f>
        <v>0</v>
      </c>
      <c r="V54" s="235"/>
      <c r="W54" s="621"/>
    </row>
    <row r="55" spans="1:23" s="320" customFormat="1" ht="151.5" customHeight="1">
      <c r="A55" s="285" t="s">
        <v>65</v>
      </c>
      <c r="B55" s="224" t="s">
        <v>325</v>
      </c>
      <c r="C55" s="102" t="s">
        <v>115</v>
      </c>
      <c r="D55" s="102"/>
      <c r="E55" s="321" t="s">
        <v>100</v>
      </c>
      <c r="F55" s="321" t="s">
        <v>100</v>
      </c>
      <c r="G55" s="321" t="s">
        <v>102</v>
      </c>
      <c r="H55" s="150">
        <v>100</v>
      </c>
      <c r="I55" s="819"/>
      <c r="J55" s="746"/>
      <c r="K55" s="746"/>
      <c r="L55" s="409">
        <v>2949</v>
      </c>
      <c r="M55" s="409">
        <v>3601.4</v>
      </c>
      <c r="N55" s="409">
        <v>1589.9</v>
      </c>
      <c r="O55" s="409">
        <v>4514.5</v>
      </c>
      <c r="P55" s="409">
        <v>4514.5</v>
      </c>
      <c r="Q55" s="409"/>
      <c r="R55" s="409">
        <v>4199.8</v>
      </c>
      <c r="S55" s="409">
        <v>4199.8</v>
      </c>
      <c r="T55" s="409"/>
      <c r="U55" s="409">
        <v>4231.7</v>
      </c>
      <c r="V55" s="409">
        <v>4231.7</v>
      </c>
      <c r="W55" s="621"/>
    </row>
    <row r="56" spans="1:23" s="320" customFormat="1" ht="206.25" customHeight="1">
      <c r="A56" s="828" t="s">
        <v>66</v>
      </c>
      <c r="B56" s="817" t="s">
        <v>598</v>
      </c>
      <c r="C56" s="732" t="s">
        <v>115</v>
      </c>
      <c r="D56" s="732"/>
      <c r="E56" s="730" t="s">
        <v>100</v>
      </c>
      <c r="F56" s="730" t="s">
        <v>100</v>
      </c>
      <c r="G56" s="730" t="s">
        <v>262</v>
      </c>
      <c r="H56" s="831">
        <v>100</v>
      </c>
      <c r="I56" s="817" t="s">
        <v>360</v>
      </c>
      <c r="J56" s="744" t="s">
        <v>361</v>
      </c>
      <c r="K56" s="744" t="s">
        <v>144</v>
      </c>
      <c r="L56" s="832">
        <v>0</v>
      </c>
      <c r="M56" s="832">
        <v>0</v>
      </c>
      <c r="N56" s="832">
        <v>0</v>
      </c>
      <c r="O56" s="832">
        <v>0</v>
      </c>
      <c r="P56" s="832">
        <v>0</v>
      </c>
      <c r="Q56" s="832"/>
      <c r="R56" s="832">
        <v>0</v>
      </c>
      <c r="S56" s="832">
        <v>0</v>
      </c>
      <c r="T56" s="832"/>
      <c r="U56" s="832">
        <v>0</v>
      </c>
      <c r="V56" s="832">
        <v>0</v>
      </c>
      <c r="W56" s="834"/>
    </row>
    <row r="57" spans="1:23" s="320" customFormat="1" ht="190.5" customHeight="1">
      <c r="A57" s="829"/>
      <c r="B57" s="825"/>
      <c r="C57" s="830"/>
      <c r="D57" s="830"/>
      <c r="E57" s="825"/>
      <c r="F57" s="825"/>
      <c r="G57" s="825"/>
      <c r="H57" s="830"/>
      <c r="I57" s="819"/>
      <c r="J57" s="746"/>
      <c r="K57" s="746"/>
      <c r="L57" s="833"/>
      <c r="M57" s="833"/>
      <c r="N57" s="833"/>
      <c r="O57" s="833"/>
      <c r="P57" s="833"/>
      <c r="Q57" s="833"/>
      <c r="R57" s="833"/>
      <c r="S57" s="833"/>
      <c r="T57" s="833"/>
      <c r="U57" s="833"/>
      <c r="V57" s="833"/>
      <c r="W57" s="835"/>
    </row>
    <row r="58" spans="1:23" s="320" customFormat="1" ht="39.75" customHeight="1">
      <c r="A58" s="285" t="s">
        <v>13</v>
      </c>
      <c r="B58" s="224" t="s">
        <v>32</v>
      </c>
      <c r="C58" s="149"/>
      <c r="D58" s="286"/>
      <c r="E58" s="321"/>
      <c r="F58" s="321"/>
      <c r="G58" s="224"/>
      <c r="H58" s="150">
        <v>200</v>
      </c>
      <c r="I58" s="149"/>
      <c r="J58" s="149"/>
      <c r="K58" s="286"/>
      <c r="L58" s="235">
        <f>SUM(L59:L81)</f>
        <v>15499.599999999999</v>
      </c>
      <c r="M58" s="235">
        <f>SUM(M59:M81)</f>
        <v>17440</v>
      </c>
      <c r="N58" s="235">
        <f>SUM(N59:N81)</f>
        <v>5054.3</v>
      </c>
      <c r="O58" s="235">
        <f t="shared" ref="O58:P58" si="23">SUM(O59:O81)</f>
        <v>9441.2000000000007</v>
      </c>
      <c r="P58" s="235">
        <f t="shared" si="23"/>
        <v>9441.2000000000007</v>
      </c>
      <c r="Q58" s="235">
        <f>SUM(Q59:Q81)</f>
        <v>0</v>
      </c>
      <c r="R58" s="235">
        <f t="shared" ref="R58:S58" si="24">SUM(R59:R81)</f>
        <v>8783.1</v>
      </c>
      <c r="S58" s="235">
        <f t="shared" si="24"/>
        <v>8783.1</v>
      </c>
      <c r="T58" s="235">
        <f>SUM(T59:T81)</f>
        <v>0</v>
      </c>
      <c r="U58" s="235">
        <f t="shared" ref="U58:V58" si="25">SUM(U59:U81)</f>
        <v>8849.7999999999993</v>
      </c>
      <c r="V58" s="235">
        <f t="shared" si="25"/>
        <v>8849.7999999999993</v>
      </c>
      <c r="W58" s="235">
        <f>SUM(W59:W81)</f>
        <v>0</v>
      </c>
    </row>
    <row r="59" spans="1:23" s="320" customFormat="1" ht="98.25" customHeight="1">
      <c r="A59" s="285" t="s">
        <v>49</v>
      </c>
      <c r="B59" s="224" t="s">
        <v>324</v>
      </c>
      <c r="C59" s="102" t="s">
        <v>106</v>
      </c>
      <c r="D59" s="286"/>
      <c r="E59" s="321" t="s">
        <v>96</v>
      </c>
      <c r="F59" s="321" t="s">
        <v>81</v>
      </c>
      <c r="G59" s="321" t="s">
        <v>97</v>
      </c>
      <c r="H59" s="150">
        <v>200</v>
      </c>
      <c r="I59" s="817" t="s">
        <v>251</v>
      </c>
      <c r="J59" s="744" t="s">
        <v>252</v>
      </c>
      <c r="K59" s="744" t="s">
        <v>144</v>
      </c>
      <c r="L59" s="409">
        <v>0</v>
      </c>
      <c r="M59" s="409">
        <v>16</v>
      </c>
      <c r="N59" s="409">
        <v>0</v>
      </c>
      <c r="O59" s="409">
        <v>15.2</v>
      </c>
      <c r="P59" s="409">
        <v>15.2</v>
      </c>
      <c r="Q59" s="409"/>
      <c r="R59" s="409">
        <v>14.1</v>
      </c>
      <c r="S59" s="409">
        <v>14.1</v>
      </c>
      <c r="T59" s="409"/>
      <c r="U59" s="409">
        <v>14.2</v>
      </c>
      <c r="V59" s="409">
        <v>14.2</v>
      </c>
      <c r="W59" s="621"/>
    </row>
    <row r="60" spans="1:23" s="320" customFormat="1" ht="210" customHeight="1">
      <c r="A60" s="285" t="s">
        <v>70</v>
      </c>
      <c r="B60" s="224" t="s">
        <v>324</v>
      </c>
      <c r="C60" s="322" t="s">
        <v>121</v>
      </c>
      <c r="D60" s="102"/>
      <c r="E60" s="321" t="s">
        <v>96</v>
      </c>
      <c r="F60" s="321" t="s">
        <v>81</v>
      </c>
      <c r="G60" s="321" t="s">
        <v>201</v>
      </c>
      <c r="H60" s="150">
        <v>200</v>
      </c>
      <c r="I60" s="819"/>
      <c r="J60" s="746"/>
      <c r="K60" s="746"/>
      <c r="L60" s="409">
        <v>909.8</v>
      </c>
      <c r="M60" s="409">
        <v>2023.8</v>
      </c>
      <c r="N60" s="409">
        <v>76</v>
      </c>
      <c r="O60" s="409">
        <v>2437.6</v>
      </c>
      <c r="P60" s="409">
        <v>2437.6</v>
      </c>
      <c r="Q60" s="409"/>
      <c r="R60" s="409">
        <v>2267.6999999999998</v>
      </c>
      <c r="S60" s="409">
        <v>2267.6999999999998</v>
      </c>
      <c r="T60" s="409"/>
      <c r="U60" s="409">
        <v>2284.9</v>
      </c>
      <c r="V60" s="409">
        <v>2284.9</v>
      </c>
      <c r="W60" s="621"/>
    </row>
    <row r="61" spans="1:23" s="320" customFormat="1" ht="210" customHeight="1">
      <c r="A61" s="323" t="s">
        <v>71</v>
      </c>
      <c r="B61" s="324" t="s">
        <v>480</v>
      </c>
      <c r="C61" s="325" t="s">
        <v>481</v>
      </c>
      <c r="D61" s="102"/>
      <c r="E61" s="321" t="s">
        <v>100</v>
      </c>
      <c r="F61" s="321" t="s">
        <v>93</v>
      </c>
      <c r="G61" s="321" t="s">
        <v>265</v>
      </c>
      <c r="H61" s="150">
        <v>200</v>
      </c>
      <c r="I61" s="224"/>
      <c r="J61" s="326"/>
      <c r="K61" s="326"/>
      <c r="L61" s="235">
        <v>299</v>
      </c>
      <c r="M61" s="235">
        <v>0</v>
      </c>
      <c r="N61" s="235"/>
      <c r="O61" s="235"/>
      <c r="P61" s="235"/>
      <c r="Q61" s="235"/>
      <c r="R61" s="235"/>
      <c r="S61" s="235"/>
      <c r="T61" s="235"/>
      <c r="U61" s="235"/>
      <c r="V61" s="235"/>
      <c r="W61" s="621"/>
    </row>
    <row r="62" spans="1:23" s="320" customFormat="1" ht="95.25" customHeight="1">
      <c r="A62" s="285" t="s">
        <v>482</v>
      </c>
      <c r="B62" s="224" t="s">
        <v>325</v>
      </c>
      <c r="C62" s="327" t="s">
        <v>124</v>
      </c>
      <c r="D62" s="102"/>
      <c r="E62" s="321" t="s">
        <v>100</v>
      </c>
      <c r="F62" s="321" t="s">
        <v>96</v>
      </c>
      <c r="G62" s="321" t="s">
        <v>203</v>
      </c>
      <c r="H62" s="150">
        <v>200</v>
      </c>
      <c r="I62" s="765" t="s">
        <v>196</v>
      </c>
      <c r="J62" s="732" t="s">
        <v>145</v>
      </c>
      <c r="K62" s="732" t="s">
        <v>140</v>
      </c>
      <c r="L62" s="409">
        <v>6955.4</v>
      </c>
      <c r="M62" s="409">
        <v>4781.3</v>
      </c>
      <c r="N62" s="409">
        <v>2725.5</v>
      </c>
      <c r="O62" s="409">
        <v>5550</v>
      </c>
      <c r="P62" s="409">
        <v>5550</v>
      </c>
      <c r="Q62" s="409"/>
      <c r="R62" s="409">
        <v>5163.1000000000004</v>
      </c>
      <c r="S62" s="409">
        <v>5163.1000000000004</v>
      </c>
      <c r="T62" s="409"/>
      <c r="U62" s="409">
        <v>5202.3</v>
      </c>
      <c r="V62" s="409">
        <v>5202.3</v>
      </c>
      <c r="W62" s="621"/>
    </row>
    <row r="63" spans="1:23" s="320" customFormat="1" ht="95.25" customHeight="1">
      <c r="A63" s="285" t="s">
        <v>328</v>
      </c>
      <c r="B63" s="224" t="s">
        <v>325</v>
      </c>
      <c r="C63" s="224" t="s">
        <v>327</v>
      </c>
      <c r="D63" s="102"/>
      <c r="E63" s="321" t="s">
        <v>100</v>
      </c>
      <c r="F63" s="321" t="s">
        <v>96</v>
      </c>
      <c r="G63" s="321" t="s">
        <v>260</v>
      </c>
      <c r="H63" s="150">
        <v>200</v>
      </c>
      <c r="I63" s="766"/>
      <c r="J63" s="733"/>
      <c r="K63" s="733"/>
      <c r="L63" s="409">
        <v>203.4</v>
      </c>
      <c r="M63" s="409">
        <v>158</v>
      </c>
      <c r="N63" s="409">
        <v>83</v>
      </c>
      <c r="O63" s="409">
        <v>150.1</v>
      </c>
      <c r="P63" s="409">
        <v>150.1</v>
      </c>
      <c r="Q63" s="409"/>
      <c r="R63" s="409">
        <v>139.6</v>
      </c>
      <c r="S63" s="409">
        <v>139.6</v>
      </c>
      <c r="T63" s="409"/>
      <c r="U63" s="409">
        <v>140.69999999999999</v>
      </c>
      <c r="V63" s="409">
        <v>140.69999999999999</v>
      </c>
      <c r="W63" s="410"/>
    </row>
    <row r="64" spans="1:23" s="320" customFormat="1" ht="95.25" customHeight="1">
      <c r="A64" s="285" t="s">
        <v>326</v>
      </c>
      <c r="B64" s="224" t="s">
        <v>325</v>
      </c>
      <c r="C64" s="224" t="s">
        <v>327</v>
      </c>
      <c r="D64" s="102"/>
      <c r="E64" s="321" t="s">
        <v>100</v>
      </c>
      <c r="F64" s="321" t="s">
        <v>96</v>
      </c>
      <c r="G64" s="321" t="s">
        <v>137</v>
      </c>
      <c r="H64" s="150">
        <v>200</v>
      </c>
      <c r="I64" s="766"/>
      <c r="J64" s="733"/>
      <c r="K64" s="733"/>
      <c r="L64" s="409">
        <v>58.8</v>
      </c>
      <c r="M64" s="409">
        <v>83.1</v>
      </c>
      <c r="N64" s="409">
        <v>0</v>
      </c>
      <c r="O64" s="409">
        <v>78.900000000000006</v>
      </c>
      <c r="P64" s="409">
        <v>78.900000000000006</v>
      </c>
      <c r="Q64" s="409"/>
      <c r="R64" s="409">
        <v>73.400000000000006</v>
      </c>
      <c r="S64" s="409">
        <v>73.400000000000006</v>
      </c>
      <c r="T64" s="409"/>
      <c r="U64" s="409">
        <v>74</v>
      </c>
      <c r="V64" s="409">
        <v>74</v>
      </c>
      <c r="W64" s="410"/>
    </row>
    <row r="65" spans="1:23" s="320" customFormat="1" ht="95.25" customHeight="1">
      <c r="A65" s="285" t="s">
        <v>328</v>
      </c>
      <c r="B65" s="224" t="s">
        <v>325</v>
      </c>
      <c r="C65" s="327" t="s">
        <v>101</v>
      </c>
      <c r="D65" s="102"/>
      <c r="E65" s="321" t="s">
        <v>100</v>
      </c>
      <c r="F65" s="321" t="s">
        <v>96</v>
      </c>
      <c r="G65" s="321" t="s">
        <v>125</v>
      </c>
      <c r="H65" s="150">
        <v>200</v>
      </c>
      <c r="I65" s="766"/>
      <c r="J65" s="733"/>
      <c r="K65" s="733"/>
      <c r="L65" s="235">
        <v>0</v>
      </c>
      <c r="M65" s="409">
        <v>0</v>
      </c>
      <c r="N65" s="235">
        <v>0</v>
      </c>
      <c r="O65" s="235">
        <v>0</v>
      </c>
      <c r="P65" s="235">
        <v>0</v>
      </c>
      <c r="Q65" s="235"/>
      <c r="R65" s="235">
        <v>0</v>
      </c>
      <c r="S65" s="235">
        <v>0</v>
      </c>
      <c r="T65" s="235"/>
      <c r="U65" s="235">
        <v>0</v>
      </c>
      <c r="V65" s="235">
        <v>0</v>
      </c>
      <c r="W65" s="621"/>
    </row>
    <row r="66" spans="1:23" s="320" customFormat="1" ht="60">
      <c r="A66" s="285" t="s">
        <v>329</v>
      </c>
      <c r="B66" s="224" t="s">
        <v>325</v>
      </c>
      <c r="C66" s="224" t="s">
        <v>327</v>
      </c>
      <c r="D66" s="102"/>
      <c r="E66" s="321" t="s">
        <v>100</v>
      </c>
      <c r="F66" s="321" t="s">
        <v>96</v>
      </c>
      <c r="G66" s="321" t="s">
        <v>194</v>
      </c>
      <c r="H66" s="150">
        <v>200</v>
      </c>
      <c r="I66" s="766"/>
      <c r="J66" s="733"/>
      <c r="K66" s="733"/>
      <c r="L66" s="409">
        <v>27.8</v>
      </c>
      <c r="M66" s="409">
        <v>23.4</v>
      </c>
      <c r="N66" s="409">
        <v>16.7</v>
      </c>
      <c r="O66" s="409">
        <v>22.2</v>
      </c>
      <c r="P66" s="409">
        <v>22.2</v>
      </c>
      <c r="Q66" s="409"/>
      <c r="R66" s="409">
        <v>20.7</v>
      </c>
      <c r="S66" s="409">
        <v>20.7</v>
      </c>
      <c r="T66" s="409"/>
      <c r="U66" s="409">
        <v>20.8</v>
      </c>
      <c r="V66" s="409">
        <v>20.8</v>
      </c>
      <c r="W66" s="410"/>
    </row>
    <row r="67" spans="1:23" s="320" customFormat="1" ht="45">
      <c r="A67" s="285" t="s">
        <v>330</v>
      </c>
      <c r="B67" s="224" t="s">
        <v>599</v>
      </c>
      <c r="C67" s="224" t="s">
        <v>337</v>
      </c>
      <c r="D67" s="102"/>
      <c r="E67" s="321" t="s">
        <v>100</v>
      </c>
      <c r="F67" s="321" t="s">
        <v>96</v>
      </c>
      <c r="G67" s="321" t="s">
        <v>216</v>
      </c>
      <c r="H67" s="150">
        <v>200</v>
      </c>
      <c r="I67" s="766"/>
      <c r="J67" s="733"/>
      <c r="K67" s="733"/>
      <c r="L67" s="409"/>
      <c r="M67" s="409">
        <v>903.2</v>
      </c>
      <c r="N67" s="409">
        <v>0</v>
      </c>
      <c r="O67" s="409"/>
      <c r="P67" s="409"/>
      <c r="Q67" s="409"/>
      <c r="R67" s="409"/>
      <c r="S67" s="409"/>
      <c r="T67" s="409"/>
      <c r="U67" s="409"/>
      <c r="V67" s="409"/>
      <c r="W67" s="410"/>
    </row>
    <row r="68" spans="1:23" s="320" customFormat="1" ht="30">
      <c r="A68" s="285" t="s">
        <v>351</v>
      </c>
      <c r="B68" s="224" t="s">
        <v>600</v>
      </c>
      <c r="C68" s="224" t="s">
        <v>337</v>
      </c>
      <c r="D68" s="102"/>
      <c r="E68" s="321" t="s">
        <v>100</v>
      </c>
      <c r="F68" s="321" t="s">
        <v>96</v>
      </c>
      <c r="G68" s="321" t="s">
        <v>523</v>
      </c>
      <c r="H68" s="150">
        <v>200</v>
      </c>
      <c r="I68" s="766"/>
      <c r="J68" s="733"/>
      <c r="K68" s="733"/>
      <c r="L68" s="409"/>
      <c r="M68" s="409">
        <v>3532.1</v>
      </c>
      <c r="N68" s="409">
        <v>747.8</v>
      </c>
      <c r="O68" s="409"/>
      <c r="P68" s="409"/>
      <c r="Q68" s="409"/>
      <c r="R68" s="409"/>
      <c r="S68" s="409"/>
      <c r="T68" s="409"/>
      <c r="U68" s="409"/>
      <c r="V68" s="409"/>
      <c r="W68" s="410"/>
    </row>
    <row r="69" spans="1:23" s="320" customFormat="1" ht="75">
      <c r="A69" s="285" t="s">
        <v>352</v>
      </c>
      <c r="B69" s="224" t="s">
        <v>325</v>
      </c>
      <c r="C69" s="224" t="s">
        <v>332</v>
      </c>
      <c r="D69" s="102"/>
      <c r="E69" s="321" t="s">
        <v>100</v>
      </c>
      <c r="F69" s="321" t="s">
        <v>100</v>
      </c>
      <c r="G69" s="321" t="s">
        <v>102</v>
      </c>
      <c r="H69" s="150">
        <v>200</v>
      </c>
      <c r="I69" s="767"/>
      <c r="J69" s="768"/>
      <c r="K69" s="768"/>
      <c r="L69" s="409">
        <v>313.39999999999998</v>
      </c>
      <c r="M69" s="409">
        <v>405.7</v>
      </c>
      <c r="N69" s="409">
        <v>178.8</v>
      </c>
      <c r="O69" s="409">
        <v>385.5</v>
      </c>
      <c r="P69" s="409">
        <v>385.5</v>
      </c>
      <c r="Q69" s="409"/>
      <c r="R69" s="409">
        <v>358.6</v>
      </c>
      <c r="S69" s="409">
        <v>358.6</v>
      </c>
      <c r="T69" s="409"/>
      <c r="U69" s="409">
        <v>361.4</v>
      </c>
      <c r="V69" s="409">
        <v>361.4</v>
      </c>
      <c r="W69" s="410"/>
    </row>
    <row r="70" spans="1:23" s="320" customFormat="1" ht="30">
      <c r="A70" s="285" t="s">
        <v>344</v>
      </c>
      <c r="B70" s="224" t="s">
        <v>483</v>
      </c>
      <c r="C70" s="224" t="s">
        <v>337</v>
      </c>
      <c r="D70" s="102"/>
      <c r="E70" s="321" t="s">
        <v>100</v>
      </c>
      <c r="F70" s="321" t="s">
        <v>96</v>
      </c>
      <c r="G70" s="321" t="s">
        <v>262</v>
      </c>
      <c r="H70" s="150">
        <v>200</v>
      </c>
      <c r="I70" s="144"/>
      <c r="J70" s="127"/>
      <c r="K70" s="127"/>
      <c r="L70" s="235">
        <v>890</v>
      </c>
      <c r="M70" s="235">
        <v>0</v>
      </c>
      <c r="N70" s="235">
        <v>0</v>
      </c>
      <c r="O70" s="235"/>
      <c r="P70" s="235"/>
      <c r="Q70" s="235"/>
      <c r="R70" s="235"/>
      <c r="S70" s="235"/>
      <c r="T70" s="235"/>
      <c r="U70" s="235"/>
      <c r="V70" s="235"/>
      <c r="W70" s="621"/>
    </row>
    <row r="71" spans="1:23" s="320" customFormat="1" ht="45">
      <c r="A71" s="285" t="s">
        <v>363</v>
      </c>
      <c r="B71" s="224" t="s">
        <v>333</v>
      </c>
      <c r="C71" s="224" t="s">
        <v>331</v>
      </c>
      <c r="D71" s="102"/>
      <c r="E71" s="321" t="s">
        <v>94</v>
      </c>
      <c r="F71" s="321" t="s">
        <v>98</v>
      </c>
      <c r="G71" s="224" t="s">
        <v>130</v>
      </c>
      <c r="H71" s="150">
        <v>200</v>
      </c>
      <c r="I71" s="144"/>
      <c r="J71" s="127"/>
      <c r="K71" s="127"/>
      <c r="L71" s="409">
        <f>3235.9+0.1</f>
        <v>3236</v>
      </c>
      <c r="M71" s="409">
        <v>4177</v>
      </c>
      <c r="N71" s="409">
        <v>0</v>
      </c>
      <c r="O71" s="235">
        <v>0</v>
      </c>
      <c r="P71" s="235">
        <v>0</v>
      </c>
      <c r="Q71" s="235"/>
      <c r="R71" s="235">
        <v>0</v>
      </c>
      <c r="S71" s="235">
        <v>0</v>
      </c>
      <c r="T71" s="235"/>
      <c r="U71" s="235">
        <v>0</v>
      </c>
      <c r="V71" s="235">
        <v>0</v>
      </c>
      <c r="W71" s="621"/>
    </row>
    <row r="72" spans="1:23" s="320" customFormat="1" ht="45">
      <c r="A72" s="285" t="s">
        <v>364</v>
      </c>
      <c r="B72" s="224" t="s">
        <v>333</v>
      </c>
      <c r="C72" s="224" t="s">
        <v>331</v>
      </c>
      <c r="D72" s="102"/>
      <c r="E72" s="321" t="s">
        <v>94</v>
      </c>
      <c r="F72" s="321" t="s">
        <v>98</v>
      </c>
      <c r="G72" s="321" t="s">
        <v>263</v>
      </c>
      <c r="H72" s="150">
        <v>200</v>
      </c>
      <c r="I72" s="144"/>
      <c r="J72" s="127"/>
      <c r="K72" s="127"/>
      <c r="L72" s="409">
        <v>565.5</v>
      </c>
      <c r="M72" s="409">
        <v>0</v>
      </c>
      <c r="N72" s="409">
        <v>0</v>
      </c>
      <c r="O72" s="235">
        <v>0</v>
      </c>
      <c r="P72" s="235">
        <v>0</v>
      </c>
      <c r="Q72" s="235"/>
      <c r="R72" s="235">
        <v>0</v>
      </c>
      <c r="S72" s="235">
        <v>0</v>
      </c>
      <c r="T72" s="235"/>
      <c r="U72" s="235">
        <v>0</v>
      </c>
      <c r="V72" s="235">
        <v>0</v>
      </c>
      <c r="W72" s="621"/>
    </row>
    <row r="73" spans="1:23" s="320" customFormat="1" ht="30">
      <c r="A73" s="285" t="s">
        <v>381</v>
      </c>
      <c r="B73" s="224" t="s">
        <v>333</v>
      </c>
      <c r="C73" s="224" t="s">
        <v>362</v>
      </c>
      <c r="D73" s="102"/>
      <c r="E73" s="321" t="s">
        <v>94</v>
      </c>
      <c r="F73" s="321" t="s">
        <v>98</v>
      </c>
      <c r="G73" s="321" t="s">
        <v>176</v>
      </c>
      <c r="H73" s="150">
        <v>200</v>
      </c>
      <c r="I73" s="144"/>
      <c r="J73" s="127"/>
      <c r="K73" s="127"/>
      <c r="L73" s="409">
        <v>28.9</v>
      </c>
      <c r="M73" s="409">
        <v>46</v>
      </c>
      <c r="N73" s="409">
        <v>0</v>
      </c>
      <c r="O73" s="409">
        <v>43.7</v>
      </c>
      <c r="P73" s="409">
        <v>43.7</v>
      </c>
      <c r="Q73" s="409"/>
      <c r="R73" s="409">
        <v>40.700000000000003</v>
      </c>
      <c r="S73" s="409">
        <v>40.700000000000003</v>
      </c>
      <c r="T73" s="409"/>
      <c r="U73" s="409">
        <v>41</v>
      </c>
      <c r="V73" s="409">
        <v>41</v>
      </c>
      <c r="W73" s="410"/>
    </row>
    <row r="74" spans="1:23" s="320" customFormat="1" ht="252" customHeight="1">
      <c r="A74" s="285" t="s">
        <v>382</v>
      </c>
      <c r="B74" s="224" t="s">
        <v>333</v>
      </c>
      <c r="C74" s="102" t="s">
        <v>334</v>
      </c>
      <c r="D74" s="102"/>
      <c r="E74" s="321" t="s">
        <v>94</v>
      </c>
      <c r="F74" s="321" t="s">
        <v>98</v>
      </c>
      <c r="G74" s="321" t="s">
        <v>202</v>
      </c>
      <c r="H74" s="150">
        <v>200</v>
      </c>
      <c r="I74" s="302" t="s">
        <v>236</v>
      </c>
      <c r="J74" s="328" t="s">
        <v>253</v>
      </c>
      <c r="K74" s="326" t="s">
        <v>140</v>
      </c>
      <c r="L74" s="409">
        <v>748.4</v>
      </c>
      <c r="M74" s="409">
        <v>697.9</v>
      </c>
      <c r="N74" s="409">
        <v>634</v>
      </c>
      <c r="O74" s="409">
        <v>758</v>
      </c>
      <c r="P74" s="409">
        <v>758</v>
      </c>
      <c r="Q74" s="409"/>
      <c r="R74" s="409">
        <v>705.2</v>
      </c>
      <c r="S74" s="409">
        <v>705.2</v>
      </c>
      <c r="T74" s="409"/>
      <c r="U74" s="409">
        <v>710.5</v>
      </c>
      <c r="V74" s="409">
        <v>710.5</v>
      </c>
      <c r="W74" s="410"/>
    </row>
    <row r="75" spans="1:23" s="320" customFormat="1" ht="252" customHeight="1">
      <c r="A75" s="285" t="s">
        <v>367</v>
      </c>
      <c r="B75" s="224" t="s">
        <v>333</v>
      </c>
      <c r="C75" s="102" t="s">
        <v>334</v>
      </c>
      <c r="D75" s="102"/>
      <c r="E75" s="321" t="s">
        <v>94</v>
      </c>
      <c r="F75" s="321" t="s">
        <v>98</v>
      </c>
      <c r="G75" s="321" t="s">
        <v>110</v>
      </c>
      <c r="H75" s="150">
        <v>200</v>
      </c>
      <c r="I75" s="302" t="s">
        <v>236</v>
      </c>
      <c r="J75" s="328" t="s">
        <v>253</v>
      </c>
      <c r="K75" s="326" t="s">
        <v>140</v>
      </c>
      <c r="L75" s="409">
        <v>1263.2</v>
      </c>
      <c r="M75" s="409">
        <v>592.5</v>
      </c>
      <c r="N75" s="409">
        <v>592.5</v>
      </c>
      <c r="O75" s="409">
        <v>0</v>
      </c>
      <c r="P75" s="409">
        <v>0</v>
      </c>
      <c r="Q75" s="235"/>
      <c r="R75" s="235">
        <v>0</v>
      </c>
      <c r="S75" s="235">
        <v>0</v>
      </c>
      <c r="T75" s="235"/>
      <c r="U75" s="235">
        <v>0</v>
      </c>
      <c r="V75" s="235">
        <v>0</v>
      </c>
      <c r="W75" s="621"/>
    </row>
    <row r="76" spans="1:23" s="320" customFormat="1" ht="252" customHeight="1">
      <c r="A76" s="285" t="s">
        <v>368</v>
      </c>
      <c r="B76" s="224" t="s">
        <v>365</v>
      </c>
      <c r="C76" s="102" t="s">
        <v>121</v>
      </c>
      <c r="D76" s="102"/>
      <c r="E76" s="321" t="s">
        <v>96</v>
      </c>
      <c r="F76" s="321" t="s">
        <v>81</v>
      </c>
      <c r="G76" s="321" t="s">
        <v>131</v>
      </c>
      <c r="H76" s="150">
        <v>200</v>
      </c>
      <c r="I76" s="305" t="s">
        <v>366</v>
      </c>
      <c r="J76" s="328" t="s">
        <v>252</v>
      </c>
      <c r="K76" s="328" t="s">
        <v>144</v>
      </c>
      <c r="L76" s="235">
        <v>0</v>
      </c>
      <c r="M76" s="235">
        <v>0</v>
      </c>
      <c r="N76" s="235">
        <v>0</v>
      </c>
      <c r="O76" s="235">
        <v>0</v>
      </c>
      <c r="P76" s="235">
        <v>0</v>
      </c>
      <c r="Q76" s="235"/>
      <c r="R76" s="235">
        <v>0</v>
      </c>
      <c r="S76" s="235">
        <v>0</v>
      </c>
      <c r="T76" s="235"/>
      <c r="U76" s="235">
        <v>0</v>
      </c>
      <c r="V76" s="235">
        <v>0</v>
      </c>
      <c r="W76" s="621"/>
    </row>
    <row r="77" spans="1:23" s="320" customFormat="1" ht="252" customHeight="1">
      <c r="A77" s="285" t="s">
        <v>389</v>
      </c>
      <c r="B77" s="224" t="s">
        <v>365</v>
      </c>
      <c r="C77" s="224" t="s">
        <v>333</v>
      </c>
      <c r="D77" s="102"/>
      <c r="E77" s="321" t="s">
        <v>94</v>
      </c>
      <c r="F77" s="321" t="s">
        <v>98</v>
      </c>
      <c r="G77" s="321" t="s">
        <v>131</v>
      </c>
      <c r="H77" s="150">
        <v>200</v>
      </c>
      <c r="I77" s="329"/>
      <c r="J77" s="330"/>
      <c r="K77" s="330"/>
      <c r="L77" s="235">
        <v>0</v>
      </c>
      <c r="M77" s="235">
        <v>0</v>
      </c>
      <c r="N77" s="235">
        <v>0</v>
      </c>
      <c r="O77" s="235">
        <v>0</v>
      </c>
      <c r="P77" s="235">
        <v>0</v>
      </c>
      <c r="Q77" s="235"/>
      <c r="R77" s="235">
        <v>0</v>
      </c>
      <c r="S77" s="235">
        <v>0</v>
      </c>
      <c r="T77" s="235"/>
      <c r="U77" s="235">
        <v>0</v>
      </c>
      <c r="V77" s="235">
        <v>0</v>
      </c>
      <c r="W77" s="621"/>
    </row>
    <row r="78" spans="1:23" s="320" customFormat="1" ht="252" customHeight="1">
      <c r="A78" s="285" t="s">
        <v>508</v>
      </c>
      <c r="B78" s="224" t="s">
        <v>383</v>
      </c>
      <c r="C78" s="224" t="s">
        <v>384</v>
      </c>
      <c r="D78" s="102"/>
      <c r="E78" s="321" t="s">
        <v>100</v>
      </c>
      <c r="F78" s="321" t="s">
        <v>155</v>
      </c>
      <c r="G78" s="321" t="s">
        <v>385</v>
      </c>
      <c r="H78" s="150">
        <v>200</v>
      </c>
      <c r="I78" s="329" t="s">
        <v>386</v>
      </c>
      <c r="J78" s="330" t="s">
        <v>387</v>
      </c>
      <c r="K78" s="330" t="s">
        <v>388</v>
      </c>
      <c r="L78" s="409">
        <v>0</v>
      </c>
      <c r="M78" s="235">
        <v>0</v>
      </c>
      <c r="N78" s="235">
        <v>0</v>
      </c>
      <c r="O78" s="235">
        <v>0</v>
      </c>
      <c r="P78" s="235">
        <v>0</v>
      </c>
      <c r="Q78" s="235"/>
      <c r="R78" s="235">
        <v>0</v>
      </c>
      <c r="S78" s="235">
        <v>0</v>
      </c>
      <c r="T78" s="235"/>
      <c r="U78" s="235">
        <v>0</v>
      </c>
      <c r="V78" s="235">
        <v>0</v>
      </c>
      <c r="W78" s="621"/>
    </row>
    <row r="79" spans="1:23" s="320" customFormat="1" ht="252" customHeight="1">
      <c r="A79" s="285" t="s">
        <v>509</v>
      </c>
      <c r="B79" s="224" t="s">
        <v>365</v>
      </c>
      <c r="C79" s="224" t="s">
        <v>333</v>
      </c>
      <c r="D79" s="102"/>
      <c r="E79" s="321" t="s">
        <v>100</v>
      </c>
      <c r="F79" s="321" t="s">
        <v>96</v>
      </c>
      <c r="G79" s="321" t="s">
        <v>131</v>
      </c>
      <c r="H79" s="150">
        <v>200</v>
      </c>
      <c r="I79" s="329"/>
      <c r="J79" s="330"/>
      <c r="K79" s="330"/>
      <c r="L79" s="235">
        <v>0</v>
      </c>
      <c r="M79" s="235">
        <v>0</v>
      </c>
      <c r="N79" s="235">
        <v>0</v>
      </c>
      <c r="O79" s="235">
        <v>0</v>
      </c>
      <c r="P79" s="235">
        <v>0</v>
      </c>
      <c r="Q79" s="235"/>
      <c r="R79" s="235">
        <v>0</v>
      </c>
      <c r="S79" s="235">
        <v>0</v>
      </c>
      <c r="T79" s="235"/>
      <c r="U79" s="235">
        <v>0</v>
      </c>
      <c r="V79" s="235">
        <v>0</v>
      </c>
      <c r="W79" s="621"/>
    </row>
    <row r="80" spans="1:23" s="320" customFormat="1" ht="252" customHeight="1">
      <c r="A80" s="285" t="s">
        <v>510</v>
      </c>
      <c r="B80" s="224" t="s">
        <v>601</v>
      </c>
      <c r="C80" s="331" t="s">
        <v>602</v>
      </c>
      <c r="D80" s="332"/>
      <c r="E80" s="321" t="s">
        <v>100</v>
      </c>
      <c r="F80" s="321" t="s">
        <v>96</v>
      </c>
      <c r="G80" s="321" t="s">
        <v>603</v>
      </c>
      <c r="H80" s="150">
        <v>200</v>
      </c>
      <c r="I80" s="333"/>
      <c r="J80" s="135"/>
      <c r="K80" s="135"/>
      <c r="L80" s="235">
        <v>0</v>
      </c>
      <c r="M80" s="235">
        <v>0</v>
      </c>
      <c r="N80" s="235">
        <v>0</v>
      </c>
      <c r="O80" s="235">
        <f>SUM(P80:Q80)</f>
        <v>0</v>
      </c>
      <c r="P80" s="235">
        <v>0</v>
      </c>
      <c r="Q80" s="235"/>
      <c r="R80" s="235">
        <f>SUM(S80:T80)</f>
        <v>0</v>
      </c>
      <c r="S80" s="235">
        <v>0</v>
      </c>
      <c r="T80" s="235"/>
      <c r="U80" s="235">
        <f>SUM(V80:W80)</f>
        <v>0</v>
      </c>
      <c r="V80" s="235">
        <v>0</v>
      </c>
      <c r="W80" s="621"/>
    </row>
    <row r="81" spans="1:23" s="320" customFormat="1" ht="252" customHeight="1">
      <c r="A81" s="285" t="s">
        <v>511</v>
      </c>
      <c r="B81" s="224" t="s">
        <v>604</v>
      </c>
      <c r="C81" s="149"/>
      <c r="D81" s="286"/>
      <c r="E81" s="321" t="s">
        <v>94</v>
      </c>
      <c r="F81" s="321" t="s">
        <v>98</v>
      </c>
      <c r="G81" s="321" t="s">
        <v>95</v>
      </c>
      <c r="H81" s="150">
        <v>200</v>
      </c>
      <c r="I81" s="334"/>
      <c r="J81" s="141"/>
      <c r="K81" s="141"/>
      <c r="L81" s="235">
        <v>0</v>
      </c>
      <c r="M81" s="235">
        <v>0</v>
      </c>
      <c r="N81" s="235">
        <v>0</v>
      </c>
      <c r="O81" s="235">
        <v>0</v>
      </c>
      <c r="P81" s="235">
        <v>0</v>
      </c>
      <c r="Q81" s="235"/>
      <c r="R81" s="235">
        <v>0</v>
      </c>
      <c r="S81" s="235">
        <v>0</v>
      </c>
      <c r="T81" s="235"/>
      <c r="U81" s="235">
        <v>0</v>
      </c>
      <c r="V81" s="235">
        <v>0</v>
      </c>
      <c r="W81" s="621"/>
    </row>
    <row r="82" spans="1:23" s="320" customFormat="1" ht="21" customHeight="1">
      <c r="A82" s="285" t="s">
        <v>50</v>
      </c>
      <c r="B82" s="224" t="s">
        <v>31</v>
      </c>
      <c r="C82" s="149"/>
      <c r="D82" s="286"/>
      <c r="E82" s="321"/>
      <c r="F82" s="321"/>
      <c r="G82" s="224"/>
      <c r="H82" s="150">
        <v>800</v>
      </c>
      <c r="I82" s="149"/>
      <c r="J82" s="149"/>
      <c r="K82" s="286"/>
      <c r="L82" s="235">
        <f t="shared" ref="L82:W82" si="26">SUM(L84:L86)</f>
        <v>3.9000000000000004</v>
      </c>
      <c r="M82" s="235">
        <f t="shared" si="26"/>
        <v>1.6</v>
      </c>
      <c r="N82" s="235">
        <f t="shared" si="26"/>
        <v>0</v>
      </c>
      <c r="O82" s="235">
        <f t="shared" si="26"/>
        <v>1.6</v>
      </c>
      <c r="P82" s="235">
        <f t="shared" si="26"/>
        <v>1.6</v>
      </c>
      <c r="Q82" s="235">
        <f t="shared" si="26"/>
        <v>0</v>
      </c>
      <c r="R82" s="235">
        <f t="shared" si="26"/>
        <v>1.4</v>
      </c>
      <c r="S82" s="235">
        <f t="shared" si="26"/>
        <v>1.4</v>
      </c>
      <c r="T82" s="235">
        <f t="shared" si="26"/>
        <v>0</v>
      </c>
      <c r="U82" s="235">
        <f t="shared" si="26"/>
        <v>1.4</v>
      </c>
      <c r="V82" s="235">
        <f t="shared" si="26"/>
        <v>1.4</v>
      </c>
      <c r="W82" s="235">
        <f t="shared" si="26"/>
        <v>0</v>
      </c>
    </row>
    <row r="83" spans="1:23" s="320" customFormat="1" ht="58.5" customHeight="1">
      <c r="A83" s="285"/>
      <c r="B83" s="224" t="s">
        <v>325</v>
      </c>
      <c r="C83" s="102" t="s">
        <v>106</v>
      </c>
      <c r="D83" s="286"/>
      <c r="E83" s="321" t="s">
        <v>96</v>
      </c>
      <c r="F83" s="321" t="s">
        <v>81</v>
      </c>
      <c r="G83" s="321" t="s">
        <v>359</v>
      </c>
      <c r="H83" s="150">
        <v>800</v>
      </c>
      <c r="I83" s="152" t="s">
        <v>254</v>
      </c>
      <c r="J83" s="335"/>
      <c r="K83" s="336"/>
      <c r="L83" s="235">
        <v>0</v>
      </c>
      <c r="M83" s="409">
        <v>0</v>
      </c>
      <c r="N83" s="235"/>
      <c r="O83" s="235">
        <v>0</v>
      </c>
      <c r="P83" s="235">
        <v>0</v>
      </c>
      <c r="Q83" s="235"/>
      <c r="R83" s="235">
        <v>0</v>
      </c>
      <c r="S83" s="235">
        <v>0</v>
      </c>
      <c r="T83" s="235"/>
      <c r="U83" s="235">
        <v>0</v>
      </c>
      <c r="V83" s="235">
        <v>0</v>
      </c>
      <c r="W83" s="621"/>
    </row>
    <row r="84" spans="1:23" s="320" customFormat="1" ht="369" customHeight="1">
      <c r="A84" s="285" t="s">
        <v>51</v>
      </c>
      <c r="B84" s="224" t="s">
        <v>324</v>
      </c>
      <c r="C84" s="102" t="s">
        <v>369</v>
      </c>
      <c r="D84" s="286"/>
      <c r="E84" s="321" t="s">
        <v>100</v>
      </c>
      <c r="F84" s="321" t="s">
        <v>96</v>
      </c>
      <c r="G84" s="321" t="s">
        <v>203</v>
      </c>
      <c r="H84" s="150">
        <v>800</v>
      </c>
      <c r="I84" s="152" t="s">
        <v>254</v>
      </c>
      <c r="J84" s="744" t="s">
        <v>255</v>
      </c>
      <c r="K84" s="744" t="s">
        <v>144</v>
      </c>
      <c r="L84" s="409">
        <v>0.2</v>
      </c>
      <c r="M84" s="409">
        <v>0.8</v>
      </c>
      <c r="N84" s="409">
        <v>0</v>
      </c>
      <c r="O84" s="626">
        <v>0.8</v>
      </c>
      <c r="P84" s="409">
        <v>0.8</v>
      </c>
      <c r="Q84" s="409"/>
      <c r="R84" s="409">
        <v>0.7</v>
      </c>
      <c r="S84" s="409">
        <v>0.7</v>
      </c>
      <c r="T84" s="409"/>
      <c r="U84" s="409">
        <v>0.7</v>
      </c>
      <c r="V84" s="409">
        <v>0.7</v>
      </c>
      <c r="W84" s="410"/>
    </row>
    <row r="85" spans="1:23" s="320" customFormat="1" ht="409.5" customHeight="1">
      <c r="A85" s="285" t="s">
        <v>72</v>
      </c>
      <c r="B85" s="224" t="s">
        <v>325</v>
      </c>
      <c r="C85" s="224" t="s">
        <v>332</v>
      </c>
      <c r="D85" s="102"/>
      <c r="E85" s="321" t="s">
        <v>100</v>
      </c>
      <c r="F85" s="321" t="s">
        <v>100</v>
      </c>
      <c r="G85" s="321" t="s">
        <v>102</v>
      </c>
      <c r="H85" s="150">
        <v>800</v>
      </c>
      <c r="I85" s="224" t="s">
        <v>237</v>
      </c>
      <c r="J85" s="746"/>
      <c r="K85" s="746"/>
      <c r="L85" s="409">
        <v>3.7</v>
      </c>
      <c r="M85" s="409">
        <v>0.8</v>
      </c>
      <c r="N85" s="409">
        <v>0</v>
      </c>
      <c r="O85" s="409">
        <v>0.8</v>
      </c>
      <c r="P85" s="409">
        <v>0.8</v>
      </c>
      <c r="Q85" s="409"/>
      <c r="R85" s="409">
        <v>0.7</v>
      </c>
      <c r="S85" s="409">
        <v>0.7</v>
      </c>
      <c r="T85" s="409"/>
      <c r="U85" s="409">
        <v>0.7</v>
      </c>
      <c r="V85" s="409">
        <v>0.7</v>
      </c>
      <c r="W85" s="410"/>
    </row>
    <row r="86" spans="1:23" s="320" customFormat="1" ht="21.75" customHeight="1">
      <c r="A86" s="285" t="s">
        <v>186</v>
      </c>
      <c r="B86" s="224" t="s">
        <v>243</v>
      </c>
      <c r="C86" s="102"/>
      <c r="D86" s="102"/>
      <c r="E86" s="224"/>
      <c r="F86" s="224"/>
      <c r="G86" s="224"/>
      <c r="H86" s="150">
        <v>800</v>
      </c>
      <c r="I86" s="287"/>
      <c r="J86" s="102"/>
      <c r="K86" s="102"/>
      <c r="L86" s="235"/>
      <c r="M86" s="235"/>
      <c r="N86" s="235"/>
      <c r="O86" s="235">
        <f>SUM(P86:Q86)</f>
        <v>0</v>
      </c>
      <c r="P86" s="235"/>
      <c r="Q86" s="235"/>
      <c r="R86" s="235">
        <f>SUM(S86:T86)</f>
        <v>0</v>
      </c>
      <c r="S86" s="235"/>
      <c r="T86" s="235"/>
      <c r="U86" s="235">
        <f>SUM(V86:W86)</f>
        <v>0</v>
      </c>
      <c r="V86" s="235"/>
      <c r="W86" s="621"/>
    </row>
    <row r="87" spans="1:23" s="320" customFormat="1" ht="70.5" customHeight="1">
      <c r="A87" s="788" t="s">
        <v>73</v>
      </c>
      <c r="B87" s="769"/>
      <c r="C87" s="769"/>
      <c r="D87" s="769"/>
      <c r="E87" s="769"/>
      <c r="F87" s="769"/>
      <c r="G87" s="769"/>
      <c r="H87" s="769"/>
      <c r="I87" s="769"/>
      <c r="J87" s="769"/>
      <c r="K87" s="769"/>
      <c r="L87" s="622">
        <f>SUM(L88,L92)</f>
        <v>0</v>
      </c>
      <c r="M87" s="622">
        <f>SUM(M88,M92)</f>
        <v>17.899999999999999</v>
      </c>
      <c r="N87" s="622">
        <f t="shared" ref="N87:W87" si="27">SUM(N88,N92)</f>
        <v>14.2</v>
      </c>
      <c r="O87" s="622">
        <f t="shared" si="27"/>
        <v>12</v>
      </c>
      <c r="P87" s="622">
        <f t="shared" si="27"/>
        <v>12</v>
      </c>
      <c r="Q87" s="622">
        <f t="shared" si="27"/>
        <v>0</v>
      </c>
      <c r="R87" s="622">
        <f t="shared" si="27"/>
        <v>11.2</v>
      </c>
      <c r="S87" s="622">
        <f t="shared" si="27"/>
        <v>11.2</v>
      </c>
      <c r="T87" s="622">
        <f t="shared" si="27"/>
        <v>0</v>
      </c>
      <c r="U87" s="622">
        <f t="shared" si="27"/>
        <v>11.2</v>
      </c>
      <c r="V87" s="622">
        <f t="shared" si="27"/>
        <v>11.2</v>
      </c>
      <c r="W87" s="622">
        <f t="shared" si="27"/>
        <v>0</v>
      </c>
    </row>
    <row r="88" spans="1:23" s="320" customFormat="1" ht="141" customHeight="1">
      <c r="A88" s="285" t="s">
        <v>21</v>
      </c>
      <c r="B88" s="224" t="s">
        <v>90</v>
      </c>
      <c r="C88" s="286" t="s">
        <v>370</v>
      </c>
      <c r="D88" s="286"/>
      <c r="E88" s="321" t="s">
        <v>93</v>
      </c>
      <c r="F88" s="321" t="s">
        <v>84</v>
      </c>
      <c r="G88" s="321" t="s">
        <v>95</v>
      </c>
      <c r="H88" s="150">
        <v>200</v>
      </c>
      <c r="I88" s="817"/>
      <c r="J88" s="149"/>
      <c r="K88" s="286"/>
      <c r="L88" s="409">
        <v>0</v>
      </c>
      <c r="M88" s="409">
        <v>12.6</v>
      </c>
      <c r="N88" s="409">
        <v>12</v>
      </c>
      <c r="O88" s="409">
        <v>12</v>
      </c>
      <c r="P88" s="409">
        <v>12</v>
      </c>
      <c r="Q88" s="409"/>
      <c r="R88" s="409">
        <v>11.2</v>
      </c>
      <c r="S88" s="409">
        <v>11.2</v>
      </c>
      <c r="T88" s="409"/>
      <c r="U88" s="412">
        <v>11.2</v>
      </c>
      <c r="V88" s="412">
        <v>11.2</v>
      </c>
      <c r="W88" s="410"/>
    </row>
    <row r="89" spans="1:23" s="320" customFormat="1" ht="3.75" customHeight="1">
      <c r="A89" s="285"/>
      <c r="B89" s="224"/>
      <c r="C89" s="149"/>
      <c r="D89" s="286"/>
      <c r="E89" s="224"/>
      <c r="F89" s="224"/>
      <c r="G89" s="224"/>
      <c r="H89" s="150"/>
      <c r="I89" s="818"/>
      <c r="J89" s="149"/>
      <c r="K89" s="286"/>
      <c r="L89" s="409"/>
      <c r="M89" s="409"/>
      <c r="N89" s="409"/>
      <c r="O89" s="409"/>
      <c r="P89" s="409"/>
      <c r="Q89" s="409"/>
      <c r="R89" s="409"/>
      <c r="S89" s="409"/>
      <c r="T89" s="409"/>
      <c r="U89" s="409"/>
      <c r="V89" s="409"/>
      <c r="W89" s="410"/>
    </row>
    <row r="90" spans="1:23" s="320" customFormat="1" ht="34.5" customHeight="1">
      <c r="A90" s="285"/>
      <c r="B90" s="224"/>
      <c r="C90" s="149"/>
      <c r="D90" s="286"/>
      <c r="E90" s="224"/>
      <c r="F90" s="224"/>
      <c r="G90" s="224"/>
      <c r="H90" s="150"/>
      <c r="I90" s="818"/>
      <c r="J90" s="149"/>
      <c r="K90" s="286"/>
      <c r="L90" s="409"/>
      <c r="M90" s="409"/>
      <c r="N90" s="409"/>
      <c r="O90" s="409"/>
      <c r="P90" s="409"/>
      <c r="Q90" s="409"/>
      <c r="R90" s="409"/>
      <c r="S90" s="409"/>
      <c r="T90" s="409"/>
      <c r="U90" s="409"/>
      <c r="V90" s="409"/>
      <c r="W90" s="410"/>
    </row>
    <row r="91" spans="1:23" s="320" customFormat="1" ht="49.5" customHeight="1">
      <c r="A91" s="285"/>
      <c r="B91" s="224"/>
      <c r="C91" s="149"/>
      <c r="D91" s="286"/>
      <c r="E91" s="224"/>
      <c r="F91" s="224"/>
      <c r="G91" s="224"/>
      <c r="H91" s="150"/>
      <c r="I91" s="819"/>
      <c r="J91" s="149"/>
      <c r="K91" s="286"/>
      <c r="L91" s="409"/>
      <c r="M91" s="409"/>
      <c r="N91" s="409"/>
      <c r="O91" s="409"/>
      <c r="P91" s="409"/>
      <c r="Q91" s="409"/>
      <c r="R91" s="409"/>
      <c r="S91" s="409"/>
      <c r="T91" s="409"/>
      <c r="U91" s="409"/>
      <c r="V91" s="409"/>
      <c r="W91" s="410"/>
    </row>
    <row r="92" spans="1:23" s="320" customFormat="1" ht="144.75" customHeight="1">
      <c r="A92" s="285" t="s">
        <v>605</v>
      </c>
      <c r="B92" s="224" t="s">
        <v>606</v>
      </c>
      <c r="C92" s="286" t="s">
        <v>427</v>
      </c>
      <c r="D92" s="286"/>
      <c r="E92" s="321" t="s">
        <v>94</v>
      </c>
      <c r="F92" s="224">
        <v>10</v>
      </c>
      <c r="G92" s="224" t="s">
        <v>424</v>
      </c>
      <c r="H92" s="150">
        <v>200</v>
      </c>
      <c r="I92" s="224"/>
      <c r="J92" s="149"/>
      <c r="K92" s="286"/>
      <c r="L92" s="409"/>
      <c r="M92" s="409">
        <v>5.3</v>
      </c>
      <c r="N92" s="409">
        <v>2.2000000000000002</v>
      </c>
      <c r="O92" s="409"/>
      <c r="P92" s="409"/>
      <c r="Q92" s="409"/>
      <c r="R92" s="409"/>
      <c r="S92" s="409"/>
      <c r="T92" s="409"/>
      <c r="U92" s="409"/>
      <c r="V92" s="409"/>
      <c r="W92" s="410"/>
    </row>
    <row r="93" spans="1:23" s="280" customFormat="1" ht="28.5">
      <c r="A93" s="617" t="s">
        <v>104</v>
      </c>
      <c r="B93" s="618" t="s">
        <v>105</v>
      </c>
      <c r="C93" s="619"/>
      <c r="D93" s="619"/>
      <c r="E93" s="619"/>
      <c r="F93" s="619"/>
      <c r="G93" s="619"/>
      <c r="H93" s="619"/>
      <c r="I93" s="619"/>
      <c r="J93" s="619"/>
      <c r="K93" s="619" t="s">
        <v>62</v>
      </c>
      <c r="L93" s="337">
        <f>SUM(L94)</f>
        <v>24428.899999999994</v>
      </c>
      <c r="M93" s="337">
        <f t="shared" ref="M93:W93" si="28">SUM(M94)</f>
        <v>22461.329999999998</v>
      </c>
      <c r="N93" s="337">
        <f t="shared" si="28"/>
        <v>13011.529999999999</v>
      </c>
      <c r="O93" s="337">
        <f t="shared" si="28"/>
        <v>23716.300000000003</v>
      </c>
      <c r="P93" s="337">
        <f t="shared" si="28"/>
        <v>23716.300000000003</v>
      </c>
      <c r="Q93" s="337">
        <f t="shared" si="28"/>
        <v>0</v>
      </c>
      <c r="R93" s="337">
        <f t="shared" si="28"/>
        <v>22063</v>
      </c>
      <c r="S93" s="337">
        <f t="shared" si="28"/>
        <v>22063</v>
      </c>
      <c r="T93" s="337">
        <f t="shared" si="28"/>
        <v>0</v>
      </c>
      <c r="U93" s="337">
        <f t="shared" si="28"/>
        <v>22230.600000000002</v>
      </c>
      <c r="V93" s="337">
        <f t="shared" si="28"/>
        <v>22230.600000000002</v>
      </c>
      <c r="W93" s="337">
        <f t="shared" si="28"/>
        <v>0</v>
      </c>
    </row>
    <row r="94" spans="1:23" s="280" customFormat="1" ht="38.450000000000003" customHeight="1">
      <c r="A94" s="281" t="s">
        <v>9</v>
      </c>
      <c r="B94" s="725" t="s">
        <v>67</v>
      </c>
      <c r="C94" s="725"/>
      <c r="D94" s="725"/>
      <c r="E94" s="725"/>
      <c r="F94" s="725"/>
      <c r="G94" s="725"/>
      <c r="H94" s="725"/>
      <c r="I94" s="725"/>
      <c r="J94" s="725"/>
      <c r="K94" s="725"/>
      <c r="L94" s="234">
        <f t="shared" ref="L94:W94" si="29">SUM(L95,L99,L128)</f>
        <v>24428.899999999994</v>
      </c>
      <c r="M94" s="234">
        <f t="shared" si="29"/>
        <v>22461.329999999998</v>
      </c>
      <c r="N94" s="234">
        <f t="shared" si="29"/>
        <v>13011.529999999999</v>
      </c>
      <c r="O94" s="234">
        <f t="shared" si="29"/>
        <v>23716.300000000003</v>
      </c>
      <c r="P94" s="234">
        <f t="shared" si="29"/>
        <v>23716.300000000003</v>
      </c>
      <c r="Q94" s="234">
        <f t="shared" si="29"/>
        <v>0</v>
      </c>
      <c r="R94" s="234">
        <f t="shared" si="29"/>
        <v>22063</v>
      </c>
      <c r="S94" s="234">
        <f t="shared" si="29"/>
        <v>22063</v>
      </c>
      <c r="T94" s="234">
        <f t="shared" si="29"/>
        <v>0</v>
      </c>
      <c r="U94" s="234">
        <f t="shared" si="29"/>
        <v>22230.600000000002</v>
      </c>
      <c r="V94" s="234">
        <f t="shared" si="29"/>
        <v>22230.600000000002</v>
      </c>
      <c r="W94" s="234">
        <f t="shared" si="29"/>
        <v>0</v>
      </c>
    </row>
    <row r="95" spans="1:23" s="320" customFormat="1" ht="19.899999999999999" customHeight="1">
      <c r="A95" s="282" t="s">
        <v>57</v>
      </c>
      <c r="B95" s="224"/>
      <c r="C95" s="283"/>
      <c r="D95" s="284"/>
      <c r="E95" s="224"/>
      <c r="F95" s="224"/>
      <c r="G95" s="224"/>
      <c r="H95" s="224"/>
      <c r="I95" s="149"/>
      <c r="J95" s="283"/>
      <c r="K95" s="284"/>
      <c r="L95" s="402">
        <f>SUM(L96:L98)</f>
        <v>4699.8</v>
      </c>
      <c r="M95" s="402">
        <f>SUM(M96:M98)</f>
        <v>4146.83</v>
      </c>
      <c r="N95" s="402">
        <f>SUM(N96:N98)</f>
        <v>2974.63</v>
      </c>
      <c r="O95" s="402">
        <f t="shared" ref="O95:W95" si="30">SUM(O96:O98)</f>
        <v>4607.8999999999996</v>
      </c>
      <c r="P95" s="402">
        <f t="shared" si="30"/>
        <v>4607.8999999999996</v>
      </c>
      <c r="Q95" s="402">
        <f t="shared" si="30"/>
        <v>0</v>
      </c>
      <c r="R95" s="402">
        <f t="shared" si="30"/>
        <v>4286.6000000000004</v>
      </c>
      <c r="S95" s="402">
        <f t="shared" si="30"/>
        <v>4286.6000000000004</v>
      </c>
      <c r="T95" s="402">
        <f t="shared" si="30"/>
        <v>0</v>
      </c>
      <c r="U95" s="402">
        <f t="shared" si="30"/>
        <v>4319.2</v>
      </c>
      <c r="V95" s="627">
        <f t="shared" si="30"/>
        <v>4319.2</v>
      </c>
      <c r="W95" s="403">
        <f t="shared" si="30"/>
        <v>0</v>
      </c>
    </row>
    <row r="96" spans="1:23" s="320" customFormat="1" ht="246.75" customHeight="1">
      <c r="A96" s="285" t="s">
        <v>10</v>
      </c>
      <c r="B96" s="224" t="s">
        <v>68</v>
      </c>
      <c r="C96" s="102"/>
      <c r="D96" s="246" t="s">
        <v>527</v>
      </c>
      <c r="E96" s="321" t="s">
        <v>93</v>
      </c>
      <c r="F96" s="321" t="s">
        <v>94</v>
      </c>
      <c r="G96" s="321" t="s">
        <v>117</v>
      </c>
      <c r="H96" s="150">
        <v>100</v>
      </c>
      <c r="I96" s="765" t="s">
        <v>225</v>
      </c>
      <c r="J96" s="732" t="s">
        <v>226</v>
      </c>
      <c r="K96" s="102"/>
      <c r="L96" s="235">
        <v>3957.5</v>
      </c>
      <c r="M96" s="235">
        <v>3423.8</v>
      </c>
      <c r="N96" s="235">
        <v>2616.1</v>
      </c>
      <c r="O96" s="235">
        <f>P96+Q96</f>
        <v>3902.7</v>
      </c>
      <c r="P96" s="235">
        <v>3902.7</v>
      </c>
      <c r="Q96" s="235"/>
      <c r="R96" s="235">
        <f>S96+T96</f>
        <v>3630.6</v>
      </c>
      <c r="S96" s="235">
        <v>3630.6</v>
      </c>
      <c r="T96" s="235"/>
      <c r="U96" s="235">
        <f>V96+W96</f>
        <v>3658.2</v>
      </c>
      <c r="V96" s="235">
        <v>3658.2</v>
      </c>
      <c r="W96" s="621"/>
    </row>
    <row r="97" spans="1:23" s="320" customFormat="1" ht="49.5" customHeight="1">
      <c r="A97" s="285" t="s">
        <v>11</v>
      </c>
      <c r="B97" s="224" t="s">
        <v>69</v>
      </c>
      <c r="C97" s="733"/>
      <c r="D97" s="246" t="s">
        <v>467</v>
      </c>
      <c r="E97" s="321" t="s">
        <v>93</v>
      </c>
      <c r="F97" s="321" t="s">
        <v>94</v>
      </c>
      <c r="G97" s="321" t="s">
        <v>117</v>
      </c>
      <c r="H97" s="150">
        <v>200</v>
      </c>
      <c r="I97" s="836"/>
      <c r="J97" s="768"/>
      <c r="K97" s="286"/>
      <c r="L97" s="235">
        <v>741.8</v>
      </c>
      <c r="M97" s="235">
        <v>723</v>
      </c>
      <c r="N97" s="235">
        <v>358.5</v>
      </c>
      <c r="O97" s="235">
        <f t="shared" ref="O97" si="31">P97+Q97</f>
        <v>705.2</v>
      </c>
      <c r="P97" s="235">
        <v>705.2</v>
      </c>
      <c r="Q97" s="235"/>
      <c r="R97" s="235">
        <f t="shared" ref="R97" si="32">S97+T97</f>
        <v>656</v>
      </c>
      <c r="S97" s="235">
        <v>656</v>
      </c>
      <c r="T97" s="235"/>
      <c r="U97" s="235">
        <f t="shared" ref="U97" si="33">V97+W97</f>
        <v>661</v>
      </c>
      <c r="V97" s="235">
        <v>661</v>
      </c>
      <c r="W97" s="621"/>
    </row>
    <row r="98" spans="1:23" s="320" customFormat="1" ht="276" customHeight="1">
      <c r="A98" s="285" t="s">
        <v>20</v>
      </c>
      <c r="B98" s="224" t="s">
        <v>31</v>
      </c>
      <c r="C98" s="768"/>
      <c r="D98" s="246" t="s">
        <v>467</v>
      </c>
      <c r="E98" s="321" t="s">
        <v>93</v>
      </c>
      <c r="F98" s="321" t="s">
        <v>94</v>
      </c>
      <c r="G98" s="321" t="s">
        <v>117</v>
      </c>
      <c r="H98" s="150">
        <v>800</v>
      </c>
      <c r="I98" s="152" t="s">
        <v>227</v>
      </c>
      <c r="J98" s="152" t="s">
        <v>228</v>
      </c>
      <c r="K98" s="286"/>
      <c r="L98" s="235">
        <v>0.5</v>
      </c>
      <c r="M98" s="235">
        <v>0.03</v>
      </c>
      <c r="N98" s="235">
        <v>0.03</v>
      </c>
      <c r="O98" s="235">
        <f>P98+Q98</f>
        <v>0</v>
      </c>
      <c r="P98" s="235">
        <v>0</v>
      </c>
      <c r="Q98" s="235">
        <v>0</v>
      </c>
      <c r="R98" s="235">
        <f>S98+T98</f>
        <v>0</v>
      </c>
      <c r="S98" s="235">
        <v>0</v>
      </c>
      <c r="T98" s="235">
        <v>0</v>
      </c>
      <c r="U98" s="235">
        <f>V98+W98</f>
        <v>0</v>
      </c>
      <c r="V98" s="235">
        <v>0</v>
      </c>
      <c r="W98" s="621">
        <v>0</v>
      </c>
    </row>
    <row r="99" spans="1:23" s="320" customFormat="1" ht="36.6" customHeight="1">
      <c r="A99" s="787" t="s">
        <v>89</v>
      </c>
      <c r="B99" s="758"/>
      <c r="C99" s="758"/>
      <c r="D99" s="758"/>
      <c r="E99" s="758"/>
      <c r="F99" s="758"/>
      <c r="G99" s="758"/>
      <c r="H99" s="758"/>
      <c r="I99" s="758"/>
      <c r="J99" s="758"/>
      <c r="K99" s="758"/>
      <c r="L99" s="402">
        <f t="shared" ref="L99:W99" si="34">SUM(L100,L104,L124)</f>
        <v>19729.099999999995</v>
      </c>
      <c r="M99" s="402">
        <f t="shared" si="34"/>
        <v>18309.199999999997</v>
      </c>
      <c r="N99" s="402">
        <f t="shared" si="34"/>
        <v>10034.699999999999</v>
      </c>
      <c r="O99" s="402">
        <f t="shared" si="34"/>
        <v>19108.400000000001</v>
      </c>
      <c r="P99" s="402">
        <f t="shared" si="34"/>
        <v>19108.400000000001</v>
      </c>
      <c r="Q99" s="402">
        <f t="shared" si="34"/>
        <v>0</v>
      </c>
      <c r="R99" s="402">
        <f t="shared" si="34"/>
        <v>17776.400000000001</v>
      </c>
      <c r="S99" s="402">
        <f t="shared" si="34"/>
        <v>17776.400000000001</v>
      </c>
      <c r="T99" s="402">
        <f t="shared" si="34"/>
        <v>0</v>
      </c>
      <c r="U99" s="402">
        <f t="shared" si="34"/>
        <v>17911.400000000001</v>
      </c>
      <c r="V99" s="402">
        <f t="shared" si="34"/>
        <v>17911.400000000001</v>
      </c>
      <c r="W99" s="403">
        <f t="shared" si="34"/>
        <v>0</v>
      </c>
    </row>
    <row r="100" spans="1:23" s="320" customFormat="1" ht="31.9" customHeight="1">
      <c r="A100" s="285" t="s">
        <v>12</v>
      </c>
      <c r="B100" s="224" t="s">
        <v>58</v>
      </c>
      <c r="C100" s="102"/>
      <c r="D100" s="102"/>
      <c r="E100" s="224"/>
      <c r="F100" s="224"/>
      <c r="G100" s="224"/>
      <c r="H100" s="150">
        <v>100</v>
      </c>
      <c r="I100" s="287"/>
      <c r="J100" s="102"/>
      <c r="K100" s="102"/>
      <c r="L100" s="235">
        <f>L101</f>
        <v>9431.0999999999985</v>
      </c>
      <c r="M100" s="235">
        <f t="shared" ref="M100:W100" si="35">M101</f>
        <v>7979.2000000000007</v>
      </c>
      <c r="N100" s="235">
        <f t="shared" si="35"/>
        <v>5566.7999999999993</v>
      </c>
      <c r="O100" s="235">
        <f>O101</f>
        <v>10701.900000000001</v>
      </c>
      <c r="P100" s="235">
        <f>P101</f>
        <v>10701.900000000001</v>
      </c>
      <c r="Q100" s="235">
        <f t="shared" si="35"/>
        <v>0</v>
      </c>
      <c r="R100" s="235">
        <f t="shared" si="35"/>
        <v>9955.7999999999993</v>
      </c>
      <c r="S100" s="235">
        <f t="shared" si="35"/>
        <v>9955.7999999999993</v>
      </c>
      <c r="T100" s="235">
        <f t="shared" si="35"/>
        <v>0</v>
      </c>
      <c r="U100" s="235">
        <f t="shared" si="35"/>
        <v>10031.5</v>
      </c>
      <c r="V100" s="235">
        <f t="shared" si="35"/>
        <v>10031.5</v>
      </c>
      <c r="W100" s="235">
        <f t="shared" si="35"/>
        <v>0</v>
      </c>
    </row>
    <row r="101" spans="1:23" s="320" customFormat="1" ht="44.25" customHeight="1">
      <c r="A101" s="285" t="s">
        <v>48</v>
      </c>
      <c r="B101" s="224" t="s">
        <v>214</v>
      </c>
      <c r="C101" s="102"/>
      <c r="D101" s="102"/>
      <c r="E101" s="224"/>
      <c r="F101" s="224"/>
      <c r="G101" s="224"/>
      <c r="H101" s="150">
        <v>100</v>
      </c>
      <c r="I101" s="287"/>
      <c r="J101" s="102"/>
      <c r="K101" s="102"/>
      <c r="L101" s="235">
        <f t="shared" ref="L101:W101" si="36">SUM(L102:L103)</f>
        <v>9431.0999999999985</v>
      </c>
      <c r="M101" s="235">
        <f t="shared" si="36"/>
        <v>7979.2000000000007</v>
      </c>
      <c r="N101" s="235">
        <f t="shared" si="36"/>
        <v>5566.7999999999993</v>
      </c>
      <c r="O101" s="235">
        <f t="shared" si="36"/>
        <v>10701.900000000001</v>
      </c>
      <c r="P101" s="235">
        <f t="shared" si="36"/>
        <v>10701.900000000001</v>
      </c>
      <c r="Q101" s="235">
        <f t="shared" si="36"/>
        <v>0</v>
      </c>
      <c r="R101" s="235">
        <f t="shared" si="36"/>
        <v>9955.7999999999993</v>
      </c>
      <c r="S101" s="235">
        <f t="shared" si="36"/>
        <v>9955.7999999999993</v>
      </c>
      <c r="T101" s="235">
        <f t="shared" si="36"/>
        <v>0</v>
      </c>
      <c r="U101" s="235">
        <f t="shared" si="36"/>
        <v>10031.5</v>
      </c>
      <c r="V101" s="235">
        <f t="shared" si="36"/>
        <v>10031.5</v>
      </c>
      <c r="W101" s="235">
        <f t="shared" si="36"/>
        <v>0</v>
      </c>
    </row>
    <row r="102" spans="1:23" s="320" customFormat="1" ht="167.25" customHeight="1">
      <c r="A102" s="338" t="s">
        <v>294</v>
      </c>
      <c r="B102" s="339" t="s">
        <v>295</v>
      </c>
      <c r="C102" s="136" t="s">
        <v>574</v>
      </c>
      <c r="D102" s="246" t="s">
        <v>569</v>
      </c>
      <c r="E102" s="321" t="s">
        <v>96</v>
      </c>
      <c r="F102" s="321" t="s">
        <v>81</v>
      </c>
      <c r="G102" s="321" t="s">
        <v>97</v>
      </c>
      <c r="H102" s="150">
        <v>100</v>
      </c>
      <c r="I102" s="340" t="s">
        <v>229</v>
      </c>
      <c r="J102" s="136" t="s">
        <v>230</v>
      </c>
      <c r="K102" s="102"/>
      <c r="L102" s="235">
        <v>5772.4</v>
      </c>
      <c r="M102" s="235">
        <v>4591.1000000000004</v>
      </c>
      <c r="N102" s="235">
        <v>3394.1</v>
      </c>
      <c r="O102" s="235">
        <f>P102</f>
        <v>6479.6</v>
      </c>
      <c r="P102" s="235">
        <v>6479.6</v>
      </c>
      <c r="Q102" s="235"/>
      <c r="R102" s="235">
        <f>S102+T102</f>
        <v>6027.9</v>
      </c>
      <c r="S102" s="235">
        <v>6027.9</v>
      </c>
      <c r="T102" s="235"/>
      <c r="U102" s="235">
        <f>V102+W102</f>
        <v>6073.7</v>
      </c>
      <c r="V102" s="235">
        <v>6073.7</v>
      </c>
      <c r="W102" s="621"/>
    </row>
    <row r="103" spans="1:23" s="320" customFormat="1" ht="221.25" customHeight="1">
      <c r="A103" s="341" t="s">
        <v>296</v>
      </c>
      <c r="B103" s="342" t="s">
        <v>297</v>
      </c>
      <c r="C103" s="125" t="s">
        <v>115</v>
      </c>
      <c r="D103" s="246" t="s">
        <v>549</v>
      </c>
      <c r="E103" s="321" t="s">
        <v>100</v>
      </c>
      <c r="F103" s="321" t="s">
        <v>100</v>
      </c>
      <c r="G103" s="321" t="s">
        <v>102</v>
      </c>
      <c r="H103" s="150">
        <v>100</v>
      </c>
      <c r="I103" s="142" t="s">
        <v>231</v>
      </c>
      <c r="J103" s="125" t="s">
        <v>232</v>
      </c>
      <c r="K103" s="102"/>
      <c r="L103" s="235">
        <v>3658.7</v>
      </c>
      <c r="M103" s="235">
        <v>3388.1</v>
      </c>
      <c r="N103" s="235">
        <v>2172.6999999999998</v>
      </c>
      <c r="O103" s="235">
        <f>P103+Q103</f>
        <v>4222.3</v>
      </c>
      <c r="P103" s="235">
        <v>4222.3</v>
      </c>
      <c r="Q103" s="235"/>
      <c r="R103" s="235">
        <f>S103+T103</f>
        <v>3927.9</v>
      </c>
      <c r="S103" s="235">
        <v>3927.9</v>
      </c>
      <c r="T103" s="235"/>
      <c r="U103" s="235">
        <f t="shared" ref="U103:U125" si="37">V103+W103</f>
        <v>3957.8</v>
      </c>
      <c r="V103" s="235">
        <v>3957.8</v>
      </c>
      <c r="W103" s="621"/>
    </row>
    <row r="104" spans="1:23" s="320" customFormat="1" ht="39.75" customHeight="1">
      <c r="A104" s="285" t="s">
        <v>13</v>
      </c>
      <c r="B104" s="224" t="s">
        <v>32</v>
      </c>
      <c r="C104" s="149"/>
      <c r="D104" s="288"/>
      <c r="E104" s="224"/>
      <c r="F104" s="224"/>
      <c r="G104" s="224"/>
      <c r="H104" s="150">
        <v>200</v>
      </c>
      <c r="I104" s="149"/>
      <c r="J104" s="149"/>
      <c r="K104" s="286"/>
      <c r="L104" s="235">
        <f>L105</f>
        <v>10290.999999999996</v>
      </c>
      <c r="M104" s="235">
        <f>M105</f>
        <v>10319.9</v>
      </c>
      <c r="N104" s="235">
        <f t="shared" ref="N104:W104" si="38">N105</f>
        <v>4461.0000000000009</v>
      </c>
      <c r="O104" s="235">
        <f t="shared" ref="O104:O127" si="39">P104+Q104</f>
        <v>8384.5</v>
      </c>
      <c r="P104" s="235">
        <f t="shared" si="38"/>
        <v>8384.5</v>
      </c>
      <c r="Q104" s="235">
        <f t="shared" si="38"/>
        <v>0</v>
      </c>
      <c r="R104" s="235">
        <f t="shared" ref="R104:R130" si="40">S104+T104</f>
        <v>7798.7000000000007</v>
      </c>
      <c r="S104" s="235">
        <f t="shared" si="38"/>
        <v>7798.7000000000007</v>
      </c>
      <c r="T104" s="235">
        <f t="shared" si="38"/>
        <v>0</v>
      </c>
      <c r="U104" s="235">
        <f t="shared" si="37"/>
        <v>7857.9999999999991</v>
      </c>
      <c r="V104" s="235">
        <f t="shared" si="38"/>
        <v>7857.9999999999991</v>
      </c>
      <c r="W104" s="621">
        <f t="shared" si="38"/>
        <v>0</v>
      </c>
    </row>
    <row r="105" spans="1:23" s="320" customFormat="1" ht="41.25" customHeight="1">
      <c r="A105" s="285" t="s">
        <v>49</v>
      </c>
      <c r="B105" s="224" t="s">
        <v>353</v>
      </c>
      <c r="C105" s="149"/>
      <c r="D105" s="288"/>
      <c r="E105" s="224"/>
      <c r="F105" s="224"/>
      <c r="G105" s="224"/>
      <c r="H105" s="150">
        <v>200</v>
      </c>
      <c r="I105" s="149"/>
      <c r="J105" s="149"/>
      <c r="K105" s="286"/>
      <c r="L105" s="235">
        <f>SUM(L107:L123)</f>
        <v>10290.999999999996</v>
      </c>
      <c r="M105" s="235">
        <f>SUM(M107:M123)</f>
        <v>10319.9</v>
      </c>
      <c r="N105" s="235">
        <f>SUM(N107:N123)</f>
        <v>4461.0000000000009</v>
      </c>
      <c r="O105" s="235">
        <f t="shared" si="39"/>
        <v>8384.5</v>
      </c>
      <c r="P105" s="235">
        <f t="shared" ref="P105:W105" si="41">SUM(P106:P123)</f>
        <v>8384.5</v>
      </c>
      <c r="Q105" s="235">
        <f t="shared" si="41"/>
        <v>0</v>
      </c>
      <c r="R105" s="235">
        <f t="shared" si="41"/>
        <v>7798.7000000000007</v>
      </c>
      <c r="S105" s="235">
        <f t="shared" si="41"/>
        <v>7798.7000000000007</v>
      </c>
      <c r="T105" s="235">
        <f t="shared" si="41"/>
        <v>0</v>
      </c>
      <c r="U105" s="235">
        <f t="shared" si="41"/>
        <v>7857.9999999999991</v>
      </c>
      <c r="V105" s="235">
        <f t="shared" si="41"/>
        <v>7857.9999999999991</v>
      </c>
      <c r="W105" s="621">
        <f t="shared" si="41"/>
        <v>0</v>
      </c>
    </row>
    <row r="106" spans="1:23" s="320" customFormat="1" ht="113.25" customHeight="1">
      <c r="A106" s="285" t="s">
        <v>298</v>
      </c>
      <c r="B106" s="224" t="s">
        <v>316</v>
      </c>
      <c r="C106" s="102" t="s">
        <v>608</v>
      </c>
      <c r="D106" s="288"/>
      <c r="E106" s="321" t="s">
        <v>96</v>
      </c>
      <c r="F106" s="224">
        <v>10</v>
      </c>
      <c r="G106" s="224">
        <v>201425250</v>
      </c>
      <c r="H106" s="150">
        <v>200</v>
      </c>
      <c r="I106" s="765" t="s">
        <v>299</v>
      </c>
      <c r="J106" s="765" t="s">
        <v>300</v>
      </c>
      <c r="K106" s="286"/>
      <c r="L106" s="235"/>
      <c r="M106" s="235"/>
      <c r="N106" s="235"/>
      <c r="O106" s="235">
        <f>P106+Q106</f>
        <v>532</v>
      </c>
      <c r="P106" s="235">
        <v>532</v>
      </c>
      <c r="Q106" s="235"/>
      <c r="R106" s="235">
        <f>S106+T106</f>
        <v>494.9</v>
      </c>
      <c r="S106" s="235">
        <v>494.9</v>
      </c>
      <c r="T106" s="235"/>
      <c r="U106" s="235">
        <f>V106+W106</f>
        <v>498.7</v>
      </c>
      <c r="V106" s="235">
        <v>498.7</v>
      </c>
      <c r="W106" s="621"/>
    </row>
    <row r="107" spans="1:23" s="320" customFormat="1" ht="159.75" customHeight="1">
      <c r="A107" s="285" t="s">
        <v>301</v>
      </c>
      <c r="B107" s="224" t="s">
        <v>295</v>
      </c>
      <c r="C107" s="102" t="s">
        <v>574</v>
      </c>
      <c r="D107" s="246" t="s">
        <v>569</v>
      </c>
      <c r="E107" s="321" t="s">
        <v>96</v>
      </c>
      <c r="F107" s="321" t="s">
        <v>81</v>
      </c>
      <c r="G107" s="321" t="s">
        <v>97</v>
      </c>
      <c r="H107" s="150">
        <v>200</v>
      </c>
      <c r="I107" s="766"/>
      <c r="J107" s="766"/>
      <c r="K107" s="286"/>
      <c r="L107" s="235">
        <v>1438.3</v>
      </c>
      <c r="M107" s="235">
        <v>1367.6</v>
      </c>
      <c r="N107" s="235">
        <v>1137.5</v>
      </c>
      <c r="O107" s="235">
        <f t="shared" si="39"/>
        <v>2688</v>
      </c>
      <c r="P107" s="235">
        <v>2688</v>
      </c>
      <c r="Q107" s="235"/>
      <c r="R107" s="235">
        <f t="shared" si="40"/>
        <v>2500.6</v>
      </c>
      <c r="S107" s="235">
        <v>2500.6</v>
      </c>
      <c r="T107" s="235"/>
      <c r="U107" s="235">
        <f t="shared" si="37"/>
        <v>2519.6</v>
      </c>
      <c r="V107" s="235">
        <v>2519.6</v>
      </c>
      <c r="W107" s="621"/>
    </row>
    <row r="108" spans="1:23" s="320" customFormat="1" ht="234.75" customHeight="1">
      <c r="A108" s="285" t="s">
        <v>303</v>
      </c>
      <c r="B108" s="224" t="s">
        <v>302</v>
      </c>
      <c r="C108" s="102" t="s">
        <v>574</v>
      </c>
      <c r="D108" s="246" t="s">
        <v>569</v>
      </c>
      <c r="E108" s="321" t="s">
        <v>96</v>
      </c>
      <c r="F108" s="321" t="s">
        <v>81</v>
      </c>
      <c r="G108" s="321" t="s">
        <v>201</v>
      </c>
      <c r="H108" s="150">
        <v>200</v>
      </c>
      <c r="I108" s="767"/>
      <c r="J108" s="767"/>
      <c r="K108" s="286"/>
      <c r="L108" s="235">
        <v>539.5</v>
      </c>
      <c r="M108" s="235">
        <v>421.3</v>
      </c>
      <c r="N108" s="235">
        <v>387.2</v>
      </c>
      <c r="O108" s="235">
        <f t="shared" si="39"/>
        <v>282.39999999999998</v>
      </c>
      <c r="P108" s="235">
        <v>282.39999999999998</v>
      </c>
      <c r="Q108" s="235"/>
      <c r="R108" s="235">
        <f t="shared" si="40"/>
        <v>262.7</v>
      </c>
      <c r="S108" s="235">
        <v>262.7</v>
      </c>
      <c r="T108" s="235"/>
      <c r="U108" s="235">
        <f t="shared" si="37"/>
        <v>264.7</v>
      </c>
      <c r="V108" s="235">
        <v>264.7</v>
      </c>
      <c r="W108" s="621"/>
    </row>
    <row r="109" spans="1:23" s="320" customFormat="1" ht="129.75" customHeight="1">
      <c r="A109" s="285" t="s">
        <v>304</v>
      </c>
      <c r="B109" s="224" t="s">
        <v>305</v>
      </c>
      <c r="C109" s="102" t="s">
        <v>108</v>
      </c>
      <c r="D109" s="246" t="s">
        <v>550</v>
      </c>
      <c r="E109" s="321" t="s">
        <v>94</v>
      </c>
      <c r="F109" s="321" t="s">
        <v>98</v>
      </c>
      <c r="G109" s="321" t="s">
        <v>202</v>
      </c>
      <c r="H109" s="150">
        <v>200</v>
      </c>
      <c r="I109" s="765" t="s">
        <v>195</v>
      </c>
      <c r="J109" s="765" t="s">
        <v>306</v>
      </c>
      <c r="K109" s="286"/>
      <c r="L109" s="235">
        <v>679.8</v>
      </c>
      <c r="M109" s="235">
        <v>844.5</v>
      </c>
      <c r="N109" s="235">
        <v>726.7</v>
      </c>
      <c r="O109" s="235">
        <f t="shared" si="39"/>
        <v>802.3</v>
      </c>
      <c r="P109" s="235">
        <v>802.3</v>
      </c>
      <c r="Q109" s="235"/>
      <c r="R109" s="235">
        <f t="shared" si="40"/>
        <v>746.4</v>
      </c>
      <c r="S109" s="235">
        <v>746.4</v>
      </c>
      <c r="T109" s="235"/>
      <c r="U109" s="235">
        <f t="shared" si="37"/>
        <v>752</v>
      </c>
      <c r="V109" s="235">
        <v>752</v>
      </c>
      <c r="W109" s="621"/>
    </row>
    <row r="110" spans="1:23" s="320" customFormat="1" ht="129.75" customHeight="1">
      <c r="A110" s="285" t="s">
        <v>307</v>
      </c>
      <c r="B110" s="224" t="s">
        <v>305</v>
      </c>
      <c r="C110" s="102" t="s">
        <v>108</v>
      </c>
      <c r="D110" s="246" t="s">
        <v>550</v>
      </c>
      <c r="E110" s="321" t="s">
        <v>94</v>
      </c>
      <c r="F110" s="321" t="s">
        <v>98</v>
      </c>
      <c r="G110" s="321" t="s">
        <v>130</v>
      </c>
      <c r="H110" s="150">
        <v>200</v>
      </c>
      <c r="I110" s="766"/>
      <c r="J110" s="766"/>
      <c r="K110" s="286"/>
      <c r="L110" s="235">
        <v>1481.6</v>
      </c>
      <c r="M110" s="235">
        <v>3387.3</v>
      </c>
      <c r="N110" s="235">
        <v>0</v>
      </c>
      <c r="O110" s="235">
        <f t="shared" si="39"/>
        <v>0</v>
      </c>
      <c r="P110" s="235"/>
      <c r="Q110" s="235"/>
      <c r="R110" s="235">
        <f t="shared" si="40"/>
        <v>0</v>
      </c>
      <c r="S110" s="235"/>
      <c r="T110" s="235"/>
      <c r="U110" s="235">
        <f t="shared" si="37"/>
        <v>0</v>
      </c>
      <c r="V110" s="235">
        <v>0</v>
      </c>
      <c r="W110" s="621"/>
    </row>
    <row r="111" spans="1:23" s="320" customFormat="1" ht="169.5" customHeight="1">
      <c r="A111" s="285" t="s">
        <v>309</v>
      </c>
      <c r="B111" s="224" t="s">
        <v>317</v>
      </c>
      <c r="C111" s="102" t="s">
        <v>109</v>
      </c>
      <c r="D111" s="246" t="s">
        <v>550</v>
      </c>
      <c r="E111" s="321" t="s">
        <v>94</v>
      </c>
      <c r="F111" s="321" t="s">
        <v>98</v>
      </c>
      <c r="G111" s="321" t="s">
        <v>264</v>
      </c>
      <c r="H111" s="150">
        <v>200</v>
      </c>
      <c r="I111" s="836"/>
      <c r="J111" s="836"/>
      <c r="K111" s="286"/>
      <c r="L111" s="235">
        <v>259.89999999999998</v>
      </c>
      <c r="M111" s="235">
        <v>0</v>
      </c>
      <c r="N111" s="235">
        <v>0</v>
      </c>
      <c r="O111" s="235">
        <f t="shared" si="39"/>
        <v>0</v>
      </c>
      <c r="P111" s="235"/>
      <c r="Q111" s="235"/>
      <c r="R111" s="235">
        <f t="shared" si="40"/>
        <v>0</v>
      </c>
      <c r="S111" s="235"/>
      <c r="T111" s="235"/>
      <c r="U111" s="235">
        <f t="shared" si="37"/>
        <v>0</v>
      </c>
      <c r="V111" s="235">
        <v>0</v>
      </c>
      <c r="W111" s="621"/>
    </row>
    <row r="112" spans="1:23" s="320" customFormat="1" ht="82.5" customHeight="1">
      <c r="A112" s="285" t="s">
        <v>311</v>
      </c>
      <c r="B112" s="224" t="s">
        <v>317</v>
      </c>
      <c r="C112" s="102" t="s">
        <v>109</v>
      </c>
      <c r="D112" s="246" t="s">
        <v>550</v>
      </c>
      <c r="E112" s="321" t="s">
        <v>94</v>
      </c>
      <c r="F112" s="321" t="s">
        <v>98</v>
      </c>
      <c r="G112" s="321" t="s">
        <v>131</v>
      </c>
      <c r="H112" s="150">
        <v>200</v>
      </c>
      <c r="I112" s="152" t="s">
        <v>609</v>
      </c>
      <c r="J112" s="102">
        <v>44081</v>
      </c>
      <c r="K112" s="284">
        <v>44196</v>
      </c>
      <c r="L112" s="235">
        <v>210</v>
      </c>
      <c r="M112" s="235">
        <v>0</v>
      </c>
      <c r="N112" s="235">
        <v>0</v>
      </c>
      <c r="O112" s="235">
        <f t="shared" si="39"/>
        <v>0</v>
      </c>
      <c r="P112" s="235"/>
      <c r="Q112" s="235"/>
      <c r="R112" s="235">
        <f t="shared" si="40"/>
        <v>0</v>
      </c>
      <c r="S112" s="235"/>
      <c r="T112" s="235"/>
      <c r="U112" s="235">
        <f t="shared" si="37"/>
        <v>0</v>
      </c>
      <c r="V112" s="235">
        <v>0</v>
      </c>
      <c r="W112" s="621"/>
    </row>
    <row r="113" spans="1:23" s="320" customFormat="1" ht="57" customHeight="1">
      <c r="A113" s="285" t="s">
        <v>312</v>
      </c>
      <c r="B113" s="224" t="s">
        <v>390</v>
      </c>
      <c r="C113" s="102" t="s">
        <v>111</v>
      </c>
      <c r="D113" s="246" t="s">
        <v>551</v>
      </c>
      <c r="E113" s="321" t="s">
        <v>100</v>
      </c>
      <c r="F113" s="321" t="s">
        <v>96</v>
      </c>
      <c r="G113" s="321" t="s">
        <v>203</v>
      </c>
      <c r="H113" s="150">
        <v>200</v>
      </c>
      <c r="I113" s="143"/>
      <c r="J113" s="143"/>
      <c r="K113" s="286"/>
      <c r="L113" s="235">
        <v>3010.6</v>
      </c>
      <c r="M113" s="235">
        <v>3478</v>
      </c>
      <c r="N113" s="235">
        <v>1628.7</v>
      </c>
      <c r="O113" s="235">
        <f t="shared" si="39"/>
        <v>3426.4</v>
      </c>
      <c r="P113" s="235">
        <v>3426.4</v>
      </c>
      <c r="Q113" s="235"/>
      <c r="R113" s="235">
        <f t="shared" si="40"/>
        <v>3187.5</v>
      </c>
      <c r="S113" s="235">
        <v>3187.5</v>
      </c>
      <c r="T113" s="235"/>
      <c r="U113" s="235">
        <f t="shared" si="37"/>
        <v>3211.8</v>
      </c>
      <c r="V113" s="235">
        <v>3211.8</v>
      </c>
      <c r="W113" s="621"/>
    </row>
    <row r="114" spans="1:23" s="320" customFormat="1" ht="128.25" customHeight="1">
      <c r="A114" s="285" t="s">
        <v>314</v>
      </c>
      <c r="B114" s="224" t="s">
        <v>391</v>
      </c>
      <c r="C114" s="102" t="s">
        <v>354</v>
      </c>
      <c r="D114" s="246" t="s">
        <v>551</v>
      </c>
      <c r="E114" s="321" t="s">
        <v>100</v>
      </c>
      <c r="F114" s="321" t="s">
        <v>96</v>
      </c>
      <c r="G114" s="321" t="s">
        <v>260</v>
      </c>
      <c r="H114" s="150">
        <v>200</v>
      </c>
      <c r="I114" s="143"/>
      <c r="J114" s="143"/>
      <c r="K114" s="286"/>
      <c r="L114" s="235">
        <v>0</v>
      </c>
      <c r="M114" s="235">
        <v>0</v>
      </c>
      <c r="N114" s="235">
        <v>0</v>
      </c>
      <c r="O114" s="235">
        <f t="shared" si="39"/>
        <v>100</v>
      </c>
      <c r="P114" s="235">
        <v>100</v>
      </c>
      <c r="Q114" s="235"/>
      <c r="R114" s="235">
        <f t="shared" si="40"/>
        <v>100</v>
      </c>
      <c r="S114" s="235">
        <v>100</v>
      </c>
      <c r="T114" s="235"/>
      <c r="U114" s="235">
        <f t="shared" si="37"/>
        <v>100</v>
      </c>
      <c r="V114" s="235">
        <v>100</v>
      </c>
      <c r="W114" s="621"/>
    </row>
    <row r="115" spans="1:23" s="320" customFormat="1" ht="90.75" customHeight="1">
      <c r="A115" s="285" t="s">
        <v>318</v>
      </c>
      <c r="B115" s="224" t="s">
        <v>310</v>
      </c>
      <c r="C115" s="102" t="s">
        <v>112</v>
      </c>
      <c r="D115" s="246" t="s">
        <v>551</v>
      </c>
      <c r="E115" s="321" t="s">
        <v>100</v>
      </c>
      <c r="F115" s="321" t="s">
        <v>96</v>
      </c>
      <c r="G115" s="321" t="s">
        <v>137</v>
      </c>
      <c r="H115" s="150">
        <v>200</v>
      </c>
      <c r="I115" s="143"/>
      <c r="J115" s="143"/>
      <c r="K115" s="286"/>
      <c r="L115" s="235">
        <v>55.2</v>
      </c>
      <c r="M115" s="235">
        <v>50.5</v>
      </c>
      <c r="N115" s="235">
        <v>47.9</v>
      </c>
      <c r="O115" s="235">
        <f t="shared" si="39"/>
        <v>48</v>
      </c>
      <c r="P115" s="235">
        <v>48</v>
      </c>
      <c r="Q115" s="235"/>
      <c r="R115" s="235">
        <f t="shared" si="40"/>
        <v>44.7</v>
      </c>
      <c r="S115" s="235">
        <v>44.7</v>
      </c>
      <c r="T115" s="235"/>
      <c r="U115" s="235">
        <f>V115+W115</f>
        <v>45</v>
      </c>
      <c r="V115" s="235">
        <v>45</v>
      </c>
      <c r="W115" s="621"/>
    </row>
    <row r="116" spans="1:23" s="320" customFormat="1" ht="107.25" customHeight="1">
      <c r="A116" s="285" t="s">
        <v>319</v>
      </c>
      <c r="B116" s="224" t="s">
        <v>392</v>
      </c>
      <c r="C116" s="102" t="s">
        <v>113</v>
      </c>
      <c r="D116" s="246" t="s">
        <v>552</v>
      </c>
      <c r="E116" s="321" t="s">
        <v>100</v>
      </c>
      <c r="F116" s="321" t="s">
        <v>96</v>
      </c>
      <c r="G116" s="321" t="s">
        <v>125</v>
      </c>
      <c r="H116" s="150">
        <v>200</v>
      </c>
      <c r="I116" s="143"/>
      <c r="J116" s="143"/>
      <c r="K116" s="286"/>
      <c r="L116" s="235">
        <v>68.2</v>
      </c>
      <c r="M116" s="235">
        <v>29.4</v>
      </c>
      <c r="N116" s="235">
        <v>0</v>
      </c>
      <c r="O116" s="235">
        <f t="shared" si="39"/>
        <v>27.9</v>
      </c>
      <c r="P116" s="235">
        <v>27.9</v>
      </c>
      <c r="Q116" s="235"/>
      <c r="R116" s="235">
        <f t="shared" si="40"/>
        <v>26</v>
      </c>
      <c r="S116" s="235">
        <v>26</v>
      </c>
      <c r="T116" s="235"/>
      <c r="U116" s="235">
        <f t="shared" si="37"/>
        <v>26.2</v>
      </c>
      <c r="V116" s="235">
        <v>26.2</v>
      </c>
      <c r="W116" s="621"/>
    </row>
    <row r="117" spans="1:23" s="320" customFormat="1" ht="90.75" customHeight="1">
      <c r="A117" s="285" t="s">
        <v>320</v>
      </c>
      <c r="B117" s="224" t="s">
        <v>313</v>
      </c>
      <c r="C117" s="102" t="s">
        <v>114</v>
      </c>
      <c r="D117" s="246" t="s">
        <v>551</v>
      </c>
      <c r="E117" s="321" t="s">
        <v>100</v>
      </c>
      <c r="F117" s="321" t="s">
        <v>96</v>
      </c>
      <c r="G117" s="321" t="s">
        <v>194</v>
      </c>
      <c r="H117" s="150">
        <v>200</v>
      </c>
      <c r="I117" s="143"/>
      <c r="J117" s="143"/>
      <c r="K117" s="286"/>
      <c r="L117" s="235">
        <v>221.4</v>
      </c>
      <c r="M117" s="235">
        <v>174.2</v>
      </c>
      <c r="N117" s="235">
        <v>145.30000000000001</v>
      </c>
      <c r="O117" s="235">
        <f t="shared" si="39"/>
        <v>65.599999999999994</v>
      </c>
      <c r="P117" s="235">
        <v>65.599999999999994</v>
      </c>
      <c r="Q117" s="235"/>
      <c r="R117" s="235">
        <f t="shared" si="40"/>
        <v>54.1</v>
      </c>
      <c r="S117" s="235">
        <v>54.1</v>
      </c>
      <c r="T117" s="235"/>
      <c r="U117" s="235">
        <f t="shared" si="37"/>
        <v>55.2</v>
      </c>
      <c r="V117" s="235">
        <v>55.2</v>
      </c>
      <c r="W117" s="621"/>
    </row>
    <row r="118" spans="1:23" s="320" customFormat="1" ht="186.75" customHeight="1">
      <c r="A118" s="285" t="s">
        <v>321</v>
      </c>
      <c r="B118" s="224" t="s">
        <v>484</v>
      </c>
      <c r="C118" s="102" t="s">
        <v>485</v>
      </c>
      <c r="D118" s="246" t="s">
        <v>551</v>
      </c>
      <c r="E118" s="321" t="s">
        <v>100</v>
      </c>
      <c r="F118" s="321" t="s">
        <v>96</v>
      </c>
      <c r="G118" s="321" t="s">
        <v>262</v>
      </c>
      <c r="H118" s="150">
        <v>200</v>
      </c>
      <c r="I118" s="143"/>
      <c r="J118" s="143"/>
      <c r="K118" s="286"/>
      <c r="L118" s="235">
        <v>608.4</v>
      </c>
      <c r="M118" s="235"/>
      <c r="N118" s="235"/>
      <c r="O118" s="235"/>
      <c r="P118" s="235"/>
      <c r="Q118" s="235"/>
      <c r="R118" s="235"/>
      <c r="S118" s="235"/>
      <c r="T118" s="235"/>
      <c r="U118" s="235"/>
      <c r="V118" s="235"/>
      <c r="W118" s="621"/>
    </row>
    <row r="119" spans="1:23" s="320" customFormat="1" ht="117.75" customHeight="1">
      <c r="A119" s="285" t="s">
        <v>610</v>
      </c>
      <c r="B119" s="224" t="s">
        <v>393</v>
      </c>
      <c r="C119" s="102" t="s">
        <v>394</v>
      </c>
      <c r="D119" s="246" t="s">
        <v>551</v>
      </c>
      <c r="E119" s="321" t="s">
        <v>100</v>
      </c>
      <c r="F119" s="321" t="s">
        <v>96</v>
      </c>
      <c r="G119" s="321" t="s">
        <v>315</v>
      </c>
      <c r="H119" s="150">
        <v>200</v>
      </c>
      <c r="I119" s="343"/>
      <c r="J119" s="310"/>
      <c r="K119" s="286"/>
      <c r="L119" s="235">
        <v>23.8</v>
      </c>
      <c r="M119" s="235"/>
      <c r="N119" s="235"/>
      <c r="O119" s="235"/>
      <c r="P119" s="235"/>
      <c r="Q119" s="235"/>
      <c r="R119" s="235"/>
      <c r="S119" s="235"/>
      <c r="T119" s="235"/>
      <c r="U119" s="235"/>
      <c r="V119" s="235"/>
      <c r="W119" s="621"/>
    </row>
    <row r="120" spans="1:23" s="320" customFormat="1" ht="212.25" customHeight="1">
      <c r="A120" s="285" t="s">
        <v>625</v>
      </c>
      <c r="B120" s="224" t="s">
        <v>393</v>
      </c>
      <c r="C120" s="102" t="s">
        <v>394</v>
      </c>
      <c r="D120" s="246" t="s">
        <v>551</v>
      </c>
      <c r="E120" s="321" t="s">
        <v>100</v>
      </c>
      <c r="F120" s="321" t="s">
        <v>96</v>
      </c>
      <c r="G120" s="321" t="s">
        <v>216</v>
      </c>
      <c r="H120" s="150">
        <v>200</v>
      </c>
      <c r="I120" s="144"/>
      <c r="J120" s="144"/>
      <c r="K120" s="286"/>
      <c r="L120" s="235">
        <v>1135.5</v>
      </c>
      <c r="M120" s="235">
        <v>84.3</v>
      </c>
      <c r="N120" s="235">
        <v>84.3</v>
      </c>
      <c r="O120" s="235">
        <f t="shared" si="39"/>
        <v>0</v>
      </c>
      <c r="P120" s="235"/>
      <c r="Q120" s="235"/>
      <c r="R120" s="235">
        <f t="shared" si="40"/>
        <v>0</v>
      </c>
      <c r="S120" s="235"/>
      <c r="T120" s="235"/>
      <c r="U120" s="235">
        <f t="shared" si="37"/>
        <v>0</v>
      </c>
      <c r="V120" s="235"/>
      <c r="W120" s="621"/>
    </row>
    <row r="121" spans="1:23" s="320" customFormat="1" ht="278.25" customHeight="1">
      <c r="A121" s="285" t="s">
        <v>626</v>
      </c>
      <c r="B121" s="224" t="s">
        <v>395</v>
      </c>
      <c r="C121" s="102" t="s">
        <v>115</v>
      </c>
      <c r="D121" s="246" t="s">
        <v>549</v>
      </c>
      <c r="E121" s="321" t="s">
        <v>100</v>
      </c>
      <c r="F121" s="321" t="s">
        <v>100</v>
      </c>
      <c r="G121" s="321" t="s">
        <v>102</v>
      </c>
      <c r="H121" s="150">
        <v>200</v>
      </c>
      <c r="I121" s="152" t="s">
        <v>231</v>
      </c>
      <c r="J121" s="152" t="s">
        <v>234</v>
      </c>
      <c r="K121" s="286"/>
      <c r="L121" s="235">
        <v>492.5</v>
      </c>
      <c r="M121" s="235">
        <v>446</v>
      </c>
      <c r="N121" s="235">
        <v>266.60000000000002</v>
      </c>
      <c r="O121" s="235">
        <f t="shared" si="39"/>
        <v>411.9</v>
      </c>
      <c r="P121" s="235">
        <v>411.9</v>
      </c>
      <c r="Q121" s="235"/>
      <c r="R121" s="235">
        <f t="shared" si="40"/>
        <v>381.8</v>
      </c>
      <c r="S121" s="235">
        <v>381.8</v>
      </c>
      <c r="T121" s="235"/>
      <c r="U121" s="235">
        <f>V121</f>
        <v>384.8</v>
      </c>
      <c r="V121" s="235">
        <v>384.8</v>
      </c>
      <c r="W121" s="621"/>
    </row>
    <row r="122" spans="1:23" s="320" customFormat="1" ht="297.75" customHeight="1">
      <c r="A122" s="285" t="s">
        <v>627</v>
      </c>
      <c r="B122" s="224" t="s">
        <v>310</v>
      </c>
      <c r="C122" s="102" t="s">
        <v>112</v>
      </c>
      <c r="D122" s="246" t="s">
        <v>479</v>
      </c>
      <c r="E122" s="321" t="s">
        <v>100</v>
      </c>
      <c r="F122" s="321" t="s">
        <v>96</v>
      </c>
      <c r="G122" s="321" t="s">
        <v>131</v>
      </c>
      <c r="H122" s="150">
        <v>200</v>
      </c>
      <c r="I122" s="284" t="s">
        <v>611</v>
      </c>
      <c r="J122" s="284" t="s">
        <v>612</v>
      </c>
      <c r="K122" s="284" t="s">
        <v>613</v>
      </c>
      <c r="L122" s="235">
        <v>36.799999999999997</v>
      </c>
      <c r="M122" s="235">
        <v>36.799999999999997</v>
      </c>
      <c r="N122" s="235">
        <v>36.799999999999997</v>
      </c>
      <c r="O122" s="235">
        <f t="shared" si="39"/>
        <v>0</v>
      </c>
      <c r="P122" s="235"/>
      <c r="Q122" s="235"/>
      <c r="R122" s="235">
        <f t="shared" si="40"/>
        <v>0</v>
      </c>
      <c r="S122" s="235"/>
      <c r="T122" s="235"/>
      <c r="U122" s="235">
        <f t="shared" si="37"/>
        <v>0</v>
      </c>
      <c r="V122" s="235"/>
      <c r="W122" s="621"/>
    </row>
    <row r="123" spans="1:23" s="320" customFormat="1" ht="117.75" customHeight="1">
      <c r="A123" s="285" t="s">
        <v>654</v>
      </c>
      <c r="B123" s="224" t="s">
        <v>322</v>
      </c>
      <c r="C123" s="102" t="s">
        <v>149</v>
      </c>
      <c r="D123" s="246" t="s">
        <v>551</v>
      </c>
      <c r="E123" s="321" t="s">
        <v>100</v>
      </c>
      <c r="F123" s="321" t="s">
        <v>96</v>
      </c>
      <c r="G123" s="321" t="s">
        <v>213</v>
      </c>
      <c r="H123" s="150">
        <v>200</v>
      </c>
      <c r="I123" s="152" t="s">
        <v>614</v>
      </c>
      <c r="J123" s="310">
        <v>43957</v>
      </c>
      <c r="K123" s="284">
        <v>44196</v>
      </c>
      <c r="L123" s="235">
        <v>29.5</v>
      </c>
      <c r="M123" s="235"/>
      <c r="N123" s="235"/>
      <c r="O123" s="235">
        <f t="shared" si="39"/>
        <v>0</v>
      </c>
      <c r="P123" s="235"/>
      <c r="Q123" s="235"/>
      <c r="R123" s="235">
        <f t="shared" si="40"/>
        <v>0</v>
      </c>
      <c r="S123" s="235"/>
      <c r="T123" s="235"/>
      <c r="U123" s="235">
        <f t="shared" si="37"/>
        <v>0</v>
      </c>
      <c r="V123" s="235"/>
      <c r="W123" s="621"/>
    </row>
    <row r="124" spans="1:23" s="320" customFormat="1" ht="21" customHeight="1">
      <c r="A124" s="285" t="s">
        <v>50</v>
      </c>
      <c r="B124" s="224" t="s">
        <v>31</v>
      </c>
      <c r="C124" s="149"/>
      <c r="D124" s="288"/>
      <c r="E124" s="224"/>
      <c r="F124" s="224"/>
      <c r="G124" s="224"/>
      <c r="H124" s="150">
        <v>800</v>
      </c>
      <c r="I124" s="149"/>
      <c r="J124" s="149"/>
      <c r="K124" s="286"/>
      <c r="L124" s="235">
        <f>L125</f>
        <v>7</v>
      </c>
      <c r="M124" s="235">
        <f t="shared" ref="M124:W124" si="42">M125</f>
        <v>10.1</v>
      </c>
      <c r="N124" s="235">
        <f t="shared" si="42"/>
        <v>6.9</v>
      </c>
      <c r="O124" s="235">
        <f t="shared" si="39"/>
        <v>22</v>
      </c>
      <c r="P124" s="235">
        <f t="shared" si="42"/>
        <v>22</v>
      </c>
      <c r="Q124" s="235">
        <f t="shared" si="42"/>
        <v>0</v>
      </c>
      <c r="R124" s="235">
        <f t="shared" si="40"/>
        <v>21.9</v>
      </c>
      <c r="S124" s="235">
        <f t="shared" si="42"/>
        <v>21.9</v>
      </c>
      <c r="T124" s="235">
        <f t="shared" si="42"/>
        <v>0</v>
      </c>
      <c r="U124" s="235">
        <f t="shared" si="37"/>
        <v>21.9</v>
      </c>
      <c r="V124" s="235">
        <f t="shared" si="42"/>
        <v>21.9</v>
      </c>
      <c r="W124" s="235">
        <f t="shared" si="42"/>
        <v>0</v>
      </c>
    </row>
    <row r="125" spans="1:23" s="320" customFormat="1" ht="45" customHeight="1">
      <c r="A125" s="285" t="s">
        <v>51</v>
      </c>
      <c r="B125" s="224" t="s">
        <v>355</v>
      </c>
      <c r="C125" s="149"/>
      <c r="D125" s="288"/>
      <c r="E125" s="224"/>
      <c r="F125" s="224"/>
      <c r="G125" s="224"/>
      <c r="H125" s="150">
        <v>800</v>
      </c>
      <c r="I125" s="149"/>
      <c r="J125" s="149"/>
      <c r="K125" s="286"/>
      <c r="L125" s="235">
        <f>SUM(L126:L127)</f>
        <v>7</v>
      </c>
      <c r="M125" s="235">
        <f>SUM(M126:M127)</f>
        <v>10.1</v>
      </c>
      <c r="N125" s="235">
        <f>SUM(N126:N127)</f>
        <v>6.9</v>
      </c>
      <c r="O125" s="235">
        <f t="shared" si="39"/>
        <v>22</v>
      </c>
      <c r="P125" s="235">
        <f>SUM(P126:P127)</f>
        <v>22</v>
      </c>
      <c r="Q125" s="235">
        <f>SUM(Q126:Q127)</f>
        <v>0</v>
      </c>
      <c r="R125" s="235">
        <f t="shared" si="40"/>
        <v>21.9</v>
      </c>
      <c r="S125" s="235">
        <f>SUM(S126:S127)</f>
        <v>21.9</v>
      </c>
      <c r="T125" s="235">
        <f>SUM(T126:T127)</f>
        <v>0</v>
      </c>
      <c r="U125" s="235">
        <f t="shared" si="37"/>
        <v>21.9</v>
      </c>
      <c r="V125" s="235">
        <f>SUM(V126:V127)</f>
        <v>21.9</v>
      </c>
      <c r="W125" s="235">
        <f>SUM(W126:W127)</f>
        <v>0</v>
      </c>
    </row>
    <row r="126" spans="1:23" s="320" customFormat="1" ht="109.5" customHeight="1">
      <c r="A126" s="285" t="s">
        <v>212</v>
      </c>
      <c r="B126" s="224" t="s">
        <v>316</v>
      </c>
      <c r="C126" s="102" t="s">
        <v>106</v>
      </c>
      <c r="D126" s="246" t="s">
        <v>569</v>
      </c>
      <c r="E126" s="321" t="s">
        <v>96</v>
      </c>
      <c r="F126" s="321" t="s">
        <v>81</v>
      </c>
      <c r="G126" s="321" t="s">
        <v>97</v>
      </c>
      <c r="H126" s="150">
        <v>800</v>
      </c>
      <c r="I126" s="152" t="s">
        <v>235</v>
      </c>
      <c r="J126" s="152" t="s">
        <v>107</v>
      </c>
      <c r="K126" s="102"/>
      <c r="L126" s="235">
        <v>0.3</v>
      </c>
      <c r="M126" s="235">
        <v>0.5</v>
      </c>
      <c r="N126" s="235">
        <v>0.4</v>
      </c>
      <c r="O126" s="235">
        <f t="shared" si="39"/>
        <v>1</v>
      </c>
      <c r="P126" s="235">
        <v>1</v>
      </c>
      <c r="Q126" s="235"/>
      <c r="R126" s="235">
        <f t="shared" si="40"/>
        <v>0.9</v>
      </c>
      <c r="S126" s="235">
        <v>0.9</v>
      </c>
      <c r="T126" s="235"/>
      <c r="U126" s="235">
        <f>V126+W126</f>
        <v>0.9</v>
      </c>
      <c r="V126" s="235">
        <v>0.9</v>
      </c>
      <c r="W126" s="621"/>
    </row>
    <row r="127" spans="1:23" s="320" customFormat="1" ht="200.25" customHeight="1">
      <c r="A127" s="285" t="s">
        <v>349</v>
      </c>
      <c r="B127" s="224" t="s">
        <v>396</v>
      </c>
      <c r="C127" s="102" t="s">
        <v>115</v>
      </c>
      <c r="D127" s="246" t="s">
        <v>549</v>
      </c>
      <c r="E127" s="321" t="s">
        <v>100</v>
      </c>
      <c r="F127" s="321" t="s">
        <v>100</v>
      </c>
      <c r="G127" s="321" t="s">
        <v>102</v>
      </c>
      <c r="H127" s="150">
        <v>800</v>
      </c>
      <c r="I127" s="302" t="s">
        <v>231</v>
      </c>
      <c r="J127" s="328" t="s">
        <v>234</v>
      </c>
      <c r="K127" s="102"/>
      <c r="L127" s="235">
        <v>6.7</v>
      </c>
      <c r="M127" s="235">
        <v>9.6</v>
      </c>
      <c r="N127" s="235">
        <v>6.5</v>
      </c>
      <c r="O127" s="235">
        <f t="shared" si="39"/>
        <v>21</v>
      </c>
      <c r="P127" s="235">
        <v>21</v>
      </c>
      <c r="Q127" s="235"/>
      <c r="R127" s="235">
        <f t="shared" si="40"/>
        <v>21</v>
      </c>
      <c r="S127" s="235">
        <v>21</v>
      </c>
      <c r="T127" s="235"/>
      <c r="U127" s="235">
        <f>V127+W127</f>
        <v>21</v>
      </c>
      <c r="V127" s="235">
        <v>21</v>
      </c>
      <c r="W127" s="621"/>
    </row>
    <row r="128" spans="1:23" s="320" customFormat="1" ht="39.75" customHeight="1">
      <c r="A128" s="788" t="s">
        <v>73</v>
      </c>
      <c r="B128" s="769"/>
      <c r="C128" s="769"/>
      <c r="D128" s="769"/>
      <c r="E128" s="769"/>
      <c r="F128" s="769"/>
      <c r="G128" s="769"/>
      <c r="H128" s="769"/>
      <c r="I128" s="769"/>
      <c r="J128" s="769"/>
      <c r="K128" s="769"/>
      <c r="L128" s="622">
        <f>SUM(L129)</f>
        <v>0</v>
      </c>
      <c r="M128" s="622">
        <f t="shared" ref="M128:W128" si="43">SUM(M129)</f>
        <v>5.3</v>
      </c>
      <c r="N128" s="622">
        <f>SUM(N129)</f>
        <v>2.2000000000000002</v>
      </c>
      <c r="O128" s="622">
        <f t="shared" si="43"/>
        <v>0</v>
      </c>
      <c r="P128" s="622">
        <f t="shared" si="43"/>
        <v>0</v>
      </c>
      <c r="Q128" s="622">
        <f t="shared" si="43"/>
        <v>0</v>
      </c>
      <c r="R128" s="235">
        <f t="shared" si="40"/>
        <v>0</v>
      </c>
      <c r="S128" s="622">
        <f t="shared" si="43"/>
        <v>0</v>
      </c>
      <c r="T128" s="622">
        <f t="shared" si="43"/>
        <v>0</v>
      </c>
      <c r="U128" s="235">
        <f t="shared" ref="U128:U130" si="44">V128+W128</f>
        <v>0</v>
      </c>
      <c r="V128" s="622">
        <f t="shared" si="43"/>
        <v>0</v>
      </c>
      <c r="W128" s="623">
        <f t="shared" si="43"/>
        <v>0</v>
      </c>
    </row>
    <row r="129" spans="1:23" s="320" customFormat="1" ht="39.75" customHeight="1">
      <c r="A129" s="285" t="s">
        <v>21</v>
      </c>
      <c r="B129" s="224" t="s">
        <v>90</v>
      </c>
      <c r="C129" s="149"/>
      <c r="D129" s="286"/>
      <c r="E129" s="224"/>
      <c r="F129" s="224"/>
      <c r="G129" s="224"/>
      <c r="H129" s="150">
        <v>200</v>
      </c>
      <c r="I129" s="149"/>
      <c r="J129" s="149"/>
      <c r="K129" s="286"/>
      <c r="L129" s="235">
        <f t="shared" ref="L129:Q129" si="45">SUM(L130:L130)</f>
        <v>0</v>
      </c>
      <c r="M129" s="235">
        <f t="shared" si="45"/>
        <v>5.3</v>
      </c>
      <c r="N129" s="235">
        <f t="shared" si="45"/>
        <v>2.2000000000000002</v>
      </c>
      <c r="O129" s="235">
        <f t="shared" si="45"/>
        <v>0</v>
      </c>
      <c r="P129" s="235">
        <f t="shared" si="45"/>
        <v>0</v>
      </c>
      <c r="Q129" s="235">
        <f t="shared" si="45"/>
        <v>0</v>
      </c>
      <c r="R129" s="235">
        <f t="shared" si="40"/>
        <v>0</v>
      </c>
      <c r="S129" s="235">
        <f>SUM(S130:S130)</f>
        <v>0</v>
      </c>
      <c r="T129" s="235">
        <f>SUM(T130:T130)</f>
        <v>0</v>
      </c>
      <c r="U129" s="235">
        <f t="shared" si="44"/>
        <v>0</v>
      </c>
      <c r="V129" s="235">
        <f>SUM(V130:V130)</f>
        <v>0</v>
      </c>
      <c r="W129" s="621">
        <f>SUM(W130:W130)</f>
        <v>0</v>
      </c>
    </row>
    <row r="130" spans="1:23" s="320" customFormat="1" ht="60">
      <c r="A130" s="285" t="s">
        <v>42</v>
      </c>
      <c r="B130" s="224" t="s">
        <v>606</v>
      </c>
      <c r="C130" s="102" t="s">
        <v>427</v>
      </c>
      <c r="D130" s="286"/>
      <c r="E130" s="321" t="s">
        <v>94</v>
      </c>
      <c r="F130" s="224">
        <v>10</v>
      </c>
      <c r="G130" s="224" t="s">
        <v>424</v>
      </c>
      <c r="H130" s="150">
        <v>200</v>
      </c>
      <c r="I130" s="149"/>
      <c r="J130" s="149"/>
      <c r="K130" s="286"/>
      <c r="L130" s="235"/>
      <c r="M130" s="235">
        <v>5.3</v>
      </c>
      <c r="N130" s="235">
        <v>2.2000000000000002</v>
      </c>
      <c r="O130" s="235">
        <f>SUM(P130:Q130)</f>
        <v>0</v>
      </c>
      <c r="P130" s="235"/>
      <c r="Q130" s="235"/>
      <c r="R130" s="235">
        <f t="shared" si="40"/>
        <v>0</v>
      </c>
      <c r="S130" s="235"/>
      <c r="T130" s="235"/>
      <c r="U130" s="235">
        <f t="shared" si="44"/>
        <v>0</v>
      </c>
      <c r="V130" s="235"/>
      <c r="W130" s="621"/>
    </row>
    <row r="131" spans="1:23" s="280" customFormat="1" ht="28.5">
      <c r="A131" s="616" t="s">
        <v>118</v>
      </c>
      <c r="B131" s="265" t="s">
        <v>486</v>
      </c>
      <c r="C131" s="266"/>
      <c r="D131" s="266"/>
      <c r="E131" s="266"/>
      <c r="F131" s="266"/>
      <c r="G131" s="266"/>
      <c r="H131" s="266"/>
      <c r="I131" s="266"/>
      <c r="J131" s="266"/>
      <c r="K131" s="266" t="s">
        <v>62</v>
      </c>
      <c r="L131" s="233">
        <f>SUM(L132)</f>
        <v>31823.799999999996</v>
      </c>
      <c r="M131" s="233">
        <f t="shared" ref="M131:W131" si="46">SUM(M132)</f>
        <v>32526.499999999996</v>
      </c>
      <c r="N131" s="233">
        <f t="shared" si="46"/>
        <v>18807.800000000003</v>
      </c>
      <c r="O131" s="233">
        <f t="shared" si="46"/>
        <v>26653.399999999994</v>
      </c>
      <c r="P131" s="233">
        <f t="shared" si="46"/>
        <v>26653.399999999994</v>
      </c>
      <c r="Q131" s="233">
        <f t="shared" si="46"/>
        <v>0</v>
      </c>
      <c r="R131" s="233">
        <f t="shared" si="46"/>
        <v>24794.9</v>
      </c>
      <c r="S131" s="233">
        <f t="shared" si="46"/>
        <v>24794.9</v>
      </c>
      <c r="T131" s="233">
        <f t="shared" si="46"/>
        <v>0</v>
      </c>
      <c r="U131" s="233">
        <f t="shared" si="46"/>
        <v>24983.700000000004</v>
      </c>
      <c r="V131" s="233">
        <f t="shared" si="46"/>
        <v>24983.700000000004</v>
      </c>
      <c r="W131" s="233">
        <f t="shared" si="46"/>
        <v>0</v>
      </c>
    </row>
    <row r="132" spans="1:23" s="280" customFormat="1" ht="38.25" customHeight="1">
      <c r="A132" s="281" t="s">
        <v>9</v>
      </c>
      <c r="B132" s="725" t="s">
        <v>67</v>
      </c>
      <c r="C132" s="725"/>
      <c r="D132" s="725"/>
      <c r="E132" s="725"/>
      <c r="F132" s="725"/>
      <c r="G132" s="725"/>
      <c r="H132" s="725"/>
      <c r="I132" s="725"/>
      <c r="J132" s="725"/>
      <c r="K132" s="725"/>
      <c r="L132" s="234">
        <f>SUM(L133,L137,L163)</f>
        <v>31823.799999999996</v>
      </c>
      <c r="M132" s="234">
        <f t="shared" ref="M132:W132" si="47">SUM(M133,M137,M163)</f>
        <v>32526.499999999996</v>
      </c>
      <c r="N132" s="234">
        <f t="shared" si="47"/>
        <v>18807.800000000003</v>
      </c>
      <c r="O132" s="234">
        <f t="shared" si="47"/>
        <v>26653.399999999994</v>
      </c>
      <c r="P132" s="234">
        <f t="shared" si="47"/>
        <v>26653.399999999994</v>
      </c>
      <c r="Q132" s="234">
        <f t="shared" si="47"/>
        <v>0</v>
      </c>
      <c r="R132" s="234">
        <f t="shared" si="47"/>
        <v>24794.9</v>
      </c>
      <c r="S132" s="234">
        <f t="shared" si="47"/>
        <v>24794.9</v>
      </c>
      <c r="T132" s="234">
        <f t="shared" si="47"/>
        <v>0</v>
      </c>
      <c r="U132" s="234">
        <f t="shared" si="47"/>
        <v>24983.700000000004</v>
      </c>
      <c r="V132" s="234">
        <f t="shared" si="47"/>
        <v>24983.700000000004</v>
      </c>
      <c r="W132" s="234">
        <f t="shared" si="47"/>
        <v>0</v>
      </c>
    </row>
    <row r="133" spans="1:23" s="320" customFormat="1" ht="19.899999999999999" customHeight="1">
      <c r="A133" s="282" t="s">
        <v>57</v>
      </c>
      <c r="B133" s="224"/>
      <c r="C133" s="283"/>
      <c r="D133" s="284"/>
      <c r="E133" s="224"/>
      <c r="F133" s="224"/>
      <c r="G133" s="224"/>
      <c r="H133" s="224"/>
      <c r="I133" s="149"/>
      <c r="J133" s="283"/>
      <c r="K133" s="284"/>
      <c r="L133" s="402">
        <f t="shared" ref="L133:W133" si="48">SUM(L134:L136)</f>
        <v>6961.9</v>
      </c>
      <c r="M133" s="402">
        <f t="shared" si="48"/>
        <v>5342.5999999999995</v>
      </c>
      <c r="N133" s="402">
        <f t="shared" si="48"/>
        <v>3517.2999999999997</v>
      </c>
      <c r="O133" s="402">
        <f t="shared" si="48"/>
        <v>5930.5999999999995</v>
      </c>
      <c r="P133" s="402">
        <f t="shared" si="48"/>
        <v>5930.5999999999995</v>
      </c>
      <c r="Q133" s="402">
        <f t="shared" si="48"/>
        <v>0</v>
      </c>
      <c r="R133" s="402">
        <f t="shared" si="48"/>
        <v>5517.2</v>
      </c>
      <c r="S133" s="402">
        <f t="shared" si="48"/>
        <v>5517.2</v>
      </c>
      <c r="T133" s="402">
        <f t="shared" si="48"/>
        <v>0</v>
      </c>
      <c r="U133" s="402">
        <f t="shared" si="48"/>
        <v>5559.0999999999995</v>
      </c>
      <c r="V133" s="402">
        <f t="shared" si="48"/>
        <v>5559.0999999999995</v>
      </c>
      <c r="W133" s="403">
        <f t="shared" si="48"/>
        <v>0</v>
      </c>
    </row>
    <row r="134" spans="1:23" s="320" customFormat="1" ht="122.25" customHeight="1">
      <c r="A134" s="285" t="s">
        <v>10</v>
      </c>
      <c r="B134" s="321" t="s">
        <v>68</v>
      </c>
      <c r="C134" s="246"/>
      <c r="D134" s="246" t="s">
        <v>582</v>
      </c>
      <c r="E134" s="321" t="s">
        <v>93</v>
      </c>
      <c r="F134" s="321" t="s">
        <v>94</v>
      </c>
      <c r="G134" s="321">
        <v>7770100190</v>
      </c>
      <c r="H134" s="246">
        <v>100</v>
      </c>
      <c r="I134" s="837" t="s">
        <v>119</v>
      </c>
      <c r="J134" s="246" t="s">
        <v>487</v>
      </c>
      <c r="K134" s="344"/>
      <c r="L134" s="235">
        <v>5908.8</v>
      </c>
      <c r="M134" s="235">
        <v>4303.3999999999996</v>
      </c>
      <c r="N134" s="235">
        <v>2829.2</v>
      </c>
      <c r="O134" s="235">
        <v>4892.8999999999996</v>
      </c>
      <c r="P134" s="235">
        <v>4892.8999999999996</v>
      </c>
      <c r="Q134" s="235"/>
      <c r="R134" s="235">
        <v>4551.8</v>
      </c>
      <c r="S134" s="235">
        <v>4551.8</v>
      </c>
      <c r="T134" s="235"/>
      <c r="U134" s="235">
        <v>4586.3999999999996</v>
      </c>
      <c r="V134" s="235">
        <v>4586.3999999999996</v>
      </c>
      <c r="W134" s="621"/>
    </row>
    <row r="135" spans="1:23" s="320" customFormat="1" ht="99.75" customHeight="1">
      <c r="A135" s="285" t="s">
        <v>11</v>
      </c>
      <c r="B135" s="321" t="s">
        <v>69</v>
      </c>
      <c r="C135" s="345"/>
      <c r="D135" s="288" t="s">
        <v>583</v>
      </c>
      <c r="E135" s="321" t="s">
        <v>93</v>
      </c>
      <c r="F135" s="321" t="s">
        <v>94</v>
      </c>
      <c r="G135" s="321">
        <v>7770100190</v>
      </c>
      <c r="H135" s="246">
        <v>200</v>
      </c>
      <c r="I135" s="838"/>
      <c r="J135" s="345"/>
      <c r="K135" s="288"/>
      <c r="L135" s="235">
        <v>1052.5999999999999</v>
      </c>
      <c r="M135" s="235">
        <v>1039.2</v>
      </c>
      <c r="N135" s="235">
        <v>688.1</v>
      </c>
      <c r="O135" s="235">
        <v>1037.7</v>
      </c>
      <c r="P135" s="235">
        <v>1037.7</v>
      </c>
      <c r="Q135" s="235"/>
      <c r="R135" s="235">
        <v>965.4</v>
      </c>
      <c r="S135" s="235">
        <v>965.4</v>
      </c>
      <c r="T135" s="235"/>
      <c r="U135" s="235">
        <v>972.7</v>
      </c>
      <c r="V135" s="235">
        <v>972.7</v>
      </c>
      <c r="W135" s="621"/>
    </row>
    <row r="136" spans="1:23" s="320" customFormat="1" ht="119.25" customHeight="1">
      <c r="A136" s="285" t="s">
        <v>20</v>
      </c>
      <c r="B136" s="321" t="s">
        <v>31</v>
      </c>
      <c r="C136" s="345"/>
      <c r="D136" s="288"/>
      <c r="E136" s="321"/>
      <c r="F136" s="321"/>
      <c r="G136" s="321"/>
      <c r="H136" s="246">
        <v>800</v>
      </c>
      <c r="I136" s="839"/>
      <c r="J136" s="345"/>
      <c r="K136" s="246"/>
      <c r="L136" s="235">
        <v>0.5</v>
      </c>
      <c r="M136" s="235"/>
      <c r="N136" s="235"/>
      <c r="O136" s="235"/>
      <c r="P136" s="235"/>
      <c r="Q136" s="235"/>
      <c r="R136" s="235"/>
      <c r="S136" s="235"/>
      <c r="T136" s="235"/>
      <c r="U136" s="235"/>
      <c r="V136" s="235"/>
      <c r="W136" s="621"/>
    </row>
    <row r="137" spans="1:23" s="320" customFormat="1" ht="36.6" customHeight="1">
      <c r="A137" s="840" t="s">
        <v>89</v>
      </c>
      <c r="B137" s="841"/>
      <c r="C137" s="841"/>
      <c r="D137" s="841"/>
      <c r="E137" s="841"/>
      <c r="F137" s="841"/>
      <c r="G137" s="841"/>
      <c r="H137" s="841"/>
      <c r="I137" s="841"/>
      <c r="J137" s="841"/>
      <c r="K137" s="841"/>
      <c r="L137" s="402">
        <f>SUM(L138,L141,L159)</f>
        <v>24861.899999999998</v>
      </c>
      <c r="M137" s="402">
        <f>SUM(M138,M141,M159)</f>
        <v>27178.6</v>
      </c>
      <c r="N137" s="402">
        <f>SUM(N138,N141,N159)</f>
        <v>15288.1</v>
      </c>
      <c r="O137" s="402">
        <f t="shared" ref="O137:W137" si="49">SUM(O138,O141,O159)</f>
        <v>20722.799999999996</v>
      </c>
      <c r="P137" s="402">
        <f t="shared" si="49"/>
        <v>20722.799999999996</v>
      </c>
      <c r="Q137" s="402">
        <f t="shared" si="49"/>
        <v>0</v>
      </c>
      <c r="R137" s="402">
        <f t="shared" si="49"/>
        <v>19277.7</v>
      </c>
      <c r="S137" s="402">
        <f t="shared" si="49"/>
        <v>19277.7</v>
      </c>
      <c r="T137" s="402">
        <f t="shared" si="49"/>
        <v>0</v>
      </c>
      <c r="U137" s="402">
        <f t="shared" si="49"/>
        <v>19424.600000000006</v>
      </c>
      <c r="V137" s="402">
        <f t="shared" si="49"/>
        <v>19424.600000000006</v>
      </c>
      <c r="W137" s="402">
        <f t="shared" si="49"/>
        <v>0</v>
      </c>
    </row>
    <row r="138" spans="1:23" s="320" customFormat="1" ht="31.9" customHeight="1">
      <c r="A138" s="285" t="s">
        <v>12</v>
      </c>
      <c r="B138" s="321" t="s">
        <v>58</v>
      </c>
      <c r="C138" s="246"/>
      <c r="D138" s="246"/>
      <c r="E138" s="321"/>
      <c r="F138" s="321"/>
      <c r="G138" s="321"/>
      <c r="H138" s="246">
        <v>100</v>
      </c>
      <c r="I138" s="314"/>
      <c r="J138" s="246"/>
      <c r="K138" s="246"/>
      <c r="L138" s="235">
        <f t="shared" ref="L138:W138" si="50">SUM(L139:L140)</f>
        <v>10789.6</v>
      </c>
      <c r="M138" s="235">
        <f t="shared" si="50"/>
        <v>8519.2000000000007</v>
      </c>
      <c r="N138" s="235">
        <f t="shared" si="50"/>
        <v>6929.6</v>
      </c>
      <c r="O138" s="235">
        <f t="shared" si="50"/>
        <v>10484.299999999999</v>
      </c>
      <c r="P138" s="235">
        <f t="shared" si="50"/>
        <v>10484.299999999999</v>
      </c>
      <c r="Q138" s="235">
        <f t="shared" si="50"/>
        <v>0</v>
      </c>
      <c r="R138" s="235">
        <f t="shared" si="50"/>
        <v>9753.2999999999993</v>
      </c>
      <c r="S138" s="235">
        <f t="shared" si="50"/>
        <v>9753.2999999999993</v>
      </c>
      <c r="T138" s="235">
        <f t="shared" si="50"/>
        <v>0</v>
      </c>
      <c r="U138" s="235">
        <f t="shared" si="50"/>
        <v>9827.5</v>
      </c>
      <c r="V138" s="235">
        <f t="shared" si="50"/>
        <v>9827.5</v>
      </c>
      <c r="W138" s="621">
        <f t="shared" si="50"/>
        <v>0</v>
      </c>
    </row>
    <row r="139" spans="1:23" s="320" customFormat="1" ht="338.25" customHeight="1">
      <c r="A139" s="285" t="s">
        <v>48</v>
      </c>
      <c r="B139" s="321" t="s">
        <v>398</v>
      </c>
      <c r="C139" s="246" t="s">
        <v>141</v>
      </c>
      <c r="D139" s="246" t="s">
        <v>584</v>
      </c>
      <c r="E139" s="321" t="s">
        <v>96</v>
      </c>
      <c r="F139" s="321">
        <v>10</v>
      </c>
      <c r="G139" s="321">
        <v>2020100590</v>
      </c>
      <c r="H139" s="246">
        <v>100</v>
      </c>
      <c r="I139" s="246" t="s">
        <v>120</v>
      </c>
      <c r="J139" s="246" t="s">
        <v>488</v>
      </c>
      <c r="K139" s="246"/>
      <c r="L139" s="235">
        <v>6965.6</v>
      </c>
      <c r="M139" s="235">
        <v>5250.7</v>
      </c>
      <c r="N139" s="235">
        <v>4396.2</v>
      </c>
      <c r="O139" s="235">
        <v>6177.2</v>
      </c>
      <c r="P139" s="235">
        <v>6177.2</v>
      </c>
      <c r="Q139" s="235"/>
      <c r="R139" s="235">
        <v>5746.5</v>
      </c>
      <c r="S139" s="235">
        <v>5746.5</v>
      </c>
      <c r="T139" s="235"/>
      <c r="U139" s="235">
        <v>5790.2</v>
      </c>
      <c r="V139" s="235">
        <v>5790.2</v>
      </c>
      <c r="W139" s="621"/>
    </row>
    <row r="140" spans="1:23" s="320" customFormat="1" ht="231" customHeight="1">
      <c r="A140" s="285" t="s">
        <v>65</v>
      </c>
      <c r="B140" s="224" t="s">
        <v>270</v>
      </c>
      <c r="C140" s="102" t="s">
        <v>489</v>
      </c>
      <c r="D140" s="150">
        <v>2540</v>
      </c>
      <c r="E140" s="321" t="s">
        <v>100</v>
      </c>
      <c r="F140" s="321" t="s">
        <v>100</v>
      </c>
      <c r="G140" s="321" t="s">
        <v>102</v>
      </c>
      <c r="H140" s="150">
        <v>100</v>
      </c>
      <c r="I140" s="152" t="s">
        <v>122</v>
      </c>
      <c r="J140" s="102" t="s">
        <v>490</v>
      </c>
      <c r="K140" s="102"/>
      <c r="L140" s="235">
        <v>3824</v>
      </c>
      <c r="M140" s="235">
        <v>3268.5</v>
      </c>
      <c r="N140" s="235">
        <v>2533.4</v>
      </c>
      <c r="O140" s="235">
        <v>4307.1000000000004</v>
      </c>
      <c r="P140" s="235">
        <v>4307.1000000000004</v>
      </c>
      <c r="Q140" s="235"/>
      <c r="R140" s="235">
        <v>4006.8</v>
      </c>
      <c r="S140" s="235">
        <v>4006.8</v>
      </c>
      <c r="T140" s="235"/>
      <c r="U140" s="235">
        <v>4037.3</v>
      </c>
      <c r="V140" s="235">
        <v>4037.3</v>
      </c>
      <c r="W140" s="621"/>
    </row>
    <row r="141" spans="1:23" s="320" customFormat="1" ht="39.75" customHeight="1">
      <c r="A141" s="285" t="s">
        <v>13</v>
      </c>
      <c r="B141" s="224" t="s">
        <v>32</v>
      </c>
      <c r="C141" s="149"/>
      <c r="D141" s="286"/>
      <c r="E141" s="321"/>
      <c r="F141" s="321"/>
      <c r="G141" s="321"/>
      <c r="H141" s="150">
        <v>200</v>
      </c>
      <c r="I141" s="149"/>
      <c r="J141" s="149"/>
      <c r="K141" s="286"/>
      <c r="L141" s="235">
        <f>SUM(L142:L158)</f>
        <v>14070.699999999999</v>
      </c>
      <c r="M141" s="235">
        <f>SUM(M142:M158)</f>
        <v>18656.399999999998</v>
      </c>
      <c r="N141" s="235">
        <f>SUM(N142:N158)</f>
        <v>8358.5</v>
      </c>
      <c r="O141" s="235">
        <f t="shared" ref="O141:W141" si="51">SUM(O142:O158)</f>
        <v>10236.4</v>
      </c>
      <c r="P141" s="235">
        <f t="shared" si="51"/>
        <v>10236.4</v>
      </c>
      <c r="Q141" s="235">
        <f t="shared" si="51"/>
        <v>0</v>
      </c>
      <c r="R141" s="235">
        <f t="shared" si="51"/>
        <v>9522.5</v>
      </c>
      <c r="S141" s="235">
        <f t="shared" si="51"/>
        <v>9522.5</v>
      </c>
      <c r="T141" s="235">
        <f t="shared" si="51"/>
        <v>0</v>
      </c>
      <c r="U141" s="235">
        <f t="shared" si="51"/>
        <v>9595.2000000000025</v>
      </c>
      <c r="V141" s="235">
        <f t="shared" si="51"/>
        <v>9595.2000000000025</v>
      </c>
      <c r="W141" s="235">
        <f t="shared" si="51"/>
        <v>0</v>
      </c>
    </row>
    <row r="142" spans="1:23" s="320" customFormat="1" ht="170.25" customHeight="1">
      <c r="A142" s="285" t="s">
        <v>49</v>
      </c>
      <c r="B142" s="224">
        <v>1540</v>
      </c>
      <c r="C142" s="246" t="s">
        <v>141</v>
      </c>
      <c r="D142" s="286">
        <v>2520</v>
      </c>
      <c r="E142" s="321" t="s">
        <v>96</v>
      </c>
      <c r="F142" s="321" t="s">
        <v>81</v>
      </c>
      <c r="G142" s="321" t="s">
        <v>97</v>
      </c>
      <c r="H142" s="150">
        <v>200</v>
      </c>
      <c r="I142" s="821" t="s">
        <v>120</v>
      </c>
      <c r="J142" s="149"/>
      <c r="K142" s="286"/>
      <c r="L142" s="235">
        <v>1478.1</v>
      </c>
      <c r="M142" s="235">
        <v>1593.2</v>
      </c>
      <c r="N142" s="235">
        <v>1194.9000000000001</v>
      </c>
      <c r="O142" s="235">
        <v>1749.6</v>
      </c>
      <c r="P142" s="235">
        <v>1749.6</v>
      </c>
      <c r="Q142" s="235"/>
      <c r="R142" s="235">
        <v>1627.6</v>
      </c>
      <c r="S142" s="235">
        <v>1627.6</v>
      </c>
      <c r="T142" s="235"/>
      <c r="U142" s="235">
        <v>1640</v>
      </c>
      <c r="V142" s="235">
        <v>1640</v>
      </c>
      <c r="W142" s="621"/>
    </row>
    <row r="143" spans="1:23" s="320" customFormat="1" ht="170.25" customHeight="1">
      <c r="A143" s="285" t="s">
        <v>70</v>
      </c>
      <c r="B143" s="224">
        <v>1540</v>
      </c>
      <c r="C143" s="246" t="s">
        <v>141</v>
      </c>
      <c r="D143" s="286">
        <v>2520</v>
      </c>
      <c r="E143" s="321" t="s">
        <v>96</v>
      </c>
      <c r="F143" s="321" t="s">
        <v>81</v>
      </c>
      <c r="G143" s="321" t="s">
        <v>615</v>
      </c>
      <c r="H143" s="150">
        <v>200</v>
      </c>
      <c r="I143" s="822"/>
      <c r="J143" s="149"/>
      <c r="K143" s="286"/>
      <c r="L143" s="235">
        <v>0</v>
      </c>
      <c r="M143" s="235"/>
      <c r="N143" s="235"/>
      <c r="O143" s="235">
        <v>285</v>
      </c>
      <c r="P143" s="235">
        <v>285</v>
      </c>
      <c r="Q143" s="235"/>
      <c r="R143" s="235">
        <v>265.10000000000002</v>
      </c>
      <c r="S143" s="235">
        <v>265.10000000000002</v>
      </c>
      <c r="T143" s="235"/>
      <c r="U143" s="235">
        <v>267.10000000000002</v>
      </c>
      <c r="V143" s="235">
        <v>267.10000000000002</v>
      </c>
      <c r="W143" s="621"/>
    </row>
    <row r="144" spans="1:23" s="320" customFormat="1" ht="180" customHeight="1">
      <c r="A144" s="285" t="s">
        <v>71</v>
      </c>
      <c r="B144" s="224" t="s">
        <v>616</v>
      </c>
      <c r="C144" s="246" t="s">
        <v>121</v>
      </c>
      <c r="D144" s="286">
        <v>2520</v>
      </c>
      <c r="E144" s="321" t="s">
        <v>96</v>
      </c>
      <c r="F144" s="321" t="s">
        <v>81</v>
      </c>
      <c r="G144" s="321" t="s">
        <v>201</v>
      </c>
      <c r="H144" s="150">
        <v>200</v>
      </c>
      <c r="I144" s="823"/>
      <c r="J144" s="149"/>
      <c r="K144" s="286"/>
      <c r="L144" s="235">
        <v>77.2</v>
      </c>
      <c r="M144" s="235">
        <v>2040.6</v>
      </c>
      <c r="N144" s="235">
        <v>1923.5</v>
      </c>
      <c r="O144" s="235">
        <v>1866.8</v>
      </c>
      <c r="P144" s="235">
        <v>1866.8</v>
      </c>
      <c r="Q144" s="235"/>
      <c r="R144" s="235">
        <v>1736.6</v>
      </c>
      <c r="S144" s="235">
        <v>1736.6</v>
      </c>
      <c r="T144" s="235"/>
      <c r="U144" s="235">
        <v>1749.9</v>
      </c>
      <c r="V144" s="235">
        <v>1749.9</v>
      </c>
      <c r="W144" s="621"/>
    </row>
    <row r="145" spans="1:23" s="320" customFormat="1" ht="165.75" customHeight="1">
      <c r="A145" s="285" t="s">
        <v>585</v>
      </c>
      <c r="B145" s="224" t="s">
        <v>617</v>
      </c>
      <c r="C145" s="102" t="s">
        <v>491</v>
      </c>
      <c r="D145" s="150">
        <v>2507</v>
      </c>
      <c r="E145" s="321" t="s">
        <v>94</v>
      </c>
      <c r="F145" s="321" t="s">
        <v>98</v>
      </c>
      <c r="G145" s="321" t="s">
        <v>202</v>
      </c>
      <c r="H145" s="150">
        <v>200</v>
      </c>
      <c r="I145" s="134" t="s">
        <v>122</v>
      </c>
      <c r="J145" s="102" t="s">
        <v>492</v>
      </c>
      <c r="K145" s="102"/>
      <c r="L145" s="235">
        <v>997.1</v>
      </c>
      <c r="M145" s="235">
        <v>857.7</v>
      </c>
      <c r="N145" s="235">
        <v>714.4</v>
      </c>
      <c r="O145" s="235">
        <v>1026</v>
      </c>
      <c r="P145" s="235">
        <v>1026</v>
      </c>
      <c r="Q145" s="235"/>
      <c r="R145" s="235">
        <v>954.5</v>
      </c>
      <c r="S145" s="235">
        <v>954.5</v>
      </c>
      <c r="T145" s="235"/>
      <c r="U145" s="235">
        <v>961.7</v>
      </c>
      <c r="V145" s="235">
        <v>961.7</v>
      </c>
      <c r="W145" s="621"/>
    </row>
    <row r="146" spans="1:23" s="320" customFormat="1" ht="185.25" customHeight="1">
      <c r="A146" s="285" t="s">
        <v>419</v>
      </c>
      <c r="B146" s="224" t="s">
        <v>617</v>
      </c>
      <c r="C146" s="102" t="s">
        <v>493</v>
      </c>
      <c r="D146" s="150">
        <v>2507</v>
      </c>
      <c r="E146" s="321" t="s">
        <v>94</v>
      </c>
      <c r="F146" s="321" t="s">
        <v>98</v>
      </c>
      <c r="G146" s="321" t="s">
        <v>110</v>
      </c>
      <c r="H146" s="150">
        <v>200</v>
      </c>
      <c r="I146" s="134" t="s">
        <v>122</v>
      </c>
      <c r="J146" s="102" t="s">
        <v>492</v>
      </c>
      <c r="K146" s="102"/>
      <c r="L146" s="235">
        <v>1387.1</v>
      </c>
      <c r="M146" s="235">
        <v>1067.5999999999999</v>
      </c>
      <c r="N146" s="235">
        <v>49</v>
      </c>
      <c r="O146" s="235">
        <v>0</v>
      </c>
      <c r="P146" s="235">
        <v>0</v>
      </c>
      <c r="Q146" s="235"/>
      <c r="R146" s="235">
        <v>0</v>
      </c>
      <c r="S146" s="235">
        <v>0</v>
      </c>
      <c r="T146" s="235">
        <v>0</v>
      </c>
      <c r="U146" s="235">
        <v>0</v>
      </c>
      <c r="V146" s="235">
        <v>0</v>
      </c>
      <c r="W146" s="621"/>
    </row>
    <row r="147" spans="1:23" s="320" customFormat="1" ht="210" customHeight="1">
      <c r="A147" s="285" t="s">
        <v>329</v>
      </c>
      <c r="B147" s="224" t="s">
        <v>617</v>
      </c>
      <c r="C147" s="102" t="s">
        <v>494</v>
      </c>
      <c r="D147" s="150">
        <v>2507</v>
      </c>
      <c r="E147" s="321" t="s">
        <v>94</v>
      </c>
      <c r="F147" s="321" t="s">
        <v>98</v>
      </c>
      <c r="G147" s="321" t="s">
        <v>130</v>
      </c>
      <c r="H147" s="150">
        <v>200</v>
      </c>
      <c r="I147" s="134" t="s">
        <v>122</v>
      </c>
      <c r="J147" s="102" t="s">
        <v>492</v>
      </c>
      <c r="K147" s="102"/>
      <c r="L147" s="235">
        <v>3500.7</v>
      </c>
      <c r="M147" s="235">
        <v>5409.8</v>
      </c>
      <c r="N147" s="235">
        <v>0</v>
      </c>
      <c r="O147" s="235"/>
      <c r="P147" s="235"/>
      <c r="Q147" s="235"/>
      <c r="R147" s="235"/>
      <c r="S147" s="235"/>
      <c r="T147" s="235"/>
      <c r="U147" s="235"/>
      <c r="V147" s="235"/>
      <c r="W147" s="621"/>
    </row>
    <row r="148" spans="1:23" s="320" customFormat="1" ht="226.5" customHeight="1">
      <c r="A148" s="285" t="s">
        <v>330</v>
      </c>
      <c r="B148" s="224" t="s">
        <v>617</v>
      </c>
      <c r="C148" s="102" t="s">
        <v>494</v>
      </c>
      <c r="D148" s="150">
        <v>2507</v>
      </c>
      <c r="E148" s="321" t="s">
        <v>94</v>
      </c>
      <c r="F148" s="321" t="s">
        <v>98</v>
      </c>
      <c r="G148" s="321" t="s">
        <v>263</v>
      </c>
      <c r="H148" s="150">
        <v>200</v>
      </c>
      <c r="I148" s="134" t="s">
        <v>122</v>
      </c>
      <c r="J148" s="102" t="s">
        <v>492</v>
      </c>
      <c r="K148" s="102"/>
      <c r="L148" s="235">
        <v>172.9</v>
      </c>
      <c r="M148" s="235">
        <v>0</v>
      </c>
      <c r="N148" s="235"/>
      <c r="O148" s="235">
        <v>0</v>
      </c>
      <c r="P148" s="235">
        <v>0</v>
      </c>
      <c r="Q148" s="235"/>
      <c r="R148" s="235">
        <v>0</v>
      </c>
      <c r="S148" s="235">
        <v>0</v>
      </c>
      <c r="T148" s="235"/>
      <c r="U148" s="235">
        <v>0</v>
      </c>
      <c r="V148" s="235">
        <v>0</v>
      </c>
      <c r="W148" s="621"/>
    </row>
    <row r="149" spans="1:23" s="320" customFormat="1" ht="185.25" customHeight="1">
      <c r="A149" s="285" t="s">
        <v>351</v>
      </c>
      <c r="B149" s="224" t="s">
        <v>617</v>
      </c>
      <c r="C149" s="102" t="s">
        <v>124</v>
      </c>
      <c r="D149" s="150">
        <v>2541</v>
      </c>
      <c r="E149" s="321" t="s">
        <v>100</v>
      </c>
      <c r="F149" s="321" t="s">
        <v>96</v>
      </c>
      <c r="G149" s="321" t="s">
        <v>203</v>
      </c>
      <c r="H149" s="150">
        <v>200</v>
      </c>
      <c r="I149" s="134" t="s">
        <v>122</v>
      </c>
      <c r="J149" s="102" t="s">
        <v>492</v>
      </c>
      <c r="K149" s="102"/>
      <c r="L149" s="235">
        <v>4995</v>
      </c>
      <c r="M149" s="235">
        <v>4709.5</v>
      </c>
      <c r="N149" s="235">
        <v>1771.9</v>
      </c>
      <c r="O149" s="235">
        <v>4380.3999999999996</v>
      </c>
      <c r="P149" s="235">
        <v>4380.3999999999996</v>
      </c>
      <c r="Q149" s="235"/>
      <c r="R149" s="235">
        <v>4075</v>
      </c>
      <c r="S149" s="235">
        <v>4075</v>
      </c>
      <c r="T149" s="235"/>
      <c r="U149" s="235">
        <v>4106</v>
      </c>
      <c r="V149" s="235">
        <v>4106</v>
      </c>
      <c r="W149" s="621"/>
    </row>
    <row r="150" spans="1:23" s="320" customFormat="1" ht="185.25" customHeight="1">
      <c r="A150" s="285" t="s">
        <v>352</v>
      </c>
      <c r="B150" s="224" t="s">
        <v>617</v>
      </c>
      <c r="C150" s="102" t="s">
        <v>126</v>
      </c>
      <c r="D150" s="150">
        <v>2541</v>
      </c>
      <c r="E150" s="321" t="s">
        <v>100</v>
      </c>
      <c r="F150" s="321" t="s">
        <v>96</v>
      </c>
      <c r="G150" s="321" t="s">
        <v>260</v>
      </c>
      <c r="H150" s="150">
        <v>200</v>
      </c>
      <c r="I150" s="134" t="s">
        <v>122</v>
      </c>
      <c r="J150" s="102" t="s">
        <v>492</v>
      </c>
      <c r="K150" s="102"/>
      <c r="L150" s="235">
        <v>19.5</v>
      </c>
      <c r="M150" s="235">
        <v>23.8</v>
      </c>
      <c r="N150" s="235">
        <v>21</v>
      </c>
      <c r="O150" s="235">
        <v>22.6</v>
      </c>
      <c r="P150" s="235">
        <v>22.6</v>
      </c>
      <c r="Q150" s="235"/>
      <c r="R150" s="235">
        <v>21</v>
      </c>
      <c r="S150" s="235">
        <v>21</v>
      </c>
      <c r="T150" s="235"/>
      <c r="U150" s="235">
        <v>21.2</v>
      </c>
      <c r="V150" s="235">
        <v>21.2</v>
      </c>
      <c r="W150" s="621"/>
    </row>
    <row r="151" spans="1:23" s="320" customFormat="1" ht="185.25" customHeight="1">
      <c r="A151" s="285" t="s">
        <v>344</v>
      </c>
      <c r="B151" s="224" t="s">
        <v>617</v>
      </c>
      <c r="C151" s="102" t="s">
        <v>126</v>
      </c>
      <c r="D151" s="150">
        <v>2541</v>
      </c>
      <c r="E151" s="321" t="s">
        <v>100</v>
      </c>
      <c r="F151" s="321" t="s">
        <v>96</v>
      </c>
      <c r="G151" s="321" t="s">
        <v>137</v>
      </c>
      <c r="H151" s="150">
        <v>200</v>
      </c>
      <c r="I151" s="134" t="s">
        <v>122</v>
      </c>
      <c r="J151" s="102" t="s">
        <v>492</v>
      </c>
      <c r="K151" s="102"/>
      <c r="L151" s="235">
        <v>193.1</v>
      </c>
      <c r="M151" s="235">
        <v>96.2</v>
      </c>
      <c r="N151" s="235">
        <v>21</v>
      </c>
      <c r="O151" s="235">
        <v>91.4</v>
      </c>
      <c r="P151" s="235">
        <v>91.4</v>
      </c>
      <c r="Q151" s="235"/>
      <c r="R151" s="235">
        <v>85</v>
      </c>
      <c r="S151" s="235">
        <v>85</v>
      </c>
      <c r="T151" s="235"/>
      <c r="U151" s="235">
        <v>85.7</v>
      </c>
      <c r="V151" s="235">
        <v>85.7</v>
      </c>
      <c r="W151" s="621"/>
    </row>
    <row r="152" spans="1:23" s="320" customFormat="1" ht="185.25" customHeight="1">
      <c r="A152" s="285" t="s">
        <v>363</v>
      </c>
      <c r="B152" s="224" t="s">
        <v>617</v>
      </c>
      <c r="C152" s="102" t="s">
        <v>495</v>
      </c>
      <c r="D152" s="150">
        <v>2538</v>
      </c>
      <c r="E152" s="321" t="s">
        <v>100</v>
      </c>
      <c r="F152" s="321" t="s">
        <v>96</v>
      </c>
      <c r="G152" s="321" t="s">
        <v>125</v>
      </c>
      <c r="H152" s="150">
        <v>200</v>
      </c>
      <c r="I152" s="134" t="s">
        <v>122</v>
      </c>
      <c r="J152" s="102" t="s">
        <v>492</v>
      </c>
      <c r="K152" s="102"/>
      <c r="L152" s="235">
        <v>57.9</v>
      </c>
      <c r="M152" s="235">
        <v>216.8</v>
      </c>
      <c r="N152" s="235">
        <v>206</v>
      </c>
      <c r="O152" s="235">
        <v>206</v>
      </c>
      <c r="P152" s="235">
        <v>206</v>
      </c>
      <c r="Q152" s="235"/>
      <c r="R152" s="235">
        <v>191.6</v>
      </c>
      <c r="S152" s="235">
        <v>191.6</v>
      </c>
      <c r="T152" s="235"/>
      <c r="U152" s="235">
        <v>193.1</v>
      </c>
      <c r="V152" s="235">
        <v>193.1</v>
      </c>
      <c r="W152" s="621"/>
    </row>
    <row r="153" spans="1:23" s="320" customFormat="1" ht="185.25" customHeight="1">
      <c r="A153" s="285" t="s">
        <v>364</v>
      </c>
      <c r="B153" s="224" t="s">
        <v>617</v>
      </c>
      <c r="C153" s="102" t="s">
        <v>126</v>
      </c>
      <c r="D153" s="150">
        <v>2541</v>
      </c>
      <c r="E153" s="321" t="s">
        <v>100</v>
      </c>
      <c r="F153" s="321" t="s">
        <v>96</v>
      </c>
      <c r="G153" s="321" t="s">
        <v>194</v>
      </c>
      <c r="H153" s="150">
        <v>200</v>
      </c>
      <c r="I153" s="134" t="s">
        <v>122</v>
      </c>
      <c r="J153" s="102" t="s">
        <v>492</v>
      </c>
      <c r="K153" s="102"/>
      <c r="L153" s="235">
        <v>128.80000000000001</v>
      </c>
      <c r="M153" s="235">
        <v>278.89999999999998</v>
      </c>
      <c r="N153" s="235">
        <v>273.39999999999998</v>
      </c>
      <c r="O153" s="235">
        <v>265</v>
      </c>
      <c r="P153" s="235">
        <v>265</v>
      </c>
      <c r="Q153" s="235"/>
      <c r="R153" s="235">
        <v>246.5</v>
      </c>
      <c r="S153" s="235">
        <v>246.5</v>
      </c>
      <c r="T153" s="235"/>
      <c r="U153" s="235">
        <v>248.4</v>
      </c>
      <c r="V153" s="235">
        <v>248.4</v>
      </c>
      <c r="W153" s="621"/>
    </row>
    <row r="154" spans="1:23" s="320" customFormat="1" ht="185.25" customHeight="1">
      <c r="A154" s="285" t="s">
        <v>381</v>
      </c>
      <c r="B154" s="224" t="s">
        <v>617</v>
      </c>
      <c r="C154" s="102" t="s">
        <v>489</v>
      </c>
      <c r="D154" s="150">
        <v>2540</v>
      </c>
      <c r="E154" s="321" t="s">
        <v>100</v>
      </c>
      <c r="F154" s="321" t="s">
        <v>100</v>
      </c>
      <c r="G154" s="321" t="s">
        <v>102</v>
      </c>
      <c r="H154" s="150">
        <v>200</v>
      </c>
      <c r="I154" s="134" t="s">
        <v>122</v>
      </c>
      <c r="J154" s="102" t="s">
        <v>492</v>
      </c>
      <c r="K154" s="102"/>
      <c r="L154" s="235">
        <v>432.2</v>
      </c>
      <c r="M154" s="235">
        <v>362.5</v>
      </c>
      <c r="N154" s="235">
        <v>240.1</v>
      </c>
      <c r="O154" s="235">
        <v>343.6</v>
      </c>
      <c r="P154" s="235">
        <v>343.6</v>
      </c>
      <c r="Q154" s="235"/>
      <c r="R154" s="235">
        <v>319.60000000000002</v>
      </c>
      <c r="S154" s="235">
        <v>319.60000000000002</v>
      </c>
      <c r="T154" s="235"/>
      <c r="U154" s="235">
        <v>322.10000000000002</v>
      </c>
      <c r="V154" s="235">
        <v>322.10000000000002</v>
      </c>
      <c r="W154" s="621"/>
    </row>
    <row r="155" spans="1:23" s="320" customFormat="1" ht="185.25" customHeight="1">
      <c r="A155" s="285" t="s">
        <v>382</v>
      </c>
      <c r="B155" s="224" t="s">
        <v>617</v>
      </c>
      <c r="C155" s="102" t="s">
        <v>489</v>
      </c>
      <c r="D155" s="150">
        <v>2541</v>
      </c>
      <c r="E155" s="321" t="s">
        <v>100</v>
      </c>
      <c r="F155" s="321" t="s">
        <v>155</v>
      </c>
      <c r="G155" s="321" t="s">
        <v>262</v>
      </c>
      <c r="H155" s="150">
        <v>200</v>
      </c>
      <c r="I155" s="134" t="s">
        <v>122</v>
      </c>
      <c r="J155" s="102" t="s">
        <v>492</v>
      </c>
      <c r="K155" s="102"/>
      <c r="L155" s="235">
        <v>543.9</v>
      </c>
      <c r="M155" s="235">
        <v>0</v>
      </c>
      <c r="N155" s="235">
        <v>0</v>
      </c>
      <c r="O155" s="235"/>
      <c r="P155" s="235"/>
      <c r="Q155" s="235"/>
      <c r="R155" s="235"/>
      <c r="S155" s="235"/>
      <c r="T155" s="235"/>
      <c r="U155" s="235"/>
      <c r="V155" s="235"/>
      <c r="W155" s="621"/>
    </row>
    <row r="156" spans="1:23" s="320" customFormat="1" ht="180" customHeight="1">
      <c r="A156" s="285" t="s">
        <v>367</v>
      </c>
      <c r="B156" s="224" t="s">
        <v>616</v>
      </c>
      <c r="C156" s="246" t="s">
        <v>121</v>
      </c>
      <c r="D156" s="286">
        <v>2520</v>
      </c>
      <c r="E156" s="321" t="s">
        <v>94</v>
      </c>
      <c r="F156" s="321" t="s">
        <v>98</v>
      </c>
      <c r="G156" s="321" t="s">
        <v>176</v>
      </c>
      <c r="H156" s="150">
        <v>200</v>
      </c>
      <c r="I156" s="134"/>
      <c r="J156" s="149"/>
      <c r="K156" s="286"/>
      <c r="L156" s="235">
        <v>40</v>
      </c>
      <c r="M156" s="235"/>
      <c r="N156" s="235"/>
      <c r="O156" s="235"/>
      <c r="P156" s="235"/>
      <c r="Q156" s="235"/>
      <c r="R156" s="235"/>
      <c r="S156" s="235"/>
      <c r="T156" s="235"/>
      <c r="U156" s="235"/>
      <c r="V156" s="235"/>
      <c r="W156" s="621"/>
    </row>
    <row r="157" spans="1:23" s="320" customFormat="1" ht="185.25" customHeight="1">
      <c r="A157" s="285" t="s">
        <v>368</v>
      </c>
      <c r="B157" s="224" t="s">
        <v>617</v>
      </c>
      <c r="C157" s="102" t="s">
        <v>489</v>
      </c>
      <c r="D157" s="150">
        <v>2541</v>
      </c>
      <c r="E157" s="321" t="s">
        <v>100</v>
      </c>
      <c r="F157" s="321" t="s">
        <v>96</v>
      </c>
      <c r="G157" s="321" t="s">
        <v>523</v>
      </c>
      <c r="H157" s="150">
        <v>200</v>
      </c>
      <c r="I157" s="134" t="s">
        <v>122</v>
      </c>
      <c r="J157" s="102" t="s">
        <v>492</v>
      </c>
      <c r="K157" s="102"/>
      <c r="L157" s="235">
        <v>0</v>
      </c>
      <c r="M157" s="235">
        <v>1999.8</v>
      </c>
      <c r="N157" s="235">
        <v>1943.3</v>
      </c>
      <c r="O157" s="235"/>
      <c r="P157" s="235"/>
      <c r="Q157" s="235"/>
      <c r="R157" s="235"/>
      <c r="S157" s="235"/>
      <c r="T157" s="235"/>
      <c r="U157" s="235"/>
      <c r="V157" s="235"/>
      <c r="W157" s="621"/>
    </row>
    <row r="158" spans="1:23" s="320" customFormat="1" ht="185.25" customHeight="1">
      <c r="A158" s="285" t="s">
        <v>389</v>
      </c>
      <c r="B158" s="224" t="s">
        <v>617</v>
      </c>
      <c r="C158" s="102" t="s">
        <v>489</v>
      </c>
      <c r="D158" s="150">
        <v>2541</v>
      </c>
      <c r="E158" s="321" t="s">
        <v>100</v>
      </c>
      <c r="F158" s="321" t="s">
        <v>96</v>
      </c>
      <c r="G158" s="321" t="s">
        <v>213</v>
      </c>
      <c r="H158" s="150">
        <v>200</v>
      </c>
      <c r="I158" s="134" t="s">
        <v>122</v>
      </c>
      <c r="J158" s="102" t="s">
        <v>492</v>
      </c>
      <c r="K158" s="102"/>
      <c r="L158" s="235">
        <v>47.2</v>
      </c>
      <c r="M158" s="235">
        <v>0</v>
      </c>
      <c r="N158" s="235">
        <v>0</v>
      </c>
      <c r="O158" s="235"/>
      <c r="P158" s="235"/>
      <c r="Q158" s="235"/>
      <c r="R158" s="235"/>
      <c r="S158" s="235"/>
      <c r="T158" s="235"/>
      <c r="U158" s="235"/>
      <c r="V158" s="235"/>
      <c r="W158" s="621"/>
    </row>
    <row r="159" spans="1:23" s="320" customFormat="1" ht="21" customHeight="1">
      <c r="A159" s="285" t="s">
        <v>50</v>
      </c>
      <c r="B159" s="226" t="s">
        <v>31</v>
      </c>
      <c r="C159" s="297"/>
      <c r="D159" s="346"/>
      <c r="E159" s="347"/>
      <c r="F159" s="347"/>
      <c r="G159" s="347"/>
      <c r="H159" s="296">
        <v>800</v>
      </c>
      <c r="I159" s="297"/>
      <c r="J159" s="297"/>
      <c r="K159" s="346"/>
      <c r="L159" s="402">
        <f t="shared" ref="L159:W159" si="52">SUM(L160:L162)</f>
        <v>1.6</v>
      </c>
      <c r="M159" s="402">
        <f t="shared" si="52"/>
        <v>3</v>
      </c>
      <c r="N159" s="402">
        <f t="shared" si="52"/>
        <v>0</v>
      </c>
      <c r="O159" s="402">
        <f t="shared" si="52"/>
        <v>2.1</v>
      </c>
      <c r="P159" s="402">
        <f t="shared" si="52"/>
        <v>2.1</v>
      </c>
      <c r="Q159" s="402">
        <f t="shared" si="52"/>
        <v>0</v>
      </c>
      <c r="R159" s="402">
        <f t="shared" si="52"/>
        <v>1.9</v>
      </c>
      <c r="S159" s="402">
        <f t="shared" si="52"/>
        <v>1.9</v>
      </c>
      <c r="T159" s="402">
        <f t="shared" si="52"/>
        <v>0</v>
      </c>
      <c r="U159" s="402">
        <f t="shared" si="52"/>
        <v>1.9</v>
      </c>
      <c r="V159" s="402">
        <f t="shared" si="52"/>
        <v>1.9</v>
      </c>
      <c r="W159" s="403">
        <f t="shared" si="52"/>
        <v>0</v>
      </c>
    </row>
    <row r="160" spans="1:23" s="320" customFormat="1" ht="135.75" customHeight="1">
      <c r="A160" s="285" t="s">
        <v>51</v>
      </c>
      <c r="B160" s="224" t="s">
        <v>398</v>
      </c>
      <c r="C160" s="246" t="s">
        <v>141</v>
      </c>
      <c r="D160" s="286">
        <v>2520</v>
      </c>
      <c r="E160" s="321" t="s">
        <v>96</v>
      </c>
      <c r="F160" s="321" t="s">
        <v>81</v>
      </c>
      <c r="G160" s="321" t="s">
        <v>97</v>
      </c>
      <c r="H160" s="150">
        <v>800</v>
      </c>
      <c r="I160" s="134" t="s">
        <v>122</v>
      </c>
      <c r="J160" s="149"/>
      <c r="K160" s="286"/>
      <c r="L160" s="235"/>
      <c r="M160" s="235">
        <v>0.7</v>
      </c>
      <c r="N160" s="235"/>
      <c r="O160" s="235">
        <v>0</v>
      </c>
      <c r="P160" s="235">
        <v>0</v>
      </c>
      <c r="Q160" s="235"/>
      <c r="R160" s="235">
        <v>0</v>
      </c>
      <c r="S160" s="235">
        <v>0</v>
      </c>
      <c r="T160" s="235"/>
      <c r="U160" s="235">
        <v>0</v>
      </c>
      <c r="V160" s="235">
        <v>0</v>
      </c>
      <c r="W160" s="621"/>
    </row>
    <row r="161" spans="1:23" s="320" customFormat="1" ht="111" customHeight="1">
      <c r="A161" s="285" t="s">
        <v>72</v>
      </c>
      <c r="B161" s="224" t="s">
        <v>270</v>
      </c>
      <c r="C161" s="102" t="s">
        <v>489</v>
      </c>
      <c r="D161" s="150">
        <v>2541</v>
      </c>
      <c r="E161" s="321" t="s">
        <v>100</v>
      </c>
      <c r="F161" s="321" t="s">
        <v>96</v>
      </c>
      <c r="G161" s="321" t="s">
        <v>203</v>
      </c>
      <c r="H161" s="150">
        <v>800</v>
      </c>
      <c r="I161" s="134" t="s">
        <v>122</v>
      </c>
      <c r="J161" s="102"/>
      <c r="K161" s="102"/>
      <c r="L161" s="235">
        <v>0.1</v>
      </c>
      <c r="M161" s="235">
        <v>1.1000000000000001</v>
      </c>
      <c r="N161" s="235">
        <v>0</v>
      </c>
      <c r="O161" s="235">
        <v>1</v>
      </c>
      <c r="P161" s="235">
        <v>1</v>
      </c>
      <c r="Q161" s="235"/>
      <c r="R161" s="235">
        <v>0.9</v>
      </c>
      <c r="S161" s="235">
        <v>0.9</v>
      </c>
      <c r="T161" s="235"/>
      <c r="U161" s="235">
        <v>0.9</v>
      </c>
      <c r="V161" s="235">
        <v>0.9</v>
      </c>
      <c r="W161" s="621"/>
    </row>
    <row r="162" spans="1:23" s="320" customFormat="1" ht="111" customHeight="1">
      <c r="A162" s="285" t="s">
        <v>186</v>
      </c>
      <c r="B162" s="224" t="s">
        <v>618</v>
      </c>
      <c r="C162" s="102" t="s">
        <v>489</v>
      </c>
      <c r="D162" s="150">
        <v>2540</v>
      </c>
      <c r="E162" s="321" t="s">
        <v>100</v>
      </c>
      <c r="F162" s="321" t="s">
        <v>100</v>
      </c>
      <c r="G162" s="321" t="s">
        <v>102</v>
      </c>
      <c r="H162" s="150">
        <v>800</v>
      </c>
      <c r="I162" s="134" t="s">
        <v>122</v>
      </c>
      <c r="J162" s="102"/>
      <c r="K162" s="102"/>
      <c r="L162" s="235">
        <v>1.5</v>
      </c>
      <c r="M162" s="235">
        <v>1.2</v>
      </c>
      <c r="N162" s="235">
        <v>0</v>
      </c>
      <c r="O162" s="235">
        <v>1.1000000000000001</v>
      </c>
      <c r="P162" s="235">
        <v>1.1000000000000001</v>
      </c>
      <c r="Q162" s="235"/>
      <c r="R162" s="235">
        <v>1</v>
      </c>
      <c r="S162" s="235">
        <v>1</v>
      </c>
      <c r="T162" s="235"/>
      <c r="U162" s="235">
        <v>1</v>
      </c>
      <c r="V162" s="235">
        <v>1</v>
      </c>
      <c r="W162" s="621"/>
    </row>
    <row r="163" spans="1:23" s="320" customFormat="1" ht="39.75" customHeight="1">
      <c r="A163" s="788" t="s">
        <v>73</v>
      </c>
      <c r="B163" s="769"/>
      <c r="C163" s="769"/>
      <c r="D163" s="769"/>
      <c r="E163" s="769"/>
      <c r="F163" s="769"/>
      <c r="G163" s="769"/>
      <c r="H163" s="769"/>
      <c r="I163" s="769"/>
      <c r="J163" s="769"/>
      <c r="K163" s="769"/>
      <c r="L163" s="622">
        <f>SUM(L164)</f>
        <v>0</v>
      </c>
      <c r="M163" s="622">
        <f t="shared" ref="M163:W163" si="53">SUM(M164)</f>
        <v>5.3</v>
      </c>
      <c r="N163" s="622">
        <f t="shared" si="53"/>
        <v>2.4</v>
      </c>
      <c r="O163" s="622">
        <f t="shared" si="53"/>
        <v>0</v>
      </c>
      <c r="P163" s="622">
        <f t="shared" si="53"/>
        <v>0</v>
      </c>
      <c r="Q163" s="622">
        <f t="shared" si="53"/>
        <v>0</v>
      </c>
      <c r="R163" s="622">
        <f t="shared" si="53"/>
        <v>0</v>
      </c>
      <c r="S163" s="622">
        <f t="shared" si="53"/>
        <v>0</v>
      </c>
      <c r="T163" s="622">
        <f t="shared" si="53"/>
        <v>0</v>
      </c>
      <c r="U163" s="622">
        <f t="shared" si="53"/>
        <v>0</v>
      </c>
      <c r="V163" s="622">
        <f t="shared" si="53"/>
        <v>0</v>
      </c>
      <c r="W163" s="623">
        <f t="shared" si="53"/>
        <v>0</v>
      </c>
    </row>
    <row r="164" spans="1:23" s="320" customFormat="1" ht="39.75" customHeight="1">
      <c r="A164" s="285" t="s">
        <v>21</v>
      </c>
      <c r="B164" s="224" t="s">
        <v>90</v>
      </c>
      <c r="C164" s="149"/>
      <c r="D164" s="286"/>
      <c r="E164" s="224"/>
      <c r="F164" s="224"/>
      <c r="G164" s="224"/>
      <c r="H164" s="150">
        <v>200</v>
      </c>
      <c r="I164" s="149"/>
      <c r="J164" s="149"/>
      <c r="K164" s="286"/>
      <c r="L164" s="235">
        <f t="shared" ref="L164:W164" si="54">SUM(L165:L165)</f>
        <v>0</v>
      </c>
      <c r="M164" s="235">
        <f t="shared" si="54"/>
        <v>5.3</v>
      </c>
      <c r="N164" s="235">
        <f t="shared" si="54"/>
        <v>2.4</v>
      </c>
      <c r="O164" s="235">
        <f t="shared" si="54"/>
        <v>0</v>
      </c>
      <c r="P164" s="235">
        <f t="shared" si="54"/>
        <v>0</v>
      </c>
      <c r="Q164" s="235">
        <f t="shared" si="54"/>
        <v>0</v>
      </c>
      <c r="R164" s="235">
        <f t="shared" si="54"/>
        <v>0</v>
      </c>
      <c r="S164" s="235">
        <f t="shared" si="54"/>
        <v>0</v>
      </c>
      <c r="T164" s="235">
        <f t="shared" si="54"/>
        <v>0</v>
      </c>
      <c r="U164" s="235">
        <f t="shared" si="54"/>
        <v>0</v>
      </c>
      <c r="V164" s="235">
        <f t="shared" si="54"/>
        <v>0</v>
      </c>
      <c r="W164" s="621">
        <f t="shared" si="54"/>
        <v>0</v>
      </c>
    </row>
    <row r="165" spans="1:23" s="320" customFormat="1" ht="99.75" customHeight="1">
      <c r="A165" s="285" t="s">
        <v>655</v>
      </c>
      <c r="B165" s="321" t="s">
        <v>69</v>
      </c>
      <c r="C165" s="345"/>
      <c r="D165" s="288" t="s">
        <v>583</v>
      </c>
      <c r="E165" s="321" t="s">
        <v>94</v>
      </c>
      <c r="F165" s="321" t="s">
        <v>81</v>
      </c>
      <c r="G165" s="321" t="s">
        <v>424</v>
      </c>
      <c r="H165" s="246">
        <v>200</v>
      </c>
      <c r="I165" s="149"/>
      <c r="J165" s="345"/>
      <c r="K165" s="288"/>
      <c r="L165" s="235"/>
      <c r="M165" s="235">
        <v>5.3</v>
      </c>
      <c r="N165" s="235">
        <v>2.4</v>
      </c>
      <c r="O165" s="235">
        <v>0</v>
      </c>
      <c r="P165" s="235">
        <v>0</v>
      </c>
      <c r="Q165" s="235"/>
      <c r="R165" s="235">
        <v>0</v>
      </c>
      <c r="S165" s="235">
        <v>0</v>
      </c>
      <c r="T165" s="235"/>
      <c r="U165" s="235">
        <v>0</v>
      </c>
      <c r="V165" s="235">
        <v>0</v>
      </c>
      <c r="W165" s="621"/>
    </row>
    <row r="166" spans="1:23" s="280" customFormat="1" ht="28.5">
      <c r="A166" s="616" t="s">
        <v>129</v>
      </c>
      <c r="B166" s="265" t="s">
        <v>350</v>
      </c>
      <c r="C166" s="266"/>
      <c r="D166" s="266"/>
      <c r="E166" s="266"/>
      <c r="F166" s="266"/>
      <c r="G166" s="266"/>
      <c r="H166" s="266"/>
      <c r="I166" s="266"/>
      <c r="J166" s="266"/>
      <c r="K166" s="266" t="s">
        <v>62</v>
      </c>
      <c r="L166" s="233">
        <f>SUM(L167,)</f>
        <v>16700.899999999998</v>
      </c>
      <c r="M166" s="233">
        <f t="shared" ref="M166:W166" si="55">SUM(M167,)</f>
        <v>27158.899999999998</v>
      </c>
      <c r="N166" s="233">
        <f t="shared" si="55"/>
        <v>11719.400000000001</v>
      </c>
      <c r="O166" s="233">
        <f t="shared" si="55"/>
        <v>17766.8</v>
      </c>
      <c r="P166" s="233">
        <f t="shared" si="55"/>
        <v>17766.8</v>
      </c>
      <c r="Q166" s="233">
        <f t="shared" si="55"/>
        <v>0</v>
      </c>
      <c r="R166" s="233">
        <f t="shared" si="55"/>
        <v>16528.3</v>
      </c>
      <c r="S166" s="233">
        <f t="shared" si="55"/>
        <v>16528.3</v>
      </c>
      <c r="T166" s="233">
        <f t="shared" si="55"/>
        <v>0</v>
      </c>
      <c r="U166" s="233">
        <f t="shared" si="55"/>
        <v>16654</v>
      </c>
      <c r="V166" s="233">
        <f t="shared" si="55"/>
        <v>16654</v>
      </c>
      <c r="W166" s="233">
        <f t="shared" si="55"/>
        <v>0</v>
      </c>
    </row>
    <row r="167" spans="1:23" s="280" customFormat="1" ht="38.450000000000003" customHeight="1">
      <c r="A167" s="281" t="s">
        <v>9</v>
      </c>
      <c r="B167" s="725" t="s">
        <v>67</v>
      </c>
      <c r="C167" s="725"/>
      <c r="D167" s="725"/>
      <c r="E167" s="725"/>
      <c r="F167" s="725"/>
      <c r="G167" s="725"/>
      <c r="H167" s="725"/>
      <c r="I167" s="725"/>
      <c r="J167" s="725"/>
      <c r="K167" s="725"/>
      <c r="L167" s="234">
        <f>SUM(L168,L172,L198)</f>
        <v>16700.899999999998</v>
      </c>
      <c r="M167" s="234">
        <f t="shared" ref="M167:W167" si="56">SUM(M168,M172,M198)</f>
        <v>27158.899999999998</v>
      </c>
      <c r="N167" s="234">
        <f t="shared" si="56"/>
        <v>11719.400000000001</v>
      </c>
      <c r="O167" s="234">
        <f t="shared" si="56"/>
        <v>17766.8</v>
      </c>
      <c r="P167" s="234">
        <f t="shared" si="56"/>
        <v>17766.8</v>
      </c>
      <c r="Q167" s="234">
        <f t="shared" si="56"/>
        <v>0</v>
      </c>
      <c r="R167" s="234">
        <f t="shared" si="56"/>
        <v>16528.3</v>
      </c>
      <c r="S167" s="234">
        <f t="shared" si="56"/>
        <v>16528.3</v>
      </c>
      <c r="T167" s="234">
        <f t="shared" si="56"/>
        <v>0</v>
      </c>
      <c r="U167" s="234">
        <f t="shared" si="56"/>
        <v>16654</v>
      </c>
      <c r="V167" s="234">
        <f t="shared" si="56"/>
        <v>16654</v>
      </c>
      <c r="W167" s="234">
        <f t="shared" si="56"/>
        <v>0</v>
      </c>
    </row>
    <row r="168" spans="1:23" s="320" customFormat="1" ht="19.899999999999999" customHeight="1">
      <c r="A168" s="282" t="s">
        <v>57</v>
      </c>
      <c r="B168" s="224"/>
      <c r="C168" s="283"/>
      <c r="D168" s="284"/>
      <c r="E168" s="224"/>
      <c r="F168" s="224"/>
      <c r="G168" s="224"/>
      <c r="H168" s="224"/>
      <c r="I168" s="149"/>
      <c r="J168" s="283"/>
      <c r="K168" s="284"/>
      <c r="L168" s="402">
        <f>SUM(L169:L171)</f>
        <v>4233.7</v>
      </c>
      <c r="M168" s="402">
        <f t="shared" ref="M168:W168" si="57">SUM(M169:M171)</f>
        <v>3511.3999999999996</v>
      </c>
      <c r="N168" s="402">
        <f t="shared" si="57"/>
        <v>2239.6999999999998</v>
      </c>
      <c r="O168" s="402">
        <f t="shared" si="57"/>
        <v>3885.7999999999997</v>
      </c>
      <c r="P168" s="402">
        <f t="shared" si="57"/>
        <v>3885.7999999999997</v>
      </c>
      <c r="Q168" s="402">
        <f t="shared" si="57"/>
        <v>0</v>
      </c>
      <c r="R168" s="402">
        <f t="shared" si="57"/>
        <v>3614.8999999999996</v>
      </c>
      <c r="S168" s="402">
        <f t="shared" si="57"/>
        <v>3614.8999999999996</v>
      </c>
      <c r="T168" s="402">
        <f t="shared" si="57"/>
        <v>0</v>
      </c>
      <c r="U168" s="402">
        <f t="shared" si="57"/>
        <v>3642.3999999999996</v>
      </c>
      <c r="V168" s="402">
        <f t="shared" si="57"/>
        <v>3642.3999999999996</v>
      </c>
      <c r="W168" s="403">
        <f t="shared" si="57"/>
        <v>0</v>
      </c>
    </row>
    <row r="169" spans="1:23" s="320" customFormat="1" ht="84.75" customHeight="1">
      <c r="A169" s="285" t="s">
        <v>10</v>
      </c>
      <c r="B169" s="224" t="s">
        <v>68</v>
      </c>
      <c r="C169" s="102" t="s">
        <v>185</v>
      </c>
      <c r="D169" s="246" t="s">
        <v>527</v>
      </c>
      <c r="E169" s="321" t="s">
        <v>93</v>
      </c>
      <c r="F169" s="321" t="s">
        <v>94</v>
      </c>
      <c r="G169" s="321" t="s">
        <v>117</v>
      </c>
      <c r="H169" s="150">
        <v>100</v>
      </c>
      <c r="I169" s="727" t="s">
        <v>400</v>
      </c>
      <c r="J169" s="732" t="s">
        <v>401</v>
      </c>
      <c r="K169" s="102"/>
      <c r="L169" s="235">
        <v>3647.8</v>
      </c>
      <c r="M169" s="235">
        <v>2934.6</v>
      </c>
      <c r="N169" s="235">
        <v>1889.1</v>
      </c>
      <c r="O169" s="235">
        <f>SUM(P169:Q169)</f>
        <v>3298.7</v>
      </c>
      <c r="P169" s="235">
        <v>3298.7</v>
      </c>
      <c r="Q169" s="235"/>
      <c r="R169" s="235">
        <f>SUM(S169:T169)</f>
        <v>3068.7</v>
      </c>
      <c r="S169" s="235">
        <v>3068.7</v>
      </c>
      <c r="T169" s="235"/>
      <c r="U169" s="235">
        <f>SUM(V169:W169)</f>
        <v>3092.1</v>
      </c>
      <c r="V169" s="235">
        <v>3092.1</v>
      </c>
      <c r="W169" s="621"/>
    </row>
    <row r="170" spans="1:23" s="320" customFormat="1" ht="89.25" customHeight="1">
      <c r="A170" s="285" t="s">
        <v>11</v>
      </c>
      <c r="B170" s="224" t="s">
        <v>69</v>
      </c>
      <c r="C170" s="102" t="s">
        <v>185</v>
      </c>
      <c r="D170" s="246" t="s">
        <v>467</v>
      </c>
      <c r="E170" s="321" t="s">
        <v>93</v>
      </c>
      <c r="F170" s="321" t="s">
        <v>94</v>
      </c>
      <c r="G170" s="321" t="s">
        <v>117</v>
      </c>
      <c r="H170" s="150">
        <v>200</v>
      </c>
      <c r="I170" s="728"/>
      <c r="J170" s="733"/>
      <c r="K170" s="286"/>
      <c r="L170" s="235">
        <v>584.4</v>
      </c>
      <c r="M170" s="235">
        <v>576.79999999999995</v>
      </c>
      <c r="N170" s="235">
        <v>350.6</v>
      </c>
      <c r="O170" s="235">
        <f>SUM(P170:Q170)</f>
        <v>587.1</v>
      </c>
      <c r="P170" s="235">
        <v>587.1</v>
      </c>
      <c r="Q170" s="235"/>
      <c r="R170" s="235">
        <f>SUM(S170:T170)</f>
        <v>546.20000000000005</v>
      </c>
      <c r="S170" s="235">
        <v>546.20000000000005</v>
      </c>
      <c r="T170" s="235"/>
      <c r="U170" s="235">
        <f>SUM(V170:W170)</f>
        <v>550.29999999999995</v>
      </c>
      <c r="V170" s="235">
        <v>550.29999999999995</v>
      </c>
      <c r="W170" s="621"/>
    </row>
    <row r="171" spans="1:23" s="320" customFormat="1" ht="90.75" customHeight="1">
      <c r="A171" s="285" t="s">
        <v>20</v>
      </c>
      <c r="B171" s="224" t="s">
        <v>31</v>
      </c>
      <c r="C171" s="149"/>
      <c r="D171" s="286"/>
      <c r="E171" s="224"/>
      <c r="F171" s="224"/>
      <c r="G171" s="224"/>
      <c r="H171" s="150">
        <v>800</v>
      </c>
      <c r="I171" s="729"/>
      <c r="J171" s="768"/>
      <c r="K171" s="286"/>
      <c r="L171" s="235">
        <v>1.5</v>
      </c>
      <c r="M171" s="235"/>
      <c r="N171" s="235"/>
      <c r="O171" s="235">
        <f>SUM(P171:Q171)</f>
        <v>0</v>
      </c>
      <c r="P171" s="235"/>
      <c r="Q171" s="235"/>
      <c r="R171" s="235">
        <f>SUM(S171:T171)</f>
        <v>0</v>
      </c>
      <c r="S171" s="235"/>
      <c r="T171" s="235"/>
      <c r="U171" s="235">
        <f>SUM(V171:W171)</f>
        <v>0</v>
      </c>
      <c r="V171" s="235"/>
      <c r="W171" s="621"/>
    </row>
    <row r="172" spans="1:23" s="320" customFormat="1" ht="36.6" customHeight="1">
      <c r="A172" s="787" t="s">
        <v>89</v>
      </c>
      <c r="B172" s="758"/>
      <c r="C172" s="758"/>
      <c r="D172" s="758"/>
      <c r="E172" s="758"/>
      <c r="F172" s="758"/>
      <c r="G172" s="758"/>
      <c r="H172" s="758"/>
      <c r="I172" s="758"/>
      <c r="J172" s="758"/>
      <c r="K172" s="758"/>
      <c r="L172" s="402">
        <f>L173+L177+L195</f>
        <v>12467.199999999999</v>
      </c>
      <c r="M172" s="402">
        <f t="shared" ref="M172:W172" si="58">SUM(M173,M177,M195)</f>
        <v>23642.199999999997</v>
      </c>
      <c r="N172" s="402">
        <f t="shared" si="58"/>
        <v>9477.5</v>
      </c>
      <c r="O172" s="402">
        <f t="shared" si="58"/>
        <v>13881</v>
      </c>
      <c r="P172" s="402">
        <f t="shared" si="58"/>
        <v>13881</v>
      </c>
      <c r="Q172" s="402">
        <f t="shared" si="58"/>
        <v>0</v>
      </c>
      <c r="R172" s="402">
        <f t="shared" si="58"/>
        <v>12913.4</v>
      </c>
      <c r="S172" s="402">
        <f t="shared" si="58"/>
        <v>12913.4</v>
      </c>
      <c r="T172" s="402">
        <f t="shared" si="58"/>
        <v>0</v>
      </c>
      <c r="U172" s="402">
        <f t="shared" si="58"/>
        <v>13011.6</v>
      </c>
      <c r="V172" s="402">
        <f t="shared" si="58"/>
        <v>13011.6</v>
      </c>
      <c r="W172" s="403">
        <f t="shared" si="58"/>
        <v>0</v>
      </c>
    </row>
    <row r="173" spans="1:23" s="320" customFormat="1" ht="31.9" customHeight="1">
      <c r="A173" s="285" t="s">
        <v>12</v>
      </c>
      <c r="B173" s="224" t="s">
        <v>58</v>
      </c>
      <c r="C173" s="102"/>
      <c r="D173" s="102"/>
      <c r="E173" s="321"/>
      <c r="F173" s="321"/>
      <c r="G173" s="321"/>
      <c r="H173" s="150">
        <v>100</v>
      </c>
      <c r="I173" s="287"/>
      <c r="J173" s="102"/>
      <c r="K173" s="102"/>
      <c r="L173" s="235">
        <f>L175+L176</f>
        <v>5964.5</v>
      </c>
      <c r="M173" s="235">
        <f t="shared" ref="M173:W173" si="59">SUM(M174:M176)</f>
        <v>5774.9</v>
      </c>
      <c r="N173" s="235">
        <f t="shared" si="59"/>
        <v>3471.7</v>
      </c>
      <c r="O173" s="235">
        <f t="shared" si="59"/>
        <v>7031.5</v>
      </c>
      <c r="P173" s="235">
        <f t="shared" si="59"/>
        <v>7031.5</v>
      </c>
      <c r="Q173" s="235">
        <f t="shared" si="59"/>
        <v>0</v>
      </c>
      <c r="R173" s="235">
        <f t="shared" si="59"/>
        <v>6541.2999999999993</v>
      </c>
      <c r="S173" s="235">
        <f t="shared" si="59"/>
        <v>6541.2999999999993</v>
      </c>
      <c r="T173" s="235">
        <f t="shared" si="59"/>
        <v>0</v>
      </c>
      <c r="U173" s="235">
        <f t="shared" si="59"/>
        <v>6591</v>
      </c>
      <c r="V173" s="235">
        <f t="shared" si="59"/>
        <v>6591</v>
      </c>
      <c r="W173" s="621">
        <f t="shared" si="59"/>
        <v>0</v>
      </c>
    </row>
    <row r="174" spans="1:23" s="320" customFormat="1" ht="21.75" customHeight="1">
      <c r="A174" s="285" t="s">
        <v>48</v>
      </c>
      <c r="B174" s="224" t="s">
        <v>215</v>
      </c>
      <c r="C174" s="102"/>
      <c r="D174" s="102"/>
      <c r="E174" s="321" t="s">
        <v>96</v>
      </c>
      <c r="F174" s="321" t="s">
        <v>81</v>
      </c>
      <c r="G174" s="321"/>
      <c r="H174" s="150">
        <v>100</v>
      </c>
      <c r="I174" s="287"/>
      <c r="J174" s="102"/>
      <c r="K174" s="102"/>
      <c r="L174" s="235"/>
      <c r="M174" s="235"/>
      <c r="N174" s="235"/>
      <c r="O174" s="235">
        <f>SUM(P174:Q174)</f>
        <v>0</v>
      </c>
      <c r="P174" s="235"/>
      <c r="Q174" s="235"/>
      <c r="R174" s="235">
        <f>SUM(S174:T174)</f>
        <v>0</v>
      </c>
      <c r="S174" s="235"/>
      <c r="T174" s="235"/>
      <c r="U174" s="235">
        <f>SUM(V174:W174)</f>
        <v>0</v>
      </c>
      <c r="V174" s="235"/>
      <c r="W174" s="621"/>
    </row>
    <row r="175" spans="1:23" s="320" customFormat="1" ht="124.5" customHeight="1">
      <c r="A175" s="285" t="s">
        <v>294</v>
      </c>
      <c r="B175" s="224" t="s">
        <v>402</v>
      </c>
      <c r="C175" s="102" t="s">
        <v>106</v>
      </c>
      <c r="D175" s="246" t="s">
        <v>569</v>
      </c>
      <c r="E175" s="321" t="s">
        <v>96</v>
      </c>
      <c r="F175" s="321" t="s">
        <v>81</v>
      </c>
      <c r="G175" s="321" t="s">
        <v>97</v>
      </c>
      <c r="H175" s="150">
        <v>100</v>
      </c>
      <c r="I175" s="842" t="s">
        <v>404</v>
      </c>
      <c r="J175" s="732" t="s">
        <v>619</v>
      </c>
      <c r="K175" s="102"/>
      <c r="L175" s="235">
        <v>2726.4</v>
      </c>
      <c r="M175" s="235">
        <v>2212.4</v>
      </c>
      <c r="N175" s="235">
        <v>1656</v>
      </c>
      <c r="O175" s="235">
        <f>P175</f>
        <v>2552.9</v>
      </c>
      <c r="P175" s="235">
        <v>2552.9</v>
      </c>
      <c r="Q175" s="235"/>
      <c r="R175" s="235">
        <f>S175</f>
        <v>2374.9</v>
      </c>
      <c r="S175" s="235">
        <v>2374.9</v>
      </c>
      <c r="T175" s="235"/>
      <c r="U175" s="235">
        <f>V175</f>
        <v>2393</v>
      </c>
      <c r="V175" s="235">
        <v>2393</v>
      </c>
      <c r="W175" s="621"/>
    </row>
    <row r="176" spans="1:23" s="320" customFormat="1" ht="90" customHeight="1">
      <c r="A176" s="285" t="s">
        <v>296</v>
      </c>
      <c r="B176" s="224" t="s">
        <v>406</v>
      </c>
      <c r="C176" s="102" t="s">
        <v>115</v>
      </c>
      <c r="D176" s="246" t="s">
        <v>549</v>
      </c>
      <c r="E176" s="321" t="s">
        <v>100</v>
      </c>
      <c r="F176" s="321" t="s">
        <v>100</v>
      </c>
      <c r="G176" s="321" t="s">
        <v>102</v>
      </c>
      <c r="H176" s="150">
        <v>100</v>
      </c>
      <c r="I176" s="843"/>
      <c r="J176" s="768"/>
      <c r="K176" s="102"/>
      <c r="L176" s="235">
        <v>3238.1</v>
      </c>
      <c r="M176" s="235">
        <v>3562.5</v>
      </c>
      <c r="N176" s="235">
        <v>1815.7</v>
      </c>
      <c r="O176" s="235">
        <f>SUM(P176:Q176)</f>
        <v>4478.6000000000004</v>
      </c>
      <c r="P176" s="235">
        <v>4478.6000000000004</v>
      </c>
      <c r="Q176" s="235"/>
      <c r="R176" s="235">
        <f>SUM(S176:T176)</f>
        <v>4166.3999999999996</v>
      </c>
      <c r="S176" s="235">
        <v>4166.3999999999996</v>
      </c>
      <c r="T176" s="235"/>
      <c r="U176" s="235">
        <f>SUM(V176:W176)</f>
        <v>4198</v>
      </c>
      <c r="V176" s="235">
        <v>4198</v>
      </c>
      <c r="W176" s="621"/>
    </row>
    <row r="177" spans="1:23" s="320" customFormat="1" ht="39.75" customHeight="1">
      <c r="A177" s="285" t="s">
        <v>13</v>
      </c>
      <c r="B177" s="224" t="s">
        <v>32</v>
      </c>
      <c r="C177" s="149"/>
      <c r="D177" s="286"/>
      <c r="E177" s="321"/>
      <c r="F177" s="321"/>
      <c r="G177" s="321"/>
      <c r="H177" s="150">
        <v>200</v>
      </c>
      <c r="I177" s="149"/>
      <c r="J177" s="149"/>
      <c r="K177" s="286"/>
      <c r="L177" s="235">
        <f>SUM(L179:L194)</f>
        <v>6479.8</v>
      </c>
      <c r="M177" s="235">
        <f t="shared" ref="M177:W177" si="60">SUM(M178:M194)</f>
        <v>17828.2</v>
      </c>
      <c r="N177" s="235">
        <f t="shared" si="60"/>
        <v>5993.1</v>
      </c>
      <c r="O177" s="235">
        <f t="shared" si="60"/>
        <v>6812.3</v>
      </c>
      <c r="P177" s="235">
        <f t="shared" si="60"/>
        <v>6812.3</v>
      </c>
      <c r="Q177" s="235">
        <f t="shared" si="60"/>
        <v>0</v>
      </c>
      <c r="R177" s="235">
        <f t="shared" si="60"/>
        <v>6337.4999999999991</v>
      </c>
      <c r="S177" s="235">
        <f t="shared" si="60"/>
        <v>6337.4999999999991</v>
      </c>
      <c r="T177" s="235">
        <f t="shared" si="60"/>
        <v>0</v>
      </c>
      <c r="U177" s="235">
        <f t="shared" si="60"/>
        <v>6385.7</v>
      </c>
      <c r="V177" s="235">
        <f t="shared" si="60"/>
        <v>6385.7</v>
      </c>
      <c r="W177" s="621">
        <f t="shared" si="60"/>
        <v>0</v>
      </c>
    </row>
    <row r="178" spans="1:23" s="320" customFormat="1" ht="21.75" customHeight="1">
      <c r="A178" s="285" t="s">
        <v>49</v>
      </c>
      <c r="B178" s="224" t="s">
        <v>215</v>
      </c>
      <c r="C178" s="149"/>
      <c r="D178" s="286"/>
      <c r="E178" s="321"/>
      <c r="F178" s="321"/>
      <c r="G178" s="321"/>
      <c r="H178" s="150">
        <v>200</v>
      </c>
      <c r="I178" s="149"/>
      <c r="J178" s="149"/>
      <c r="K178" s="286"/>
      <c r="L178" s="235"/>
      <c r="M178" s="235"/>
      <c r="N178" s="235"/>
      <c r="O178" s="235">
        <f>SUM(P178:Q178)</f>
        <v>0</v>
      </c>
      <c r="P178" s="235"/>
      <c r="Q178" s="235"/>
      <c r="R178" s="235">
        <f>SUM(S178:T178)</f>
        <v>0</v>
      </c>
      <c r="S178" s="235"/>
      <c r="T178" s="235"/>
      <c r="U178" s="235">
        <f>SUM(V178:W178)</f>
        <v>0</v>
      </c>
      <c r="V178" s="235"/>
      <c r="W178" s="621"/>
    </row>
    <row r="179" spans="1:23" s="320" customFormat="1" ht="104.25" customHeight="1">
      <c r="A179" s="285" t="s">
        <v>298</v>
      </c>
      <c r="B179" s="224" t="s">
        <v>402</v>
      </c>
      <c r="C179" s="102" t="s">
        <v>106</v>
      </c>
      <c r="D179" s="246" t="s">
        <v>569</v>
      </c>
      <c r="E179" s="321" t="s">
        <v>96</v>
      </c>
      <c r="F179" s="321" t="s">
        <v>81</v>
      </c>
      <c r="G179" s="321" t="s">
        <v>97</v>
      </c>
      <c r="H179" s="150">
        <v>200</v>
      </c>
      <c r="I179" s="727" t="s">
        <v>403</v>
      </c>
      <c r="J179" s="732" t="s">
        <v>500</v>
      </c>
      <c r="K179" s="102"/>
      <c r="L179" s="235">
        <v>592.6</v>
      </c>
      <c r="M179" s="235">
        <v>921.5</v>
      </c>
      <c r="N179" s="235">
        <v>439.4</v>
      </c>
      <c r="O179" s="235">
        <f>SUM(P179:Q179)</f>
        <v>1083.0999999999999</v>
      </c>
      <c r="P179" s="235">
        <v>1083.0999999999999</v>
      </c>
      <c r="Q179" s="235"/>
      <c r="R179" s="235">
        <f>SUM(S179:T179)</f>
        <v>1007.6</v>
      </c>
      <c r="S179" s="235">
        <v>1007.6</v>
      </c>
      <c r="T179" s="235"/>
      <c r="U179" s="235">
        <f>SUM(V179:W179)</f>
        <v>1015.3</v>
      </c>
      <c r="V179" s="235">
        <v>1015.3</v>
      </c>
      <c r="W179" s="621"/>
    </row>
    <row r="180" spans="1:23" s="320" customFormat="1" ht="105" customHeight="1">
      <c r="A180" s="285" t="s">
        <v>301</v>
      </c>
      <c r="B180" s="224" t="s">
        <v>402</v>
      </c>
      <c r="C180" s="102" t="s">
        <v>121</v>
      </c>
      <c r="D180" s="246" t="s">
        <v>569</v>
      </c>
      <c r="E180" s="321" t="s">
        <v>96</v>
      </c>
      <c r="F180" s="321" t="s">
        <v>81</v>
      </c>
      <c r="G180" s="321" t="s">
        <v>201</v>
      </c>
      <c r="H180" s="150">
        <v>200</v>
      </c>
      <c r="I180" s="785"/>
      <c r="J180" s="768"/>
      <c r="K180" s="102"/>
      <c r="L180" s="235">
        <v>787.4</v>
      </c>
      <c r="M180" s="235">
        <v>1401</v>
      </c>
      <c r="N180" s="235">
        <v>46.9</v>
      </c>
      <c r="O180" s="235">
        <f>P180</f>
        <v>650.9</v>
      </c>
      <c r="P180" s="235">
        <v>650.9</v>
      </c>
      <c r="Q180" s="235"/>
      <c r="R180" s="235">
        <f>S180</f>
        <v>605.5</v>
      </c>
      <c r="S180" s="235">
        <v>605.5</v>
      </c>
      <c r="T180" s="235"/>
      <c r="U180" s="235">
        <f>V180</f>
        <v>610.1</v>
      </c>
      <c r="V180" s="235">
        <v>610.1</v>
      </c>
      <c r="W180" s="621"/>
    </row>
    <row r="181" spans="1:23" s="320" customFormat="1" ht="78.75" customHeight="1">
      <c r="A181" s="285" t="s">
        <v>303</v>
      </c>
      <c r="B181" s="224" t="s">
        <v>405</v>
      </c>
      <c r="C181" s="732" t="s">
        <v>620</v>
      </c>
      <c r="D181" s="246" t="s">
        <v>550</v>
      </c>
      <c r="E181" s="321" t="s">
        <v>94</v>
      </c>
      <c r="F181" s="321" t="s">
        <v>98</v>
      </c>
      <c r="G181" s="321" t="s">
        <v>202</v>
      </c>
      <c r="H181" s="150">
        <v>200</v>
      </c>
      <c r="I181" s="727" t="s">
        <v>515</v>
      </c>
      <c r="J181" s="732" t="s">
        <v>621</v>
      </c>
      <c r="K181" s="102"/>
      <c r="L181" s="235">
        <v>177.9</v>
      </c>
      <c r="M181" s="235">
        <v>246</v>
      </c>
      <c r="N181" s="235">
        <v>148</v>
      </c>
      <c r="O181" s="235">
        <f>P181</f>
        <v>233.7</v>
      </c>
      <c r="P181" s="235">
        <v>233.7</v>
      </c>
      <c r="Q181" s="235"/>
      <c r="R181" s="235">
        <f>S181</f>
        <v>217.4</v>
      </c>
      <c r="S181" s="235">
        <v>217.4</v>
      </c>
      <c r="T181" s="235"/>
      <c r="U181" s="235">
        <f>V181</f>
        <v>219.1</v>
      </c>
      <c r="V181" s="235">
        <v>219.1</v>
      </c>
      <c r="W181" s="621"/>
    </row>
    <row r="182" spans="1:23" s="320" customFormat="1" ht="74.25" customHeight="1">
      <c r="A182" s="285" t="s">
        <v>304</v>
      </c>
      <c r="B182" s="224" t="s">
        <v>405</v>
      </c>
      <c r="C182" s="733"/>
      <c r="D182" s="246" t="s">
        <v>550</v>
      </c>
      <c r="E182" s="321" t="s">
        <v>94</v>
      </c>
      <c r="F182" s="321" t="s">
        <v>98</v>
      </c>
      <c r="G182" s="321" t="s">
        <v>110</v>
      </c>
      <c r="H182" s="150">
        <v>200</v>
      </c>
      <c r="I182" s="784"/>
      <c r="J182" s="733"/>
      <c r="K182" s="102"/>
      <c r="L182" s="235"/>
      <c r="M182" s="235">
        <v>250.4</v>
      </c>
      <c r="N182" s="235"/>
      <c r="O182" s="235">
        <f>P182</f>
        <v>617.5</v>
      </c>
      <c r="P182" s="235">
        <v>617.5</v>
      </c>
      <c r="Q182" s="235"/>
      <c r="R182" s="235">
        <f>S182</f>
        <v>574.4</v>
      </c>
      <c r="S182" s="235">
        <v>574.4</v>
      </c>
      <c r="T182" s="235"/>
      <c r="U182" s="235">
        <f>V182</f>
        <v>578.79999999999995</v>
      </c>
      <c r="V182" s="235">
        <v>578.79999999999995</v>
      </c>
      <c r="W182" s="621"/>
    </row>
    <row r="183" spans="1:23" s="320" customFormat="1" ht="63.75" customHeight="1">
      <c r="A183" s="285" t="s">
        <v>307</v>
      </c>
      <c r="B183" s="224" t="s">
        <v>405</v>
      </c>
      <c r="C183" s="733"/>
      <c r="D183" s="246" t="s">
        <v>550</v>
      </c>
      <c r="E183" s="321" t="s">
        <v>94</v>
      </c>
      <c r="F183" s="321" t="s">
        <v>98</v>
      </c>
      <c r="G183" s="321" t="s">
        <v>130</v>
      </c>
      <c r="H183" s="150">
        <v>200</v>
      </c>
      <c r="I183" s="784"/>
      <c r="J183" s="733"/>
      <c r="K183" s="102"/>
      <c r="L183" s="235">
        <v>868.5</v>
      </c>
      <c r="M183" s="235">
        <v>4126.8999999999996</v>
      </c>
      <c r="N183" s="235"/>
      <c r="O183" s="235"/>
      <c r="P183" s="235"/>
      <c r="Q183" s="235"/>
      <c r="R183" s="235"/>
      <c r="S183" s="235"/>
      <c r="T183" s="235"/>
      <c r="U183" s="235"/>
      <c r="V183" s="235"/>
      <c r="W183" s="621"/>
    </row>
    <row r="184" spans="1:23" s="320" customFormat="1" ht="58.5" customHeight="1">
      <c r="A184" s="285" t="s">
        <v>309</v>
      </c>
      <c r="B184" s="224" t="s">
        <v>405</v>
      </c>
      <c r="C184" s="768"/>
      <c r="D184" s="246" t="s">
        <v>550</v>
      </c>
      <c r="E184" s="321" t="s">
        <v>94</v>
      </c>
      <c r="F184" s="321" t="s">
        <v>98</v>
      </c>
      <c r="G184" s="321" t="s">
        <v>263</v>
      </c>
      <c r="H184" s="150">
        <v>200</v>
      </c>
      <c r="I184" s="785"/>
      <c r="J184" s="768"/>
      <c r="K184" s="102"/>
      <c r="L184" s="235">
        <v>34.6</v>
      </c>
      <c r="M184" s="235"/>
      <c r="N184" s="235"/>
      <c r="O184" s="235"/>
      <c r="P184" s="235"/>
      <c r="Q184" s="235"/>
      <c r="R184" s="235"/>
      <c r="S184" s="235"/>
      <c r="T184" s="235"/>
      <c r="U184" s="235"/>
      <c r="V184" s="235"/>
      <c r="W184" s="621"/>
    </row>
    <row r="185" spans="1:23" s="320" customFormat="1" ht="77.25" customHeight="1">
      <c r="A185" s="285" t="s">
        <v>311</v>
      </c>
      <c r="B185" s="224" t="s">
        <v>406</v>
      </c>
      <c r="C185" s="102" t="s">
        <v>111</v>
      </c>
      <c r="D185" s="246" t="s">
        <v>551</v>
      </c>
      <c r="E185" s="321" t="s">
        <v>100</v>
      </c>
      <c r="F185" s="321" t="s">
        <v>96</v>
      </c>
      <c r="G185" s="321" t="s">
        <v>203</v>
      </c>
      <c r="H185" s="150">
        <v>200</v>
      </c>
      <c r="I185" s="765" t="s">
        <v>233</v>
      </c>
      <c r="J185" s="732" t="s">
        <v>496</v>
      </c>
      <c r="K185" s="102"/>
      <c r="L185" s="235">
        <v>2603</v>
      </c>
      <c r="M185" s="235">
        <v>2541.4</v>
      </c>
      <c r="N185" s="235">
        <v>1303.5999999999999</v>
      </c>
      <c r="O185" s="235">
        <f t="shared" ref="O185:O190" si="61">P185</f>
        <v>2744.4</v>
      </c>
      <c r="P185" s="235">
        <v>2744.4</v>
      </c>
      <c r="Q185" s="235"/>
      <c r="R185" s="235">
        <f t="shared" ref="R185:R190" si="62">S185</f>
        <v>2553.1</v>
      </c>
      <c r="S185" s="235">
        <v>2553.1</v>
      </c>
      <c r="T185" s="235"/>
      <c r="U185" s="235">
        <f t="shared" ref="U185:U190" si="63">V185</f>
        <v>2572.5</v>
      </c>
      <c r="V185" s="235">
        <v>2572.5</v>
      </c>
      <c r="W185" s="621"/>
    </row>
    <row r="186" spans="1:23" s="320" customFormat="1" ht="113.25" customHeight="1">
      <c r="A186" s="285" t="s">
        <v>312</v>
      </c>
      <c r="B186" s="224" t="s">
        <v>406</v>
      </c>
      <c r="C186" s="102" t="s">
        <v>338</v>
      </c>
      <c r="D186" s="246" t="s">
        <v>551</v>
      </c>
      <c r="E186" s="321" t="s">
        <v>100</v>
      </c>
      <c r="F186" s="321" t="s">
        <v>96</v>
      </c>
      <c r="G186" s="321" t="s">
        <v>260</v>
      </c>
      <c r="H186" s="150">
        <v>200</v>
      </c>
      <c r="I186" s="766"/>
      <c r="J186" s="733"/>
      <c r="K186" s="102"/>
      <c r="L186" s="235">
        <v>24</v>
      </c>
      <c r="M186" s="235">
        <v>550</v>
      </c>
      <c r="N186" s="235">
        <v>550</v>
      </c>
      <c r="O186" s="235">
        <f t="shared" si="61"/>
        <v>522.5</v>
      </c>
      <c r="P186" s="235">
        <v>522.5</v>
      </c>
      <c r="Q186" s="235"/>
      <c r="R186" s="235">
        <f t="shared" si="62"/>
        <v>486.1</v>
      </c>
      <c r="S186" s="235">
        <v>486.1</v>
      </c>
      <c r="T186" s="235"/>
      <c r="U186" s="235">
        <f t="shared" si="63"/>
        <v>489.8</v>
      </c>
      <c r="V186" s="235">
        <v>489.8</v>
      </c>
      <c r="W186" s="621"/>
    </row>
    <row r="187" spans="1:23" s="320" customFormat="1" ht="64.5" customHeight="1">
      <c r="A187" s="285" t="s">
        <v>314</v>
      </c>
      <c r="B187" s="224" t="s">
        <v>406</v>
      </c>
      <c r="C187" s="102" t="s">
        <v>112</v>
      </c>
      <c r="D187" s="246" t="s">
        <v>551</v>
      </c>
      <c r="E187" s="321" t="s">
        <v>100</v>
      </c>
      <c r="F187" s="321" t="s">
        <v>96</v>
      </c>
      <c r="G187" s="321" t="s">
        <v>137</v>
      </c>
      <c r="H187" s="150">
        <v>200</v>
      </c>
      <c r="I187" s="766"/>
      <c r="J187" s="733"/>
      <c r="K187" s="102"/>
      <c r="L187" s="235"/>
      <c r="M187" s="235">
        <v>6.7</v>
      </c>
      <c r="N187" s="235"/>
      <c r="O187" s="235">
        <f t="shared" si="61"/>
        <v>6.4</v>
      </c>
      <c r="P187" s="235">
        <v>6.4</v>
      </c>
      <c r="Q187" s="235"/>
      <c r="R187" s="235">
        <f t="shared" si="62"/>
        <v>6</v>
      </c>
      <c r="S187" s="235">
        <v>6</v>
      </c>
      <c r="T187" s="235"/>
      <c r="U187" s="235">
        <f t="shared" si="63"/>
        <v>6</v>
      </c>
      <c r="V187" s="235">
        <v>6</v>
      </c>
      <c r="W187" s="621"/>
    </row>
    <row r="188" spans="1:23" s="320" customFormat="1" ht="115.5" customHeight="1">
      <c r="A188" s="285" t="s">
        <v>318</v>
      </c>
      <c r="B188" s="224" t="s">
        <v>406</v>
      </c>
      <c r="C188" s="102" t="s">
        <v>622</v>
      </c>
      <c r="D188" s="246" t="s">
        <v>551</v>
      </c>
      <c r="E188" s="321" t="s">
        <v>100</v>
      </c>
      <c r="F188" s="321" t="s">
        <v>96</v>
      </c>
      <c r="G188" s="321" t="s">
        <v>261</v>
      </c>
      <c r="H188" s="150">
        <v>200</v>
      </c>
      <c r="I188" s="766"/>
      <c r="J188" s="733"/>
      <c r="K188" s="102"/>
      <c r="L188" s="235"/>
      <c r="M188" s="235">
        <v>89.3</v>
      </c>
      <c r="N188" s="235">
        <v>89.3</v>
      </c>
      <c r="O188" s="235">
        <f t="shared" si="61"/>
        <v>84.8</v>
      </c>
      <c r="P188" s="235">
        <v>84.8</v>
      </c>
      <c r="Q188" s="235"/>
      <c r="R188" s="235">
        <f t="shared" si="62"/>
        <v>78.900000000000006</v>
      </c>
      <c r="S188" s="235">
        <v>78.900000000000006</v>
      </c>
      <c r="T188" s="235"/>
      <c r="U188" s="235">
        <f t="shared" si="63"/>
        <v>79.5</v>
      </c>
      <c r="V188" s="235">
        <v>79.5</v>
      </c>
      <c r="W188" s="621"/>
    </row>
    <row r="189" spans="1:23" s="320" customFormat="1" ht="72.75" customHeight="1">
      <c r="A189" s="285" t="s">
        <v>319</v>
      </c>
      <c r="B189" s="224" t="s">
        <v>406</v>
      </c>
      <c r="C189" s="102" t="s">
        <v>623</v>
      </c>
      <c r="D189" s="246" t="s">
        <v>552</v>
      </c>
      <c r="E189" s="321" t="s">
        <v>100</v>
      </c>
      <c r="F189" s="321" t="s">
        <v>96</v>
      </c>
      <c r="G189" s="321" t="s">
        <v>125</v>
      </c>
      <c r="H189" s="150">
        <v>200</v>
      </c>
      <c r="I189" s="766"/>
      <c r="J189" s="733"/>
      <c r="K189" s="102"/>
      <c r="L189" s="235"/>
      <c r="M189" s="235">
        <v>13.9</v>
      </c>
      <c r="N189" s="235">
        <v>13</v>
      </c>
      <c r="O189" s="235">
        <f t="shared" si="61"/>
        <v>184.2</v>
      </c>
      <c r="P189" s="235">
        <v>184.2</v>
      </c>
      <c r="Q189" s="235"/>
      <c r="R189" s="235">
        <f t="shared" si="62"/>
        <v>171.4</v>
      </c>
      <c r="S189" s="235">
        <v>171.4</v>
      </c>
      <c r="T189" s="235"/>
      <c r="U189" s="235">
        <f t="shared" si="63"/>
        <v>172.7</v>
      </c>
      <c r="V189" s="235">
        <v>172.7</v>
      </c>
      <c r="W189" s="621"/>
    </row>
    <row r="190" spans="1:23" s="320" customFormat="1" ht="78.75" customHeight="1">
      <c r="A190" s="285" t="s">
        <v>320</v>
      </c>
      <c r="B190" s="224" t="s">
        <v>406</v>
      </c>
      <c r="C190" s="732" t="s">
        <v>497</v>
      </c>
      <c r="D190" s="246" t="s">
        <v>551</v>
      </c>
      <c r="E190" s="321" t="s">
        <v>100</v>
      </c>
      <c r="F190" s="321" t="s">
        <v>96</v>
      </c>
      <c r="G190" s="321" t="s">
        <v>194</v>
      </c>
      <c r="H190" s="150">
        <v>200</v>
      </c>
      <c r="I190" s="766"/>
      <c r="J190" s="733"/>
      <c r="K190" s="102"/>
      <c r="L190" s="235">
        <v>345.7</v>
      </c>
      <c r="M190" s="235">
        <v>50.5</v>
      </c>
      <c r="N190" s="235">
        <v>19.399999999999999</v>
      </c>
      <c r="O190" s="235">
        <f t="shared" si="61"/>
        <v>48</v>
      </c>
      <c r="P190" s="235">
        <v>48</v>
      </c>
      <c r="Q190" s="235"/>
      <c r="R190" s="235">
        <f t="shared" si="62"/>
        <v>44.7</v>
      </c>
      <c r="S190" s="235">
        <v>44.7</v>
      </c>
      <c r="T190" s="235"/>
      <c r="U190" s="235">
        <f t="shared" si="63"/>
        <v>45</v>
      </c>
      <c r="V190" s="235">
        <v>45</v>
      </c>
      <c r="W190" s="621"/>
    </row>
    <row r="191" spans="1:23" s="320" customFormat="1" ht="54.75" customHeight="1">
      <c r="A191" s="285" t="s">
        <v>321</v>
      </c>
      <c r="B191" s="224" t="s">
        <v>406</v>
      </c>
      <c r="C191" s="733"/>
      <c r="D191" s="246" t="s">
        <v>551</v>
      </c>
      <c r="E191" s="321" t="s">
        <v>100</v>
      </c>
      <c r="F191" s="321" t="s">
        <v>96</v>
      </c>
      <c r="G191" s="321" t="s">
        <v>216</v>
      </c>
      <c r="H191" s="150">
        <v>200</v>
      </c>
      <c r="I191" s="766"/>
      <c r="J191" s="733"/>
      <c r="K191" s="102"/>
      <c r="L191" s="235"/>
      <c r="M191" s="235">
        <v>494.2</v>
      </c>
      <c r="N191" s="235"/>
      <c r="O191" s="235"/>
      <c r="P191" s="235"/>
      <c r="Q191" s="235"/>
      <c r="R191" s="235"/>
      <c r="S191" s="235"/>
      <c r="T191" s="235"/>
      <c r="U191" s="235"/>
      <c r="V191" s="235"/>
      <c r="W191" s="621"/>
    </row>
    <row r="192" spans="1:23" s="320" customFormat="1" ht="54.75" customHeight="1">
      <c r="A192" s="285" t="s">
        <v>624</v>
      </c>
      <c r="B192" s="224" t="s">
        <v>406</v>
      </c>
      <c r="C192" s="733"/>
      <c r="D192" s="246" t="s">
        <v>551</v>
      </c>
      <c r="E192" s="321" t="s">
        <v>100</v>
      </c>
      <c r="F192" s="321" t="s">
        <v>96</v>
      </c>
      <c r="G192" s="321" t="s">
        <v>262</v>
      </c>
      <c r="H192" s="150">
        <v>200</v>
      </c>
      <c r="I192" s="766"/>
      <c r="J192" s="733"/>
      <c r="K192" s="102"/>
      <c r="L192" s="235">
        <v>488.3</v>
      </c>
      <c r="M192" s="235"/>
      <c r="N192" s="235"/>
      <c r="O192" s="235"/>
      <c r="P192" s="235"/>
      <c r="Q192" s="235"/>
      <c r="R192" s="235"/>
      <c r="S192" s="235"/>
      <c r="T192" s="235"/>
      <c r="U192" s="235"/>
      <c r="V192" s="235"/>
      <c r="W192" s="621"/>
    </row>
    <row r="193" spans="1:23" s="320" customFormat="1" ht="54.75" customHeight="1">
      <c r="A193" s="285" t="s">
        <v>626</v>
      </c>
      <c r="B193" s="224" t="s">
        <v>406</v>
      </c>
      <c r="C193" s="768"/>
      <c r="D193" s="246" t="s">
        <v>551</v>
      </c>
      <c r="E193" s="321" t="s">
        <v>100</v>
      </c>
      <c r="F193" s="321" t="s">
        <v>96</v>
      </c>
      <c r="G193" s="321" t="s">
        <v>523</v>
      </c>
      <c r="H193" s="150">
        <v>200</v>
      </c>
      <c r="I193" s="766"/>
      <c r="J193" s="733"/>
      <c r="K193" s="102"/>
      <c r="L193" s="235"/>
      <c r="M193" s="235">
        <v>6466.2</v>
      </c>
      <c r="N193" s="235">
        <v>2942.4</v>
      </c>
      <c r="O193" s="235"/>
      <c r="P193" s="235"/>
      <c r="Q193" s="235"/>
      <c r="R193" s="235"/>
      <c r="S193" s="235"/>
      <c r="T193" s="235"/>
      <c r="U193" s="235"/>
      <c r="V193" s="235"/>
      <c r="W193" s="621"/>
    </row>
    <row r="194" spans="1:23" s="320" customFormat="1" ht="84" customHeight="1">
      <c r="A194" s="285" t="s">
        <v>627</v>
      </c>
      <c r="B194" s="224" t="s">
        <v>406</v>
      </c>
      <c r="C194" s="102" t="s">
        <v>115</v>
      </c>
      <c r="D194" s="246" t="s">
        <v>549</v>
      </c>
      <c r="E194" s="321" t="s">
        <v>100</v>
      </c>
      <c r="F194" s="321" t="s">
        <v>100</v>
      </c>
      <c r="G194" s="321" t="s">
        <v>102</v>
      </c>
      <c r="H194" s="150">
        <v>200</v>
      </c>
      <c r="I194" s="767"/>
      <c r="J194" s="768"/>
      <c r="K194" s="102"/>
      <c r="L194" s="235">
        <v>557.79999999999995</v>
      </c>
      <c r="M194" s="235">
        <v>670.2</v>
      </c>
      <c r="N194" s="235">
        <v>441.1</v>
      </c>
      <c r="O194" s="235">
        <f>P194</f>
        <v>636.79999999999995</v>
      </c>
      <c r="P194" s="235">
        <v>636.79999999999995</v>
      </c>
      <c r="Q194" s="235"/>
      <c r="R194" s="235">
        <f>S194</f>
        <v>592.4</v>
      </c>
      <c r="S194" s="235">
        <v>592.4</v>
      </c>
      <c r="T194" s="235"/>
      <c r="U194" s="235">
        <f>V194</f>
        <v>596.9</v>
      </c>
      <c r="V194" s="235">
        <v>596.9</v>
      </c>
      <c r="W194" s="621"/>
    </row>
    <row r="195" spans="1:23" s="320" customFormat="1" ht="21" customHeight="1">
      <c r="A195" s="285" t="s">
        <v>50</v>
      </c>
      <c r="B195" s="224" t="s">
        <v>31</v>
      </c>
      <c r="C195" s="149"/>
      <c r="D195" s="286"/>
      <c r="E195" s="321"/>
      <c r="F195" s="321"/>
      <c r="G195" s="321"/>
      <c r="H195" s="150">
        <v>800</v>
      </c>
      <c r="I195" s="149"/>
      <c r="J195" s="149"/>
      <c r="K195" s="286"/>
      <c r="L195" s="235">
        <f>L197</f>
        <v>22.9</v>
      </c>
      <c r="M195" s="235">
        <f t="shared" ref="M195:W195" si="64">SUM(M196:M197)</f>
        <v>39.1</v>
      </c>
      <c r="N195" s="235">
        <f t="shared" si="64"/>
        <v>12.7</v>
      </c>
      <c r="O195" s="235">
        <f t="shared" si="64"/>
        <v>37.200000000000003</v>
      </c>
      <c r="P195" s="235">
        <f t="shared" si="64"/>
        <v>37.200000000000003</v>
      </c>
      <c r="Q195" s="235">
        <f t="shared" si="64"/>
        <v>0</v>
      </c>
      <c r="R195" s="235">
        <f t="shared" si="64"/>
        <v>34.6</v>
      </c>
      <c r="S195" s="235">
        <f t="shared" si="64"/>
        <v>34.6</v>
      </c>
      <c r="T195" s="235">
        <f t="shared" si="64"/>
        <v>0</v>
      </c>
      <c r="U195" s="235">
        <f t="shared" si="64"/>
        <v>34.9</v>
      </c>
      <c r="V195" s="235">
        <f t="shared" si="64"/>
        <v>34.9</v>
      </c>
      <c r="W195" s="621">
        <f t="shared" si="64"/>
        <v>0</v>
      </c>
    </row>
    <row r="196" spans="1:23" s="320" customFormat="1" ht="43.5" customHeight="1">
      <c r="A196" s="285" t="s">
        <v>51</v>
      </c>
      <c r="B196" s="224" t="s">
        <v>215</v>
      </c>
      <c r="C196" s="149"/>
      <c r="D196" s="286"/>
      <c r="E196" s="321"/>
      <c r="F196" s="321"/>
      <c r="G196" s="321"/>
      <c r="H196" s="150">
        <v>800</v>
      </c>
      <c r="I196" s="149"/>
      <c r="J196" s="149"/>
      <c r="K196" s="286"/>
      <c r="L196" s="235"/>
      <c r="M196" s="235"/>
      <c r="N196" s="235"/>
      <c r="O196" s="235">
        <f>SUM(P196:Q196)</f>
        <v>0</v>
      </c>
      <c r="P196" s="235"/>
      <c r="Q196" s="235"/>
      <c r="R196" s="235">
        <f>SUM(S196:T196)</f>
        <v>0</v>
      </c>
      <c r="S196" s="235"/>
      <c r="T196" s="235"/>
      <c r="U196" s="235">
        <f>SUM(V196:W196)</f>
        <v>0</v>
      </c>
      <c r="V196" s="235"/>
      <c r="W196" s="621"/>
    </row>
    <row r="197" spans="1:23" s="320" customFormat="1" ht="117" customHeight="1">
      <c r="A197" s="285" t="s">
        <v>347</v>
      </c>
      <c r="B197" s="224" t="s">
        <v>406</v>
      </c>
      <c r="C197" s="102" t="s">
        <v>115</v>
      </c>
      <c r="D197" s="102"/>
      <c r="E197" s="321"/>
      <c r="F197" s="321"/>
      <c r="G197" s="321" t="s">
        <v>102</v>
      </c>
      <c r="H197" s="150">
        <v>800</v>
      </c>
      <c r="I197" s="348" t="s">
        <v>498</v>
      </c>
      <c r="J197" s="102" t="s">
        <v>499</v>
      </c>
      <c r="K197" s="102"/>
      <c r="L197" s="235">
        <v>22.9</v>
      </c>
      <c r="M197" s="235">
        <v>39.1</v>
      </c>
      <c r="N197" s="235">
        <v>12.7</v>
      </c>
      <c r="O197" s="235">
        <f>P197</f>
        <v>37.200000000000003</v>
      </c>
      <c r="P197" s="235">
        <v>37.200000000000003</v>
      </c>
      <c r="Q197" s="235"/>
      <c r="R197" s="235">
        <f>SUM(S197:T197)</f>
        <v>34.6</v>
      </c>
      <c r="S197" s="235">
        <v>34.6</v>
      </c>
      <c r="T197" s="235"/>
      <c r="U197" s="235">
        <f>SUM(V197:W197)</f>
        <v>34.9</v>
      </c>
      <c r="V197" s="235">
        <v>34.9</v>
      </c>
      <c r="W197" s="621"/>
    </row>
    <row r="198" spans="1:23" s="320" customFormat="1" ht="39.75" customHeight="1">
      <c r="A198" s="788" t="s">
        <v>73</v>
      </c>
      <c r="B198" s="769"/>
      <c r="C198" s="769"/>
      <c r="D198" s="769"/>
      <c r="E198" s="769"/>
      <c r="F198" s="769"/>
      <c r="G198" s="769"/>
      <c r="H198" s="769"/>
      <c r="I198" s="769"/>
      <c r="J198" s="769"/>
      <c r="K198" s="769"/>
      <c r="L198" s="622">
        <f>SUM(L199)</f>
        <v>0</v>
      </c>
      <c r="M198" s="622">
        <f t="shared" ref="M198:W198" si="65">SUM(M199)</f>
        <v>5.3</v>
      </c>
      <c r="N198" s="622">
        <f t="shared" si="65"/>
        <v>2.2000000000000002</v>
      </c>
      <c r="O198" s="622">
        <f t="shared" si="65"/>
        <v>0</v>
      </c>
      <c r="P198" s="622">
        <f t="shared" si="65"/>
        <v>0</v>
      </c>
      <c r="Q198" s="622">
        <f t="shared" si="65"/>
        <v>0</v>
      </c>
      <c r="R198" s="622">
        <f t="shared" si="65"/>
        <v>0</v>
      </c>
      <c r="S198" s="622">
        <f t="shared" si="65"/>
        <v>0</v>
      </c>
      <c r="T198" s="622">
        <f t="shared" si="65"/>
        <v>0</v>
      </c>
      <c r="U198" s="622">
        <f t="shared" si="65"/>
        <v>0</v>
      </c>
      <c r="V198" s="622">
        <f t="shared" si="65"/>
        <v>0</v>
      </c>
      <c r="W198" s="623">
        <f t="shared" si="65"/>
        <v>0</v>
      </c>
    </row>
    <row r="199" spans="1:23" s="320" customFormat="1" ht="39.75" customHeight="1">
      <c r="A199" s="285" t="s">
        <v>21</v>
      </c>
      <c r="B199" s="224" t="s">
        <v>90</v>
      </c>
      <c r="C199" s="149"/>
      <c r="D199" s="286"/>
      <c r="E199" s="224"/>
      <c r="F199" s="224"/>
      <c r="G199" s="224"/>
      <c r="H199" s="150">
        <v>200</v>
      </c>
      <c r="I199" s="149"/>
      <c r="J199" s="149"/>
      <c r="K199" s="286"/>
      <c r="L199" s="235">
        <f>SUM(L200:L200)</f>
        <v>0</v>
      </c>
      <c r="M199" s="235">
        <f>SUM(M200:M200)</f>
        <v>5.3</v>
      </c>
      <c r="N199" s="235">
        <f t="shared" ref="N199:W199" si="66">SUM(N200:N200)</f>
        <v>2.2000000000000002</v>
      </c>
      <c r="O199" s="235">
        <f t="shared" si="66"/>
        <v>0</v>
      </c>
      <c r="P199" s="235">
        <f t="shared" si="66"/>
        <v>0</v>
      </c>
      <c r="Q199" s="235">
        <f t="shared" si="66"/>
        <v>0</v>
      </c>
      <c r="R199" s="235">
        <f t="shared" si="66"/>
        <v>0</v>
      </c>
      <c r="S199" s="235">
        <f t="shared" si="66"/>
        <v>0</v>
      </c>
      <c r="T199" s="235">
        <f t="shared" si="66"/>
        <v>0</v>
      </c>
      <c r="U199" s="235">
        <f t="shared" si="66"/>
        <v>0</v>
      </c>
      <c r="V199" s="235">
        <f t="shared" si="66"/>
        <v>0</v>
      </c>
      <c r="W199" s="235">
        <f t="shared" si="66"/>
        <v>0</v>
      </c>
    </row>
    <row r="200" spans="1:23" s="320" customFormat="1" ht="54.75" customHeight="1">
      <c r="A200" s="285" t="s">
        <v>42</v>
      </c>
      <c r="B200" s="224" t="s">
        <v>406</v>
      </c>
      <c r="C200" s="149"/>
      <c r="D200" s="246" t="s">
        <v>551</v>
      </c>
      <c r="E200" s="321" t="s">
        <v>94</v>
      </c>
      <c r="F200" s="321" t="s">
        <v>81</v>
      </c>
      <c r="G200" s="321" t="s">
        <v>424</v>
      </c>
      <c r="H200" s="150">
        <v>200</v>
      </c>
      <c r="I200" s="149"/>
      <c r="J200" s="149"/>
      <c r="K200" s="102"/>
      <c r="L200" s="235"/>
      <c r="M200" s="235">
        <v>5.3</v>
      </c>
      <c r="N200" s="235">
        <v>2.2000000000000002</v>
      </c>
      <c r="O200" s="235"/>
      <c r="P200" s="235"/>
      <c r="Q200" s="235"/>
      <c r="R200" s="235"/>
      <c r="S200" s="235"/>
      <c r="T200" s="235"/>
      <c r="U200" s="235"/>
      <c r="V200" s="235"/>
      <c r="W200" s="621"/>
    </row>
    <row r="201" spans="1:23" s="280" customFormat="1" ht="76.5" customHeight="1">
      <c r="A201" s="616" t="s">
        <v>132</v>
      </c>
      <c r="B201" s="265" t="s">
        <v>407</v>
      </c>
      <c r="C201" s="266"/>
      <c r="D201" s="266"/>
      <c r="E201" s="266"/>
      <c r="F201" s="266"/>
      <c r="G201" s="266"/>
      <c r="H201" s="266"/>
      <c r="I201" s="266"/>
      <c r="J201" s="266"/>
      <c r="K201" s="266" t="s">
        <v>62</v>
      </c>
      <c r="L201" s="233">
        <f>SUM(L202)</f>
        <v>12999.842999999999</v>
      </c>
      <c r="M201" s="233">
        <f>SUM(M202)</f>
        <v>15615.665000000001</v>
      </c>
      <c r="N201" s="233">
        <f>SUM(N202)</f>
        <v>10629.104000000001</v>
      </c>
      <c r="O201" s="233">
        <f t="shared" ref="O201:W201" si="67">SUM(O202)</f>
        <v>15015.300000000001</v>
      </c>
      <c r="P201" s="233">
        <f t="shared" si="67"/>
        <v>15015.300000000001</v>
      </c>
      <c r="Q201" s="233">
        <f t="shared" si="67"/>
        <v>0</v>
      </c>
      <c r="R201" s="233">
        <f t="shared" si="67"/>
        <v>13968.400000000001</v>
      </c>
      <c r="S201" s="233">
        <f t="shared" si="67"/>
        <v>13968.400000000001</v>
      </c>
      <c r="T201" s="233">
        <f t="shared" si="67"/>
        <v>0</v>
      </c>
      <c r="U201" s="233">
        <f t="shared" si="67"/>
        <v>14074.599999999999</v>
      </c>
      <c r="V201" s="233">
        <f t="shared" si="67"/>
        <v>14074.599999999999</v>
      </c>
      <c r="W201" s="233">
        <f t="shared" si="67"/>
        <v>0</v>
      </c>
    </row>
    <row r="202" spans="1:23" s="280" customFormat="1" ht="38.25" customHeight="1">
      <c r="A202" s="281" t="s">
        <v>9</v>
      </c>
      <c r="B202" s="725" t="s">
        <v>67</v>
      </c>
      <c r="C202" s="725"/>
      <c r="D202" s="725"/>
      <c r="E202" s="725"/>
      <c r="F202" s="725"/>
      <c r="G202" s="725"/>
      <c r="H202" s="725"/>
      <c r="I202" s="725"/>
      <c r="J202" s="725"/>
      <c r="K202" s="725"/>
      <c r="L202" s="234">
        <f>SUM(L203+L207+L212+L228+L231)</f>
        <v>12999.842999999999</v>
      </c>
      <c r="M202" s="234">
        <f t="shared" ref="M202:W202" si="68">SUM(M203+M207+M212+M228+M231)</f>
        <v>15615.665000000001</v>
      </c>
      <c r="N202" s="234">
        <f t="shared" si="68"/>
        <v>10629.104000000001</v>
      </c>
      <c r="O202" s="234">
        <f t="shared" si="68"/>
        <v>15015.300000000001</v>
      </c>
      <c r="P202" s="234">
        <f t="shared" si="68"/>
        <v>15015.300000000001</v>
      </c>
      <c r="Q202" s="234">
        <f t="shared" si="68"/>
        <v>0</v>
      </c>
      <c r="R202" s="234">
        <f t="shared" si="68"/>
        <v>13968.400000000001</v>
      </c>
      <c r="S202" s="234">
        <f t="shared" si="68"/>
        <v>13968.400000000001</v>
      </c>
      <c r="T202" s="234">
        <f t="shared" si="68"/>
        <v>0</v>
      </c>
      <c r="U202" s="234">
        <f t="shared" si="68"/>
        <v>14074.599999999999</v>
      </c>
      <c r="V202" s="234">
        <f t="shared" si="68"/>
        <v>14074.599999999999</v>
      </c>
      <c r="W202" s="234">
        <f t="shared" si="68"/>
        <v>0</v>
      </c>
    </row>
    <row r="203" spans="1:23" s="320" customFormat="1" ht="19.899999999999999" customHeight="1">
      <c r="A203" s="282" t="s">
        <v>57</v>
      </c>
      <c r="B203" s="224"/>
      <c r="C203" s="283"/>
      <c r="D203" s="284"/>
      <c r="E203" s="224"/>
      <c r="F203" s="224"/>
      <c r="G203" s="224"/>
      <c r="H203" s="224"/>
      <c r="I203" s="149"/>
      <c r="J203" s="283"/>
      <c r="K203" s="284"/>
      <c r="L203" s="620">
        <f>SUM(L204:L206)</f>
        <v>2145.9949999999999</v>
      </c>
      <c r="M203" s="620">
        <f>SUM(M204:M206)</f>
        <v>1915.4649999999999</v>
      </c>
      <c r="N203" s="620">
        <f>SUM(N204:N206)</f>
        <v>1332.095</v>
      </c>
      <c r="O203" s="402">
        <f>SUM(O204:O206)</f>
        <v>2136.8000000000002</v>
      </c>
      <c r="P203" s="402">
        <f>SUM(P204:P205)</f>
        <v>2136.8000000000002</v>
      </c>
      <c r="Q203" s="402">
        <f t="shared" ref="Q203:W203" si="69">SUM(Q204:Q206)</f>
        <v>0</v>
      </c>
      <c r="R203" s="402">
        <f t="shared" si="69"/>
        <v>1987.8</v>
      </c>
      <c r="S203" s="402">
        <f t="shared" si="69"/>
        <v>1987.8</v>
      </c>
      <c r="T203" s="402">
        <f t="shared" si="69"/>
        <v>0</v>
      </c>
      <c r="U203" s="402">
        <f t="shared" si="69"/>
        <v>2003</v>
      </c>
      <c r="V203" s="402">
        <f t="shared" si="69"/>
        <v>2003</v>
      </c>
      <c r="W203" s="403">
        <f t="shared" si="69"/>
        <v>0</v>
      </c>
    </row>
    <row r="204" spans="1:23" s="349" customFormat="1" ht="144.6" customHeight="1">
      <c r="A204" s="285" t="s">
        <v>10</v>
      </c>
      <c r="B204" s="224" t="s">
        <v>68</v>
      </c>
      <c r="C204" s="102" t="s">
        <v>521</v>
      </c>
      <c r="D204" s="246" t="s">
        <v>527</v>
      </c>
      <c r="E204" s="312" t="s">
        <v>93</v>
      </c>
      <c r="F204" s="312" t="s">
        <v>94</v>
      </c>
      <c r="G204" s="224">
        <v>7770100190</v>
      </c>
      <c r="H204" s="150">
        <v>100</v>
      </c>
      <c r="I204" s="727" t="s">
        <v>408</v>
      </c>
      <c r="J204" s="744" t="s">
        <v>409</v>
      </c>
      <c r="K204" s="102"/>
      <c r="L204" s="235">
        <v>1925.7</v>
      </c>
      <c r="M204" s="235">
        <v>1636.5</v>
      </c>
      <c r="N204" s="235">
        <v>1167.6949999999999</v>
      </c>
      <c r="O204" s="235">
        <v>1860.3</v>
      </c>
      <c r="P204" s="235">
        <v>1860.3</v>
      </c>
      <c r="Q204" s="402">
        <f>SUM(Q205:Q207)</f>
        <v>0</v>
      </c>
      <c r="R204" s="235">
        <v>1730.6</v>
      </c>
      <c r="S204" s="235">
        <v>1730.6</v>
      </c>
      <c r="T204" s="402">
        <f>SUM(T205:T207)</f>
        <v>0</v>
      </c>
      <c r="U204" s="235">
        <v>1743.8</v>
      </c>
      <c r="V204" s="235">
        <v>1743.8</v>
      </c>
      <c r="W204" s="403">
        <f>SUM(W205:W207)</f>
        <v>0</v>
      </c>
    </row>
    <row r="205" spans="1:23" s="349" customFormat="1" ht="177" customHeight="1">
      <c r="A205" s="285" t="s">
        <v>11</v>
      </c>
      <c r="B205" s="224" t="s">
        <v>69</v>
      </c>
      <c r="C205" s="346" t="s">
        <v>522</v>
      </c>
      <c r="D205" s="246" t="s">
        <v>467</v>
      </c>
      <c r="E205" s="312" t="s">
        <v>93</v>
      </c>
      <c r="F205" s="321" t="s">
        <v>94</v>
      </c>
      <c r="G205" s="224">
        <v>7770100190</v>
      </c>
      <c r="H205" s="150">
        <v>200</v>
      </c>
      <c r="I205" s="844"/>
      <c r="J205" s="844"/>
      <c r="K205" s="286"/>
      <c r="L205" s="235">
        <v>217.4</v>
      </c>
      <c r="M205" s="235">
        <v>278.96499999999997</v>
      </c>
      <c r="N205" s="235">
        <v>164.4</v>
      </c>
      <c r="O205" s="235">
        <v>276.5</v>
      </c>
      <c r="P205" s="235">
        <v>276.5</v>
      </c>
      <c r="Q205" s="402">
        <f>SUM(Q206:Q208)</f>
        <v>0</v>
      </c>
      <c r="R205" s="235">
        <v>257.2</v>
      </c>
      <c r="S205" s="235">
        <v>257.2</v>
      </c>
      <c r="T205" s="402">
        <f>SUM(T206:T208)</f>
        <v>0</v>
      </c>
      <c r="U205" s="235">
        <v>259.2</v>
      </c>
      <c r="V205" s="235">
        <v>259.2</v>
      </c>
      <c r="W205" s="403">
        <f>SUM(W206:W208)</f>
        <v>0</v>
      </c>
    </row>
    <row r="206" spans="1:23" s="349" customFormat="1" ht="66" customHeight="1">
      <c r="A206" s="285" t="s">
        <v>20</v>
      </c>
      <c r="B206" s="224" t="s">
        <v>31</v>
      </c>
      <c r="C206" s="149"/>
      <c r="D206" s="286"/>
      <c r="E206" s="312" t="s">
        <v>93</v>
      </c>
      <c r="F206" s="321" t="s">
        <v>94</v>
      </c>
      <c r="G206" s="224">
        <v>7770100190</v>
      </c>
      <c r="H206" s="150">
        <v>800</v>
      </c>
      <c r="I206" s="845"/>
      <c r="J206" s="845"/>
      <c r="K206" s="286"/>
      <c r="L206" s="235">
        <v>2.895</v>
      </c>
      <c r="M206" s="235">
        <v>0</v>
      </c>
      <c r="N206" s="235">
        <v>0</v>
      </c>
      <c r="O206" s="235">
        <f>SUM(P206:Q206)</f>
        <v>0</v>
      </c>
      <c r="P206" s="235">
        <v>0</v>
      </c>
      <c r="Q206" s="235">
        <v>0</v>
      </c>
      <c r="R206" s="235">
        <f>SUM(S206:T206)</f>
        <v>0</v>
      </c>
      <c r="S206" s="235">
        <v>0</v>
      </c>
      <c r="T206" s="235">
        <v>0</v>
      </c>
      <c r="U206" s="235">
        <f>SUM(V206:W206)</f>
        <v>0</v>
      </c>
      <c r="V206" s="235">
        <v>0</v>
      </c>
      <c r="W206" s="621">
        <v>0</v>
      </c>
    </row>
    <row r="207" spans="1:23" s="349" customFormat="1" ht="36.6" customHeight="1">
      <c r="A207" s="787" t="s">
        <v>89</v>
      </c>
      <c r="B207" s="758"/>
      <c r="C207" s="758"/>
      <c r="D207" s="758"/>
      <c r="E207" s="758"/>
      <c r="F207" s="758"/>
      <c r="G207" s="758"/>
      <c r="H207" s="758"/>
      <c r="I207" s="758"/>
      <c r="J207" s="758"/>
      <c r="K207" s="758"/>
      <c r="L207" s="402">
        <f>SUM(L208)</f>
        <v>7847.2919999999995</v>
      </c>
      <c r="M207" s="402">
        <f>SUM(M208)</f>
        <v>6301.7000000000007</v>
      </c>
      <c r="N207" s="402">
        <f t="shared" ref="N207:V207" si="70">SUM(N208)</f>
        <v>4749.3</v>
      </c>
      <c r="O207" s="402">
        <f t="shared" si="70"/>
        <v>7657.6</v>
      </c>
      <c r="P207" s="402">
        <f t="shared" si="70"/>
        <v>7657.6</v>
      </c>
      <c r="Q207" s="402">
        <f t="shared" si="70"/>
        <v>0</v>
      </c>
      <c r="R207" s="402">
        <f t="shared" si="70"/>
        <v>7123.7</v>
      </c>
      <c r="S207" s="402">
        <f t="shared" si="70"/>
        <v>7123.7</v>
      </c>
      <c r="T207" s="402">
        <f t="shared" si="70"/>
        <v>0</v>
      </c>
      <c r="U207" s="402">
        <f t="shared" si="70"/>
        <v>7177.9</v>
      </c>
      <c r="V207" s="402">
        <f t="shared" si="70"/>
        <v>7177.9</v>
      </c>
      <c r="W207" s="403">
        <f>SUM(W208,W212,W228)</f>
        <v>0</v>
      </c>
    </row>
    <row r="208" spans="1:23" s="349" customFormat="1" ht="31.9" customHeight="1">
      <c r="A208" s="285" t="s">
        <v>12</v>
      </c>
      <c r="B208" s="224" t="s">
        <v>58</v>
      </c>
      <c r="C208" s="102"/>
      <c r="D208" s="102"/>
      <c r="E208" s="224"/>
      <c r="F208" s="224"/>
      <c r="G208" s="224"/>
      <c r="H208" s="150">
        <v>100</v>
      </c>
      <c r="I208" s="287"/>
      <c r="J208" s="102"/>
      <c r="K208" s="102"/>
      <c r="L208" s="402">
        <f>SUM(L210+L211)</f>
        <v>7847.2919999999995</v>
      </c>
      <c r="M208" s="402">
        <f t="shared" ref="M208:V208" si="71">SUM(M210+M211)</f>
        <v>6301.7000000000007</v>
      </c>
      <c r="N208" s="402">
        <f t="shared" si="71"/>
        <v>4749.3</v>
      </c>
      <c r="O208" s="402">
        <f t="shared" si="71"/>
        <v>7657.6</v>
      </c>
      <c r="P208" s="402">
        <f t="shared" si="71"/>
        <v>7657.6</v>
      </c>
      <c r="Q208" s="402">
        <f t="shared" si="71"/>
        <v>0</v>
      </c>
      <c r="R208" s="402">
        <f t="shared" si="71"/>
        <v>7123.7</v>
      </c>
      <c r="S208" s="402">
        <f t="shared" si="71"/>
        <v>7123.7</v>
      </c>
      <c r="T208" s="402">
        <f t="shared" si="71"/>
        <v>0</v>
      </c>
      <c r="U208" s="402">
        <f t="shared" si="71"/>
        <v>7177.9</v>
      </c>
      <c r="V208" s="402">
        <f t="shared" si="71"/>
        <v>7177.9</v>
      </c>
      <c r="W208" s="403">
        <f>SUM(W210:W211)</f>
        <v>0</v>
      </c>
    </row>
    <row r="209" spans="1:23" s="349" customFormat="1" ht="61.5" customHeight="1">
      <c r="A209" s="285" t="s">
        <v>48</v>
      </c>
      <c r="B209" s="224" t="s">
        <v>339</v>
      </c>
      <c r="C209" s="102"/>
      <c r="D209" s="102"/>
      <c r="E209" s="224"/>
      <c r="F209" s="224"/>
      <c r="G209" s="224"/>
      <c r="H209" s="150">
        <v>100</v>
      </c>
      <c r="I209" s="350"/>
      <c r="J209" s="125"/>
      <c r="K209" s="102"/>
      <c r="L209" s="402">
        <f>SUM(L210+L211)</f>
        <v>7847.2919999999995</v>
      </c>
      <c r="M209" s="402">
        <f>SUM(M210+M211)</f>
        <v>6301.7000000000007</v>
      </c>
      <c r="N209" s="402">
        <f>SUM(N210+N211)</f>
        <v>4749.3</v>
      </c>
      <c r="O209" s="402">
        <f>SUM(O210:O211)</f>
        <v>7657.6</v>
      </c>
      <c r="P209" s="402">
        <f>SUM(P210:P211)</f>
        <v>7657.6</v>
      </c>
      <c r="Q209" s="402">
        <f>SUM(Q210:Q211)</f>
        <v>0</v>
      </c>
      <c r="R209" s="402">
        <f>SUM(R210:R211)</f>
        <v>7123.7</v>
      </c>
      <c r="S209" s="402">
        <f>SUM(S210:S211)</f>
        <v>7123.7</v>
      </c>
      <c r="T209" s="402">
        <v>0</v>
      </c>
      <c r="U209" s="402">
        <f>SUM(U210:U211)</f>
        <v>7177.9</v>
      </c>
      <c r="V209" s="402">
        <f>SUM(V210:V211)</f>
        <v>7177.9</v>
      </c>
      <c r="W209" s="235">
        <f>SUM(W210:W211)</f>
        <v>0</v>
      </c>
    </row>
    <row r="210" spans="1:23" s="349" customFormat="1" ht="218.45" customHeight="1">
      <c r="A210" s="285" t="s">
        <v>294</v>
      </c>
      <c r="B210" s="224" t="s">
        <v>340</v>
      </c>
      <c r="C210" s="102" t="s">
        <v>574</v>
      </c>
      <c r="D210" s="246" t="s">
        <v>569</v>
      </c>
      <c r="E210" s="321" t="s">
        <v>96</v>
      </c>
      <c r="F210" s="321">
        <v>10</v>
      </c>
      <c r="G210" s="351" t="s">
        <v>341</v>
      </c>
      <c r="H210" s="150">
        <v>100</v>
      </c>
      <c r="I210" s="352" t="s">
        <v>133</v>
      </c>
      <c r="J210" s="353" t="s">
        <v>410</v>
      </c>
      <c r="K210" s="102"/>
      <c r="L210" s="628">
        <v>5258.3779999999997</v>
      </c>
      <c r="M210" s="235">
        <v>4007.9</v>
      </c>
      <c r="N210" s="235">
        <v>3054.4</v>
      </c>
      <c r="O210" s="235">
        <v>4514.1000000000004</v>
      </c>
      <c r="P210" s="235">
        <v>4514.1000000000004</v>
      </c>
      <c r="Q210" s="235">
        <v>0</v>
      </c>
      <c r="R210" s="235">
        <v>4199.3999999999996</v>
      </c>
      <c r="S210" s="235">
        <v>4199.3999999999996</v>
      </c>
      <c r="T210" s="235">
        <v>0</v>
      </c>
      <c r="U210" s="235">
        <v>4231.3</v>
      </c>
      <c r="V210" s="235">
        <v>4231.3</v>
      </c>
      <c r="W210" s="621">
        <v>0</v>
      </c>
    </row>
    <row r="211" spans="1:23" s="349" customFormat="1" ht="158.44999999999999" customHeight="1">
      <c r="A211" s="285" t="s">
        <v>296</v>
      </c>
      <c r="B211" s="354" t="s">
        <v>342</v>
      </c>
      <c r="C211" s="247" t="s">
        <v>432</v>
      </c>
      <c r="D211" s="246" t="s">
        <v>549</v>
      </c>
      <c r="E211" s="321" t="s">
        <v>100</v>
      </c>
      <c r="F211" s="321" t="s">
        <v>100</v>
      </c>
      <c r="G211" s="351" t="s">
        <v>102</v>
      </c>
      <c r="H211" s="150">
        <v>100</v>
      </c>
      <c r="I211" s="352" t="s">
        <v>411</v>
      </c>
      <c r="J211" s="353" t="s">
        <v>412</v>
      </c>
      <c r="K211" s="102"/>
      <c r="L211" s="628">
        <v>2588.9140000000002</v>
      </c>
      <c r="M211" s="235">
        <v>2293.8000000000002</v>
      </c>
      <c r="N211" s="235">
        <v>1694.9</v>
      </c>
      <c r="O211" s="235">
        <v>3143.5</v>
      </c>
      <c r="P211" s="235">
        <v>3143.5</v>
      </c>
      <c r="Q211" s="235">
        <v>0</v>
      </c>
      <c r="R211" s="235">
        <v>2924.3</v>
      </c>
      <c r="S211" s="235">
        <v>2924.3</v>
      </c>
      <c r="T211" s="235">
        <v>0</v>
      </c>
      <c r="U211" s="235">
        <v>2946.6</v>
      </c>
      <c r="V211" s="235">
        <v>2946.6</v>
      </c>
      <c r="W211" s="621">
        <v>0</v>
      </c>
    </row>
    <row r="212" spans="1:23" s="349" customFormat="1" ht="39.75" customHeight="1">
      <c r="A212" s="285" t="s">
        <v>13</v>
      </c>
      <c r="B212" s="224" t="s">
        <v>32</v>
      </c>
      <c r="C212" s="149"/>
      <c r="D212" s="286"/>
      <c r="E212" s="224"/>
      <c r="F212" s="224"/>
      <c r="G212" s="224"/>
      <c r="H212" s="150">
        <v>200</v>
      </c>
      <c r="I212" s="149"/>
      <c r="J212" s="149"/>
      <c r="K212" s="286"/>
      <c r="L212" s="402">
        <f>SUM(L213)</f>
        <v>2982.0639999999994</v>
      </c>
      <c r="M212" s="402">
        <f>SUM(M213)</f>
        <v>7375.4000000000005</v>
      </c>
      <c r="N212" s="402">
        <f>SUM(N213)</f>
        <v>4530.5</v>
      </c>
      <c r="O212" s="402">
        <f>SUM(O213)</f>
        <v>5204</v>
      </c>
      <c r="P212" s="402">
        <f>SUM(P213)</f>
        <v>5204</v>
      </c>
      <c r="Q212" s="402">
        <f>SUM(Q214:Q227)</f>
        <v>0</v>
      </c>
      <c r="R212" s="402">
        <f>SUM(R213)</f>
        <v>4841.2</v>
      </c>
      <c r="S212" s="402">
        <f>SUM(S213)</f>
        <v>4841.2</v>
      </c>
      <c r="T212" s="402">
        <f>SUM(T214:T227)</f>
        <v>0</v>
      </c>
      <c r="U212" s="402">
        <f>SUM(U213)</f>
        <v>4877.9000000000005</v>
      </c>
      <c r="V212" s="402">
        <f>SUM(V213)</f>
        <v>4877.9000000000005</v>
      </c>
      <c r="W212" s="403">
        <f>SUM(W214:W227)</f>
        <v>0</v>
      </c>
    </row>
    <row r="213" spans="1:23" s="349" customFormat="1" ht="61.5" customHeight="1">
      <c r="A213" s="285" t="s">
        <v>49</v>
      </c>
      <c r="B213" s="224" t="s">
        <v>343</v>
      </c>
      <c r="C213" s="149"/>
      <c r="D213" s="286"/>
      <c r="E213" s="224"/>
      <c r="F213" s="224"/>
      <c r="G213" s="224"/>
      <c r="H213" s="150"/>
      <c r="I213" s="335"/>
      <c r="J213" s="335"/>
      <c r="K213" s="286"/>
      <c r="L213" s="402">
        <f>SUM(L214:L227)</f>
        <v>2982.0639999999994</v>
      </c>
      <c r="M213" s="402">
        <f>SUM(M214:M227)</f>
        <v>7375.4000000000005</v>
      </c>
      <c r="N213" s="402">
        <f t="shared" ref="N213:W213" si="72">SUM(N214:N227)</f>
        <v>4530.5</v>
      </c>
      <c r="O213" s="402">
        <f t="shared" si="72"/>
        <v>5204</v>
      </c>
      <c r="P213" s="402">
        <f t="shared" si="72"/>
        <v>5204</v>
      </c>
      <c r="Q213" s="402">
        <f t="shared" si="72"/>
        <v>0</v>
      </c>
      <c r="R213" s="402">
        <f t="shared" si="72"/>
        <v>4841.2</v>
      </c>
      <c r="S213" s="402">
        <f t="shared" si="72"/>
        <v>4841.2</v>
      </c>
      <c r="T213" s="402">
        <f t="shared" si="72"/>
        <v>0</v>
      </c>
      <c r="U213" s="402">
        <f t="shared" si="72"/>
        <v>4877.9000000000005</v>
      </c>
      <c r="V213" s="402">
        <f t="shared" si="72"/>
        <v>4877.9000000000005</v>
      </c>
      <c r="W213" s="402">
        <f t="shared" si="72"/>
        <v>0</v>
      </c>
    </row>
    <row r="214" spans="1:23" s="349" customFormat="1" ht="105.75" customHeight="1">
      <c r="A214" s="285" t="s">
        <v>301</v>
      </c>
      <c r="B214" s="224" t="s">
        <v>340</v>
      </c>
      <c r="C214" s="322" t="s">
        <v>574</v>
      </c>
      <c r="D214" s="288" t="s">
        <v>569</v>
      </c>
      <c r="E214" s="321" t="s">
        <v>96</v>
      </c>
      <c r="F214" s="321">
        <v>10</v>
      </c>
      <c r="G214" s="351" t="s">
        <v>341</v>
      </c>
      <c r="H214" s="150">
        <v>200</v>
      </c>
      <c r="I214" s="846" t="s">
        <v>133</v>
      </c>
      <c r="J214" s="848" t="s">
        <v>410</v>
      </c>
      <c r="K214" s="286"/>
      <c r="L214" s="235">
        <v>295.18900000000002</v>
      </c>
      <c r="M214" s="235">
        <v>507.6</v>
      </c>
      <c r="N214" s="235">
        <v>244.9</v>
      </c>
      <c r="O214" s="235">
        <v>458.2</v>
      </c>
      <c r="P214" s="235">
        <v>458.2</v>
      </c>
      <c r="Q214" s="235">
        <v>0</v>
      </c>
      <c r="R214" s="235">
        <v>426.3</v>
      </c>
      <c r="S214" s="235">
        <v>426.3</v>
      </c>
      <c r="T214" s="235">
        <v>0</v>
      </c>
      <c r="U214" s="235">
        <v>429.5</v>
      </c>
      <c r="V214" s="235">
        <v>429.5</v>
      </c>
      <c r="W214" s="235">
        <v>0</v>
      </c>
    </row>
    <row r="215" spans="1:23" s="349" customFormat="1" ht="132" customHeight="1">
      <c r="A215" s="285" t="s">
        <v>303</v>
      </c>
      <c r="B215" s="224" t="s">
        <v>340</v>
      </c>
      <c r="C215" s="326" t="s">
        <v>574</v>
      </c>
      <c r="D215" s="288" t="s">
        <v>569</v>
      </c>
      <c r="E215" s="321" t="s">
        <v>96</v>
      </c>
      <c r="F215" s="321" t="s">
        <v>81</v>
      </c>
      <c r="G215" s="351" t="s">
        <v>201</v>
      </c>
      <c r="H215" s="150">
        <v>200</v>
      </c>
      <c r="I215" s="847"/>
      <c r="J215" s="847"/>
      <c r="K215" s="102"/>
      <c r="L215" s="235">
        <v>48.548999999999999</v>
      </c>
      <c r="M215" s="235">
        <v>943.4</v>
      </c>
      <c r="N215" s="235">
        <v>52.2</v>
      </c>
      <c r="O215" s="235">
        <v>1744.1</v>
      </c>
      <c r="P215" s="235">
        <v>1744.1</v>
      </c>
      <c r="Q215" s="235">
        <v>0</v>
      </c>
      <c r="R215" s="235">
        <v>1622.5</v>
      </c>
      <c r="S215" s="235">
        <v>1622.5</v>
      </c>
      <c r="T215" s="235">
        <v>0</v>
      </c>
      <c r="U215" s="235">
        <v>1634.8</v>
      </c>
      <c r="V215" s="235">
        <v>1634.8</v>
      </c>
      <c r="W215" s="235">
        <v>0</v>
      </c>
    </row>
    <row r="216" spans="1:23" s="349" customFormat="1" ht="239.45" customHeight="1">
      <c r="A216" s="285" t="s">
        <v>304</v>
      </c>
      <c r="B216" s="354" t="s">
        <v>134</v>
      </c>
      <c r="C216" s="354" t="s">
        <v>433</v>
      </c>
      <c r="D216" s="288" t="s">
        <v>550</v>
      </c>
      <c r="E216" s="321" t="s">
        <v>94</v>
      </c>
      <c r="F216" s="321" t="s">
        <v>98</v>
      </c>
      <c r="G216" s="351" t="s">
        <v>202</v>
      </c>
      <c r="H216" s="150">
        <v>200</v>
      </c>
      <c r="I216" s="355" t="s">
        <v>135</v>
      </c>
      <c r="J216" s="356" t="s">
        <v>136</v>
      </c>
      <c r="K216" s="286"/>
      <c r="L216" s="235">
        <v>63.664999999999999</v>
      </c>
      <c r="M216" s="235">
        <v>56.8</v>
      </c>
      <c r="N216" s="235">
        <v>48.6</v>
      </c>
      <c r="O216" s="235">
        <v>82.7</v>
      </c>
      <c r="P216" s="235">
        <v>82.7</v>
      </c>
      <c r="Q216" s="235">
        <v>0</v>
      </c>
      <c r="R216" s="235">
        <v>76.900000000000006</v>
      </c>
      <c r="S216" s="235">
        <v>76.900000000000006</v>
      </c>
      <c r="T216" s="235">
        <v>0</v>
      </c>
      <c r="U216" s="235">
        <v>77.5</v>
      </c>
      <c r="V216" s="235">
        <v>77.5</v>
      </c>
      <c r="W216" s="235">
        <v>0</v>
      </c>
    </row>
    <row r="217" spans="1:23" s="349" customFormat="1" ht="61.9" customHeight="1">
      <c r="A217" s="285" t="s">
        <v>307</v>
      </c>
      <c r="B217" s="354" t="s">
        <v>134</v>
      </c>
      <c r="C217" s="261"/>
      <c r="D217" s="288"/>
      <c r="E217" s="321" t="s">
        <v>94</v>
      </c>
      <c r="F217" s="321" t="s">
        <v>98</v>
      </c>
      <c r="G217" s="351" t="s">
        <v>110</v>
      </c>
      <c r="H217" s="246"/>
      <c r="I217" s="357"/>
      <c r="J217" s="358"/>
      <c r="K217" s="359"/>
      <c r="L217" s="235">
        <v>0</v>
      </c>
      <c r="M217" s="235">
        <v>380.1</v>
      </c>
      <c r="N217" s="235">
        <v>380.1</v>
      </c>
      <c r="O217" s="235">
        <v>294.5</v>
      </c>
      <c r="P217" s="235">
        <v>294.5</v>
      </c>
      <c r="Q217" s="235" t="s">
        <v>628</v>
      </c>
      <c r="R217" s="235">
        <v>274</v>
      </c>
      <c r="S217" s="235">
        <v>274</v>
      </c>
      <c r="T217" s="235" t="s">
        <v>628</v>
      </c>
      <c r="U217" s="235">
        <v>276.10000000000002</v>
      </c>
      <c r="V217" s="235">
        <v>276.10000000000002</v>
      </c>
      <c r="W217" s="235" t="s">
        <v>628</v>
      </c>
    </row>
    <row r="218" spans="1:23" s="349" customFormat="1" ht="105.75" customHeight="1">
      <c r="A218" s="285" t="s">
        <v>309</v>
      </c>
      <c r="B218" s="261" t="s">
        <v>413</v>
      </c>
      <c r="C218" s="261" t="s">
        <v>575</v>
      </c>
      <c r="D218" s="288" t="s">
        <v>551</v>
      </c>
      <c r="E218" s="321" t="s">
        <v>100</v>
      </c>
      <c r="F218" s="321" t="s">
        <v>96</v>
      </c>
      <c r="G218" s="351" t="s">
        <v>261</v>
      </c>
      <c r="H218" s="246" t="s">
        <v>154</v>
      </c>
      <c r="I218" s="849" t="s">
        <v>414</v>
      </c>
      <c r="J218" s="744" t="s">
        <v>415</v>
      </c>
      <c r="K218" s="359"/>
      <c r="L218" s="235">
        <v>5.2</v>
      </c>
      <c r="M218" s="235">
        <v>4.4000000000000004</v>
      </c>
      <c r="N218" s="235">
        <v>4.4000000000000004</v>
      </c>
      <c r="O218" s="235">
        <v>4.2</v>
      </c>
      <c r="P218" s="235">
        <v>4.2</v>
      </c>
      <c r="Q218" s="629" t="s">
        <v>628</v>
      </c>
      <c r="R218" s="235">
        <v>3.9</v>
      </c>
      <c r="S218" s="235">
        <v>3.9</v>
      </c>
      <c r="T218" s="235">
        <v>0</v>
      </c>
      <c r="U218" s="235">
        <v>3.9</v>
      </c>
      <c r="V218" s="235">
        <v>3.9</v>
      </c>
      <c r="W218" s="629" t="s">
        <v>628</v>
      </c>
    </row>
    <row r="219" spans="1:23" s="349" customFormat="1" ht="105.75" customHeight="1">
      <c r="A219" s="285" t="s">
        <v>311</v>
      </c>
      <c r="B219" s="354" t="s">
        <v>416</v>
      </c>
      <c r="C219" s="354" t="s">
        <v>629</v>
      </c>
      <c r="D219" s="288" t="s">
        <v>551</v>
      </c>
      <c r="E219" s="321" t="s">
        <v>100</v>
      </c>
      <c r="F219" s="321" t="s">
        <v>96</v>
      </c>
      <c r="G219" s="351" t="s">
        <v>203</v>
      </c>
      <c r="H219" s="150">
        <v>200</v>
      </c>
      <c r="I219" s="850"/>
      <c r="J219" s="844"/>
      <c r="K219" s="747"/>
      <c r="L219" s="235">
        <v>1964.671</v>
      </c>
      <c r="M219" s="235">
        <v>2626.9</v>
      </c>
      <c r="N219" s="235">
        <v>1276.5999999999999</v>
      </c>
      <c r="O219" s="235">
        <v>2257.4</v>
      </c>
      <c r="P219" s="235">
        <v>2257.4</v>
      </c>
      <c r="Q219" s="629" t="s">
        <v>628</v>
      </c>
      <c r="R219" s="235">
        <v>2100</v>
      </c>
      <c r="S219" s="235">
        <v>2100</v>
      </c>
      <c r="T219" s="629" t="s">
        <v>628</v>
      </c>
      <c r="U219" s="235">
        <v>2116</v>
      </c>
      <c r="V219" s="235">
        <v>2116</v>
      </c>
      <c r="W219" s="629" t="s">
        <v>628</v>
      </c>
    </row>
    <row r="220" spans="1:23" s="349" customFormat="1" ht="105.75" customHeight="1">
      <c r="A220" s="285" t="s">
        <v>312</v>
      </c>
      <c r="B220" s="354" t="s">
        <v>417</v>
      </c>
      <c r="C220" s="354" t="s">
        <v>630</v>
      </c>
      <c r="D220" s="360" t="s">
        <v>551</v>
      </c>
      <c r="E220" s="321" t="s">
        <v>100</v>
      </c>
      <c r="F220" s="321" t="s">
        <v>96</v>
      </c>
      <c r="G220" s="351" t="s">
        <v>137</v>
      </c>
      <c r="H220" s="150">
        <v>200</v>
      </c>
      <c r="I220" s="850"/>
      <c r="J220" s="844"/>
      <c r="K220" s="766"/>
      <c r="L220" s="235">
        <v>32.200000000000003</v>
      </c>
      <c r="M220" s="235">
        <v>27.1</v>
      </c>
      <c r="N220" s="235">
        <v>27.1</v>
      </c>
      <c r="O220" s="235">
        <v>25.7</v>
      </c>
      <c r="P220" s="235">
        <v>25.7</v>
      </c>
      <c r="Q220" s="629" t="s">
        <v>628</v>
      </c>
      <c r="R220" s="235">
        <v>23.9</v>
      </c>
      <c r="S220" s="235">
        <v>23.9</v>
      </c>
      <c r="T220" s="629" t="s">
        <v>628</v>
      </c>
      <c r="U220" s="235">
        <v>24.1</v>
      </c>
      <c r="V220" s="235">
        <v>24.1</v>
      </c>
      <c r="W220" s="629" t="s">
        <v>628</v>
      </c>
    </row>
    <row r="221" spans="1:23" s="349" customFormat="1" ht="105.75" customHeight="1">
      <c r="A221" s="285" t="s">
        <v>314</v>
      </c>
      <c r="B221" s="354" t="s">
        <v>413</v>
      </c>
      <c r="C221" s="354" t="s">
        <v>631</v>
      </c>
      <c r="D221" s="360" t="s">
        <v>551</v>
      </c>
      <c r="E221" s="321" t="s">
        <v>127</v>
      </c>
      <c r="F221" s="321" t="s">
        <v>128</v>
      </c>
      <c r="G221" s="351" t="s">
        <v>204</v>
      </c>
      <c r="H221" s="150">
        <v>200</v>
      </c>
      <c r="I221" s="850"/>
      <c r="J221" s="844"/>
      <c r="K221" s="766"/>
      <c r="L221" s="235">
        <v>8.5</v>
      </c>
      <c r="M221" s="235">
        <v>16.399999999999999</v>
      </c>
      <c r="N221" s="235">
        <v>16.399999999999999</v>
      </c>
      <c r="O221" s="235">
        <v>63.1</v>
      </c>
      <c r="P221" s="235">
        <v>63.1</v>
      </c>
      <c r="Q221" s="629" t="s">
        <v>628</v>
      </c>
      <c r="R221" s="235">
        <v>58.7</v>
      </c>
      <c r="S221" s="235">
        <v>58.7</v>
      </c>
      <c r="T221" s="629" t="s">
        <v>628</v>
      </c>
      <c r="U221" s="235">
        <v>59.1</v>
      </c>
      <c r="V221" s="235">
        <v>59.1</v>
      </c>
      <c r="W221" s="629" t="s">
        <v>628</v>
      </c>
    </row>
    <row r="222" spans="1:23" s="349" customFormat="1" ht="108.75" customHeight="1">
      <c r="A222" s="285" t="s">
        <v>344</v>
      </c>
      <c r="B222" s="354" t="s">
        <v>342</v>
      </c>
      <c r="C222" s="354" t="s">
        <v>432</v>
      </c>
      <c r="D222" s="360" t="s">
        <v>549</v>
      </c>
      <c r="E222" s="321" t="s">
        <v>100</v>
      </c>
      <c r="F222" s="321" t="s">
        <v>100</v>
      </c>
      <c r="G222" s="351" t="s">
        <v>102</v>
      </c>
      <c r="H222" s="150">
        <v>200</v>
      </c>
      <c r="I222" s="851"/>
      <c r="J222" s="845"/>
      <c r="K222" s="767"/>
      <c r="L222" s="235">
        <v>351.82100000000003</v>
      </c>
      <c r="M222" s="235">
        <v>288.5</v>
      </c>
      <c r="N222" s="235">
        <v>168.4</v>
      </c>
      <c r="O222" s="235">
        <v>274.10000000000002</v>
      </c>
      <c r="P222" s="235">
        <v>274.10000000000002</v>
      </c>
      <c r="Q222" s="629" t="s">
        <v>628</v>
      </c>
      <c r="R222" s="235">
        <v>255</v>
      </c>
      <c r="S222" s="235">
        <v>255</v>
      </c>
      <c r="T222" s="629" t="s">
        <v>628</v>
      </c>
      <c r="U222" s="235">
        <v>256.89999999999998</v>
      </c>
      <c r="V222" s="235">
        <v>256.89999999999998</v>
      </c>
      <c r="W222" s="629" t="s">
        <v>628</v>
      </c>
    </row>
    <row r="223" spans="1:23" s="349" customFormat="1" ht="132" customHeight="1">
      <c r="A223" s="285" t="s">
        <v>363</v>
      </c>
      <c r="B223" s="354" t="s">
        <v>502</v>
      </c>
      <c r="C223" s="354" t="s">
        <v>503</v>
      </c>
      <c r="D223" s="360" t="s">
        <v>551</v>
      </c>
      <c r="E223" s="321" t="s">
        <v>100</v>
      </c>
      <c r="F223" s="321" t="s">
        <v>96</v>
      </c>
      <c r="G223" s="351" t="s">
        <v>262</v>
      </c>
      <c r="H223" s="150">
        <v>200</v>
      </c>
      <c r="I223" s="361" t="s">
        <v>504</v>
      </c>
      <c r="J223" s="362" t="s">
        <v>505</v>
      </c>
      <c r="K223" s="144"/>
      <c r="L223" s="235">
        <v>162.26900000000001</v>
      </c>
      <c r="M223" s="235">
        <v>0</v>
      </c>
      <c r="N223" s="235">
        <v>0</v>
      </c>
      <c r="O223" s="235">
        <v>0</v>
      </c>
      <c r="P223" s="235">
        <v>0</v>
      </c>
      <c r="Q223" s="235">
        <v>0</v>
      </c>
      <c r="R223" s="235">
        <v>0</v>
      </c>
      <c r="S223" s="235">
        <v>0</v>
      </c>
      <c r="T223" s="235">
        <v>0</v>
      </c>
      <c r="U223" s="235">
        <v>0</v>
      </c>
      <c r="V223" s="235">
        <v>0</v>
      </c>
      <c r="W223" s="235">
        <v>0</v>
      </c>
    </row>
    <row r="224" spans="1:23" s="349" customFormat="1" ht="79.150000000000006" customHeight="1">
      <c r="A224" s="285" t="s">
        <v>364</v>
      </c>
      <c r="B224" s="354" t="s">
        <v>506</v>
      </c>
      <c r="C224" s="354" t="s">
        <v>507</v>
      </c>
      <c r="D224" s="288" t="s">
        <v>477</v>
      </c>
      <c r="E224" s="321" t="s">
        <v>100</v>
      </c>
      <c r="F224" s="321" t="s">
        <v>93</v>
      </c>
      <c r="G224" s="351" t="s">
        <v>265</v>
      </c>
      <c r="H224" s="150">
        <v>200</v>
      </c>
      <c r="I224" s="361"/>
      <c r="J224" s="362"/>
      <c r="K224" s="144"/>
      <c r="L224" s="235">
        <v>50</v>
      </c>
      <c r="M224" s="235">
        <v>0</v>
      </c>
      <c r="N224" s="235">
        <v>0</v>
      </c>
      <c r="O224" s="235">
        <v>0</v>
      </c>
      <c r="P224" s="235">
        <v>0</v>
      </c>
      <c r="Q224" s="235">
        <v>0</v>
      </c>
      <c r="R224" s="235">
        <v>0</v>
      </c>
      <c r="S224" s="235">
        <v>0</v>
      </c>
      <c r="T224" s="235">
        <v>0</v>
      </c>
      <c r="U224" s="235">
        <v>0</v>
      </c>
      <c r="V224" s="235">
        <v>0</v>
      </c>
      <c r="W224" s="235">
        <v>0</v>
      </c>
    </row>
    <row r="225" spans="1:23" s="349" customFormat="1" ht="133.15" customHeight="1">
      <c r="A225" s="285" t="s">
        <v>381</v>
      </c>
      <c r="B225" s="354" t="s">
        <v>600</v>
      </c>
      <c r="C225" s="354" t="s">
        <v>632</v>
      </c>
      <c r="D225" s="288" t="s">
        <v>551</v>
      </c>
      <c r="E225" s="321" t="s">
        <v>100</v>
      </c>
      <c r="F225" s="321" t="s">
        <v>96</v>
      </c>
      <c r="G225" s="351" t="s">
        <v>523</v>
      </c>
      <c r="H225" s="150">
        <v>200</v>
      </c>
      <c r="I225" s="361" t="s">
        <v>633</v>
      </c>
      <c r="J225" s="362" t="s">
        <v>634</v>
      </c>
      <c r="K225" s="144"/>
      <c r="L225" s="235">
        <v>0</v>
      </c>
      <c r="M225" s="235">
        <v>2402.6999999999998</v>
      </c>
      <c r="N225" s="235">
        <v>2190.3000000000002</v>
      </c>
      <c r="O225" s="235">
        <v>0</v>
      </c>
      <c r="P225" s="235">
        <v>0</v>
      </c>
      <c r="Q225" s="235">
        <v>0</v>
      </c>
      <c r="R225" s="235">
        <v>0</v>
      </c>
      <c r="S225" s="235">
        <v>0</v>
      </c>
      <c r="T225" s="235">
        <v>0</v>
      </c>
      <c r="U225" s="235">
        <v>0</v>
      </c>
      <c r="V225" s="235">
        <v>0</v>
      </c>
      <c r="W225" s="235">
        <v>0</v>
      </c>
    </row>
    <row r="226" spans="1:23" s="349" customFormat="1" ht="96" customHeight="1">
      <c r="A226" s="285" t="s">
        <v>382</v>
      </c>
      <c r="B226" s="354" t="s">
        <v>501</v>
      </c>
      <c r="C226" s="354" t="s">
        <v>574</v>
      </c>
      <c r="D226" s="288" t="s">
        <v>569</v>
      </c>
      <c r="E226" s="321" t="s">
        <v>96</v>
      </c>
      <c r="F226" s="321" t="s">
        <v>81</v>
      </c>
      <c r="G226" s="351" t="s">
        <v>131</v>
      </c>
      <c r="H226" s="150">
        <v>200</v>
      </c>
      <c r="I226" s="361" t="s">
        <v>635</v>
      </c>
      <c r="J226" s="362" t="s">
        <v>636</v>
      </c>
      <c r="K226" s="144"/>
      <c r="L226" s="235">
        <v>0</v>
      </c>
      <c r="M226" s="235">
        <v>50.6</v>
      </c>
      <c r="N226" s="235">
        <v>50.6</v>
      </c>
      <c r="O226" s="235">
        <v>0</v>
      </c>
      <c r="P226" s="235">
        <v>0</v>
      </c>
      <c r="Q226" s="235">
        <v>0</v>
      </c>
      <c r="R226" s="235">
        <v>0</v>
      </c>
      <c r="S226" s="235">
        <v>0</v>
      </c>
      <c r="T226" s="235">
        <v>0</v>
      </c>
      <c r="U226" s="235">
        <v>0</v>
      </c>
      <c r="V226" s="235">
        <v>0</v>
      </c>
      <c r="W226" s="235">
        <v>0</v>
      </c>
    </row>
    <row r="227" spans="1:23" s="349" customFormat="1" ht="84" customHeight="1">
      <c r="A227" s="285" t="s">
        <v>367</v>
      </c>
      <c r="B227" s="354" t="s">
        <v>501</v>
      </c>
      <c r="C227" s="354" t="s">
        <v>432</v>
      </c>
      <c r="D227" s="288" t="s">
        <v>549</v>
      </c>
      <c r="E227" s="321" t="s">
        <v>100</v>
      </c>
      <c r="F227" s="321" t="s">
        <v>100</v>
      </c>
      <c r="G227" s="351" t="s">
        <v>131</v>
      </c>
      <c r="H227" s="150">
        <v>200</v>
      </c>
      <c r="I227" s="361" t="s">
        <v>637</v>
      </c>
      <c r="J227" s="362" t="s">
        <v>638</v>
      </c>
      <c r="K227" s="144"/>
      <c r="L227" s="235">
        <v>0</v>
      </c>
      <c r="M227" s="235">
        <v>70.900000000000006</v>
      </c>
      <c r="N227" s="235">
        <v>70.900000000000006</v>
      </c>
      <c r="O227" s="235">
        <v>0</v>
      </c>
      <c r="P227" s="235">
        <v>0</v>
      </c>
      <c r="Q227" s="235">
        <v>0</v>
      </c>
      <c r="R227" s="235">
        <v>0</v>
      </c>
      <c r="S227" s="235">
        <v>0</v>
      </c>
      <c r="T227" s="235">
        <v>0</v>
      </c>
      <c r="U227" s="235">
        <v>0</v>
      </c>
      <c r="V227" s="235">
        <v>0</v>
      </c>
      <c r="W227" s="235">
        <v>0</v>
      </c>
    </row>
    <row r="228" spans="1:23" s="349" customFormat="1" ht="21" customHeight="1">
      <c r="A228" s="285" t="s">
        <v>50</v>
      </c>
      <c r="B228" s="224" t="s">
        <v>31</v>
      </c>
      <c r="C228" s="149"/>
      <c r="D228" s="286"/>
      <c r="E228" s="224"/>
      <c r="F228" s="224"/>
      <c r="G228" s="224"/>
      <c r="H228" s="150">
        <v>800</v>
      </c>
      <c r="I228" s="149"/>
      <c r="J228" s="149"/>
      <c r="K228" s="286"/>
      <c r="L228" s="402">
        <f>SUM(L230)</f>
        <v>24.492000000000001</v>
      </c>
      <c r="M228" s="402">
        <f t="shared" ref="M228:W228" si="73">SUM(M230:M230)</f>
        <v>17.8</v>
      </c>
      <c r="N228" s="402">
        <f t="shared" si="73"/>
        <v>15.009</v>
      </c>
      <c r="O228" s="402">
        <f t="shared" si="73"/>
        <v>16.899999999999999</v>
      </c>
      <c r="P228" s="402">
        <f t="shared" si="73"/>
        <v>16.899999999999999</v>
      </c>
      <c r="Q228" s="402">
        <f t="shared" si="73"/>
        <v>0</v>
      </c>
      <c r="R228" s="402">
        <f t="shared" si="73"/>
        <v>15.7</v>
      </c>
      <c r="S228" s="402">
        <f t="shared" si="73"/>
        <v>15.7</v>
      </c>
      <c r="T228" s="402">
        <f t="shared" si="73"/>
        <v>0</v>
      </c>
      <c r="U228" s="402">
        <f t="shared" si="73"/>
        <v>15.8</v>
      </c>
      <c r="V228" s="402">
        <f t="shared" si="73"/>
        <v>15.8</v>
      </c>
      <c r="W228" s="403">
        <f t="shared" si="73"/>
        <v>0</v>
      </c>
    </row>
    <row r="229" spans="1:23" s="349" customFormat="1" ht="60.75" customHeight="1">
      <c r="A229" s="285" t="s">
        <v>345</v>
      </c>
      <c r="B229" s="224" t="s">
        <v>346</v>
      </c>
      <c r="C229" s="149"/>
      <c r="D229" s="286"/>
      <c r="E229" s="224"/>
      <c r="F229" s="224"/>
      <c r="G229" s="224"/>
      <c r="H229" s="150">
        <v>800</v>
      </c>
      <c r="I229" s="335"/>
      <c r="J229" s="335"/>
      <c r="K229" s="286"/>
      <c r="L229" s="235">
        <f>SUM(L230)</f>
        <v>24.492000000000001</v>
      </c>
      <c r="M229" s="235">
        <f t="shared" ref="M229:W229" si="74">SUM(M230)</f>
        <v>17.8</v>
      </c>
      <c r="N229" s="235">
        <f t="shared" si="74"/>
        <v>15.009</v>
      </c>
      <c r="O229" s="235">
        <f t="shared" si="74"/>
        <v>16.899999999999999</v>
      </c>
      <c r="P229" s="235">
        <f t="shared" si="74"/>
        <v>16.899999999999999</v>
      </c>
      <c r="Q229" s="235">
        <f t="shared" si="74"/>
        <v>0</v>
      </c>
      <c r="R229" s="235">
        <f t="shared" si="74"/>
        <v>15.7</v>
      </c>
      <c r="S229" s="235">
        <f t="shared" si="74"/>
        <v>15.7</v>
      </c>
      <c r="T229" s="235">
        <f t="shared" si="74"/>
        <v>0</v>
      </c>
      <c r="U229" s="235">
        <f t="shared" si="74"/>
        <v>15.8</v>
      </c>
      <c r="V229" s="235">
        <f t="shared" si="74"/>
        <v>15.8</v>
      </c>
      <c r="W229" s="235">
        <f t="shared" si="74"/>
        <v>0</v>
      </c>
    </row>
    <row r="230" spans="1:23" s="349" customFormat="1" ht="204.75" customHeight="1">
      <c r="A230" s="285" t="s">
        <v>347</v>
      </c>
      <c r="B230" s="224" t="s">
        <v>340</v>
      </c>
      <c r="C230" s="302" t="s">
        <v>574</v>
      </c>
      <c r="D230" s="288" t="s">
        <v>569</v>
      </c>
      <c r="E230" s="321" t="s">
        <v>96</v>
      </c>
      <c r="F230" s="321">
        <v>10</v>
      </c>
      <c r="G230" s="351" t="s">
        <v>348</v>
      </c>
      <c r="H230" s="150">
        <v>800</v>
      </c>
      <c r="I230" s="352" t="s">
        <v>133</v>
      </c>
      <c r="J230" s="353" t="s">
        <v>418</v>
      </c>
      <c r="K230" s="286"/>
      <c r="L230" s="235">
        <v>24.492000000000001</v>
      </c>
      <c r="M230" s="235">
        <v>17.8</v>
      </c>
      <c r="N230" s="235">
        <v>15.009</v>
      </c>
      <c r="O230" s="235">
        <v>16.899999999999999</v>
      </c>
      <c r="P230" s="235">
        <v>16.899999999999999</v>
      </c>
      <c r="Q230" s="402">
        <f>SUM(Q231:Q232)</f>
        <v>0</v>
      </c>
      <c r="R230" s="235">
        <v>15.7</v>
      </c>
      <c r="S230" s="235">
        <v>15.7</v>
      </c>
      <c r="T230" s="235">
        <v>0</v>
      </c>
      <c r="U230" s="235">
        <v>15.8</v>
      </c>
      <c r="V230" s="235">
        <v>15.8</v>
      </c>
      <c r="W230" s="621">
        <v>0</v>
      </c>
    </row>
    <row r="231" spans="1:23" s="349" customFormat="1" ht="39.75" customHeight="1">
      <c r="A231" s="788" t="s">
        <v>73</v>
      </c>
      <c r="B231" s="769"/>
      <c r="C231" s="769"/>
      <c r="D231" s="769"/>
      <c r="E231" s="769"/>
      <c r="F231" s="769"/>
      <c r="G231" s="769"/>
      <c r="H231" s="769"/>
      <c r="I231" s="769"/>
      <c r="J231" s="769"/>
      <c r="K231" s="769"/>
      <c r="L231" s="622">
        <f t="shared" ref="L231:W232" si="75">SUM(L232)</f>
        <v>0</v>
      </c>
      <c r="M231" s="622">
        <f t="shared" si="75"/>
        <v>5.3</v>
      </c>
      <c r="N231" s="622">
        <f t="shared" si="75"/>
        <v>2.2000000000000002</v>
      </c>
      <c r="O231" s="622">
        <f t="shared" si="75"/>
        <v>0</v>
      </c>
      <c r="P231" s="622">
        <f t="shared" si="75"/>
        <v>0</v>
      </c>
      <c r="Q231" s="622">
        <f t="shared" si="75"/>
        <v>0</v>
      </c>
      <c r="R231" s="622">
        <f t="shared" si="75"/>
        <v>0</v>
      </c>
      <c r="S231" s="622">
        <f t="shared" si="75"/>
        <v>0</v>
      </c>
      <c r="T231" s="622">
        <f t="shared" si="75"/>
        <v>0</v>
      </c>
      <c r="U231" s="622">
        <f t="shared" si="75"/>
        <v>0</v>
      </c>
      <c r="V231" s="622">
        <f t="shared" si="75"/>
        <v>0</v>
      </c>
      <c r="W231" s="623">
        <f t="shared" si="75"/>
        <v>0</v>
      </c>
    </row>
    <row r="232" spans="1:23" s="349" customFormat="1" ht="23.25" customHeight="1">
      <c r="A232" s="285" t="s">
        <v>21</v>
      </c>
      <c r="B232" s="224" t="s">
        <v>90</v>
      </c>
      <c r="C232" s="149"/>
      <c r="D232" s="286"/>
      <c r="E232" s="224"/>
      <c r="F232" s="224"/>
      <c r="G232" s="224"/>
      <c r="H232" s="150">
        <v>200</v>
      </c>
      <c r="I232" s="363"/>
      <c r="J232" s="363"/>
      <c r="K232" s="286"/>
      <c r="L232" s="235">
        <f>SUM(L233)</f>
        <v>0</v>
      </c>
      <c r="M232" s="235">
        <f>SUM(M233)</f>
        <v>5.3</v>
      </c>
      <c r="N232" s="235">
        <f t="shared" si="75"/>
        <v>2.2000000000000002</v>
      </c>
      <c r="O232" s="235">
        <f t="shared" si="75"/>
        <v>0</v>
      </c>
      <c r="P232" s="235">
        <f t="shared" si="75"/>
        <v>0</v>
      </c>
      <c r="Q232" s="235">
        <f t="shared" si="75"/>
        <v>0</v>
      </c>
      <c r="R232" s="235">
        <f t="shared" si="75"/>
        <v>0</v>
      </c>
      <c r="S232" s="235">
        <f t="shared" si="75"/>
        <v>0</v>
      </c>
      <c r="T232" s="235">
        <f t="shared" si="75"/>
        <v>0</v>
      </c>
      <c r="U232" s="235">
        <f t="shared" si="75"/>
        <v>0</v>
      </c>
      <c r="V232" s="235">
        <f t="shared" si="75"/>
        <v>0</v>
      </c>
      <c r="W232" s="235">
        <f t="shared" si="75"/>
        <v>0</v>
      </c>
    </row>
    <row r="233" spans="1:23" s="349" customFormat="1" ht="46.5" customHeight="1">
      <c r="A233" s="285" t="s">
        <v>655</v>
      </c>
      <c r="B233" s="224" t="s">
        <v>427</v>
      </c>
      <c r="C233" s="346" t="s">
        <v>522</v>
      </c>
      <c r="D233" s="246" t="s">
        <v>467</v>
      </c>
      <c r="E233" s="312" t="s">
        <v>93</v>
      </c>
      <c r="F233" s="321" t="s">
        <v>94</v>
      </c>
      <c r="G233" s="224" t="s">
        <v>424</v>
      </c>
      <c r="H233" s="150">
        <v>200</v>
      </c>
      <c r="I233" s="149"/>
      <c r="J233" s="149"/>
      <c r="K233" s="286"/>
      <c r="L233" s="235">
        <v>0</v>
      </c>
      <c r="M233" s="235">
        <v>5.3</v>
      </c>
      <c r="N233" s="235">
        <v>2.2000000000000002</v>
      </c>
      <c r="O233" s="235">
        <v>0</v>
      </c>
      <c r="P233" s="235">
        <v>0</v>
      </c>
      <c r="Q233" s="402">
        <v>0</v>
      </c>
      <c r="R233" s="235">
        <v>0</v>
      </c>
      <c r="S233" s="235">
        <v>0</v>
      </c>
      <c r="T233" s="402">
        <v>0</v>
      </c>
      <c r="U233" s="235">
        <v>0</v>
      </c>
      <c r="V233" s="235">
        <v>0</v>
      </c>
      <c r="W233" s="403">
        <v>0</v>
      </c>
    </row>
    <row r="234" spans="1:23" s="280" customFormat="1" ht="28.5">
      <c r="A234" s="616" t="s">
        <v>138</v>
      </c>
      <c r="B234" s="265" t="s">
        <v>460</v>
      </c>
      <c r="C234" s="266"/>
      <c r="D234" s="266"/>
      <c r="E234" s="266"/>
      <c r="F234" s="266"/>
      <c r="G234" s="266"/>
      <c r="H234" s="266"/>
      <c r="I234" s="266"/>
      <c r="J234" s="266"/>
      <c r="K234" s="266" t="s">
        <v>62</v>
      </c>
      <c r="L234" s="233">
        <f>SUM(L235,L268,L271)</f>
        <v>23564.037550000005</v>
      </c>
      <c r="M234" s="233">
        <f t="shared" ref="M234:W234" si="76">SUM(M235,M268,M271)</f>
        <v>21371.48</v>
      </c>
      <c r="N234" s="233">
        <f t="shared" si="76"/>
        <v>10466.9</v>
      </c>
      <c r="O234" s="233">
        <f t="shared" si="76"/>
        <v>17602.8</v>
      </c>
      <c r="P234" s="233">
        <f t="shared" si="76"/>
        <v>17602.8</v>
      </c>
      <c r="Q234" s="233">
        <f t="shared" si="76"/>
        <v>0</v>
      </c>
      <c r="R234" s="233">
        <f t="shared" si="76"/>
        <v>16375.5</v>
      </c>
      <c r="S234" s="233">
        <f t="shared" si="76"/>
        <v>16375.5</v>
      </c>
      <c r="T234" s="233">
        <f t="shared" si="76"/>
        <v>0</v>
      </c>
      <c r="U234" s="233">
        <f t="shared" si="76"/>
        <v>16500.2</v>
      </c>
      <c r="V234" s="233">
        <f t="shared" si="76"/>
        <v>16500.2</v>
      </c>
      <c r="W234" s="233">
        <f t="shared" si="76"/>
        <v>0</v>
      </c>
    </row>
    <row r="235" spans="1:23" s="280" customFormat="1" ht="38.450000000000003" customHeight="1">
      <c r="A235" s="281" t="s">
        <v>9</v>
      </c>
      <c r="B235" s="725" t="s">
        <v>67</v>
      </c>
      <c r="C235" s="725"/>
      <c r="D235" s="725"/>
      <c r="E235" s="725"/>
      <c r="F235" s="725"/>
      <c r="G235" s="725"/>
      <c r="H235" s="725"/>
      <c r="I235" s="725"/>
      <c r="J235" s="725"/>
      <c r="K235" s="725"/>
      <c r="L235" s="234">
        <f>SUM(L236,L240,L265)</f>
        <v>23541.332670000003</v>
      </c>
      <c r="M235" s="234">
        <f t="shared" ref="M235:W235" si="77">SUM(M236,M240,M265)</f>
        <v>21359.279999999999</v>
      </c>
      <c r="N235" s="234">
        <f t="shared" si="77"/>
        <v>10460.5</v>
      </c>
      <c r="O235" s="234">
        <f t="shared" si="77"/>
        <v>17591.2</v>
      </c>
      <c r="P235" s="234">
        <f t="shared" si="77"/>
        <v>17591.2</v>
      </c>
      <c r="Q235" s="234">
        <f t="shared" si="77"/>
        <v>0</v>
      </c>
      <c r="R235" s="234">
        <f t="shared" si="77"/>
        <v>16364.7</v>
      </c>
      <c r="S235" s="234">
        <f t="shared" si="77"/>
        <v>16364.7</v>
      </c>
      <c r="T235" s="234">
        <f t="shared" si="77"/>
        <v>0</v>
      </c>
      <c r="U235" s="234">
        <f t="shared" si="77"/>
        <v>16489.3</v>
      </c>
      <c r="V235" s="234">
        <f t="shared" si="77"/>
        <v>16489.3</v>
      </c>
      <c r="W235" s="234">
        <f t="shared" si="77"/>
        <v>0</v>
      </c>
    </row>
    <row r="236" spans="1:23" s="320" customFormat="1" ht="19.899999999999999" customHeight="1">
      <c r="A236" s="282" t="s">
        <v>57</v>
      </c>
      <c r="B236" s="224"/>
      <c r="C236" s="283"/>
      <c r="D236" s="284"/>
      <c r="E236" s="247" t="s">
        <v>93</v>
      </c>
      <c r="F236" s="247" t="s">
        <v>94</v>
      </c>
      <c r="G236" s="247">
        <v>7770100190</v>
      </c>
      <c r="H236" s="247"/>
      <c r="I236" s="727" t="s">
        <v>656</v>
      </c>
      <c r="J236" s="732" t="s">
        <v>657</v>
      </c>
      <c r="K236" s="284"/>
      <c r="L236" s="402">
        <f t="shared" ref="L236:W236" si="78">SUM(L237:L239)</f>
        <v>4368.6868800000002</v>
      </c>
      <c r="M236" s="402">
        <f t="shared" si="78"/>
        <v>3454</v>
      </c>
      <c r="N236" s="402">
        <f t="shared" si="78"/>
        <v>2304.2999999999997</v>
      </c>
      <c r="O236" s="402">
        <f t="shared" si="78"/>
        <v>3874.3999999999996</v>
      </c>
      <c r="P236" s="402">
        <f t="shared" si="78"/>
        <v>3874.3999999999996</v>
      </c>
      <c r="Q236" s="402">
        <f t="shared" si="78"/>
        <v>0</v>
      </c>
      <c r="R236" s="402">
        <f t="shared" si="78"/>
        <v>3604.3</v>
      </c>
      <c r="S236" s="402">
        <f t="shared" si="78"/>
        <v>3604.3</v>
      </c>
      <c r="T236" s="402">
        <f t="shared" si="78"/>
        <v>0</v>
      </c>
      <c r="U236" s="402">
        <f t="shared" si="78"/>
        <v>3631.7</v>
      </c>
      <c r="V236" s="402">
        <f t="shared" si="78"/>
        <v>3631.7</v>
      </c>
      <c r="W236" s="403">
        <f t="shared" si="78"/>
        <v>0</v>
      </c>
    </row>
    <row r="237" spans="1:23" s="320" customFormat="1" ht="22.15" customHeight="1">
      <c r="A237" s="285" t="s">
        <v>10</v>
      </c>
      <c r="B237" s="224" t="s">
        <v>68</v>
      </c>
      <c r="C237" s="102"/>
      <c r="D237" s="364" t="s">
        <v>527</v>
      </c>
      <c r="E237" s="247" t="s">
        <v>93</v>
      </c>
      <c r="F237" s="247" t="s">
        <v>94</v>
      </c>
      <c r="G237" s="247">
        <v>7770100190</v>
      </c>
      <c r="H237" s="247">
        <v>100</v>
      </c>
      <c r="I237" s="728"/>
      <c r="J237" s="733"/>
      <c r="K237" s="102"/>
      <c r="L237" s="235">
        <v>3973.5277500000002</v>
      </c>
      <c r="M237" s="235">
        <v>3074.8</v>
      </c>
      <c r="N237" s="235">
        <v>2082.1</v>
      </c>
      <c r="O237" s="235">
        <f>SUM(P237:Q237)</f>
        <v>3485.3999999999996</v>
      </c>
      <c r="P237" s="235">
        <v>3485.3999999999996</v>
      </c>
      <c r="Q237" s="235">
        <v>0</v>
      </c>
      <c r="R237" s="235">
        <f>SUM(S237:T237)</f>
        <v>3242.4</v>
      </c>
      <c r="S237" s="235">
        <v>3242.4</v>
      </c>
      <c r="T237" s="235">
        <v>0</v>
      </c>
      <c r="U237" s="235">
        <f>SUM(V237:W237)</f>
        <v>3267.1</v>
      </c>
      <c r="V237" s="235">
        <v>3267.1</v>
      </c>
      <c r="W237" s="621">
        <v>0</v>
      </c>
    </row>
    <row r="238" spans="1:23" s="320" customFormat="1" ht="43.9" customHeight="1">
      <c r="A238" s="285" t="s">
        <v>11</v>
      </c>
      <c r="B238" s="224" t="s">
        <v>69</v>
      </c>
      <c r="C238" s="149"/>
      <c r="D238" s="365" t="s">
        <v>467</v>
      </c>
      <c r="E238" s="247" t="s">
        <v>93</v>
      </c>
      <c r="F238" s="247" t="s">
        <v>94</v>
      </c>
      <c r="G238" s="247">
        <v>7770100190</v>
      </c>
      <c r="H238" s="150">
        <v>200</v>
      </c>
      <c r="I238" s="728"/>
      <c r="J238" s="733"/>
      <c r="K238" s="286"/>
      <c r="L238" s="235">
        <v>394.45913000000002</v>
      </c>
      <c r="M238" s="235">
        <v>379.2</v>
      </c>
      <c r="N238" s="235">
        <v>222.2</v>
      </c>
      <c r="O238" s="235">
        <f>SUM(P238:Q238)</f>
        <v>389</v>
      </c>
      <c r="P238" s="235">
        <v>389</v>
      </c>
      <c r="Q238" s="235">
        <v>0</v>
      </c>
      <c r="R238" s="235">
        <f>SUM(S238:T238)</f>
        <v>361.9</v>
      </c>
      <c r="S238" s="235">
        <v>361.9</v>
      </c>
      <c r="T238" s="235">
        <v>0</v>
      </c>
      <c r="U238" s="235">
        <f>SUM(V238:W238)</f>
        <v>364.6</v>
      </c>
      <c r="V238" s="235">
        <v>364.6</v>
      </c>
      <c r="W238" s="621">
        <v>0</v>
      </c>
    </row>
    <row r="239" spans="1:23" s="320" customFormat="1" ht="21" customHeight="1">
      <c r="A239" s="285" t="s">
        <v>241</v>
      </c>
      <c r="B239" s="224" t="s">
        <v>31</v>
      </c>
      <c r="C239" s="149"/>
      <c r="D239" s="152" t="s">
        <v>467</v>
      </c>
      <c r="E239" s="150" t="s">
        <v>93</v>
      </c>
      <c r="F239" s="150" t="s">
        <v>94</v>
      </c>
      <c r="G239" s="150">
        <v>7770100190</v>
      </c>
      <c r="H239" s="150">
        <v>800</v>
      </c>
      <c r="I239" s="322" t="s">
        <v>658</v>
      </c>
      <c r="J239" s="322" t="s">
        <v>659</v>
      </c>
      <c r="K239" s="286"/>
      <c r="L239" s="235">
        <v>0.7</v>
      </c>
      <c r="M239" s="235">
        <v>0</v>
      </c>
      <c r="N239" s="235">
        <v>0</v>
      </c>
      <c r="O239" s="235">
        <f>SUM(P239:Q239)</f>
        <v>0</v>
      </c>
      <c r="P239" s="235">
        <v>0</v>
      </c>
      <c r="Q239" s="235">
        <v>0</v>
      </c>
      <c r="R239" s="235">
        <f>SUM(S239:T239)</f>
        <v>0</v>
      </c>
      <c r="S239" s="235">
        <v>0</v>
      </c>
      <c r="T239" s="235">
        <v>0</v>
      </c>
      <c r="U239" s="235">
        <f>SUM(V239:W239)</f>
        <v>0</v>
      </c>
      <c r="V239" s="235">
        <v>0</v>
      </c>
      <c r="W239" s="621">
        <v>0</v>
      </c>
    </row>
    <row r="240" spans="1:23" s="320" customFormat="1" ht="36.6" customHeight="1">
      <c r="A240" s="787" t="s">
        <v>89</v>
      </c>
      <c r="B240" s="758"/>
      <c r="C240" s="758"/>
      <c r="D240" s="758"/>
      <c r="E240" s="758"/>
      <c r="F240" s="758"/>
      <c r="G240" s="758"/>
      <c r="H240" s="758"/>
      <c r="I240" s="758"/>
      <c r="J240" s="758"/>
      <c r="K240" s="758"/>
      <c r="L240" s="402">
        <f t="shared" ref="L240:W240" si="79">SUM(L241,L245,L261)</f>
        <v>19172.645790000002</v>
      </c>
      <c r="M240" s="402">
        <f t="shared" si="79"/>
        <v>17900</v>
      </c>
      <c r="N240" s="402">
        <f t="shared" si="79"/>
        <v>8154</v>
      </c>
      <c r="O240" s="402">
        <f t="shared" si="79"/>
        <v>13716.800000000001</v>
      </c>
      <c r="P240" s="402">
        <f t="shared" si="79"/>
        <v>13716.800000000001</v>
      </c>
      <c r="Q240" s="402">
        <f t="shared" si="79"/>
        <v>0</v>
      </c>
      <c r="R240" s="402">
        <f t="shared" si="79"/>
        <v>12760.4</v>
      </c>
      <c r="S240" s="402">
        <f t="shared" si="79"/>
        <v>12760.4</v>
      </c>
      <c r="T240" s="402">
        <f t="shared" si="79"/>
        <v>0</v>
      </c>
      <c r="U240" s="402">
        <f t="shared" si="79"/>
        <v>12857.599999999999</v>
      </c>
      <c r="V240" s="402">
        <f t="shared" si="79"/>
        <v>12857.599999999999</v>
      </c>
      <c r="W240" s="403">
        <f t="shared" si="79"/>
        <v>0</v>
      </c>
    </row>
    <row r="241" spans="1:23" s="320" customFormat="1" ht="31.9" customHeight="1">
      <c r="A241" s="285" t="s">
        <v>12</v>
      </c>
      <c r="B241" s="224" t="s">
        <v>58</v>
      </c>
      <c r="C241" s="102"/>
      <c r="D241" s="102"/>
      <c r="E241" s="224"/>
      <c r="F241" s="224"/>
      <c r="G241" s="224"/>
      <c r="H241" s="150">
        <v>100</v>
      </c>
      <c r="I241" s="287"/>
      <c r="J241" s="102"/>
      <c r="K241" s="102"/>
      <c r="L241" s="235">
        <f>SUM(L242:L244)</f>
        <v>5686.0457900000001</v>
      </c>
      <c r="M241" s="235">
        <f t="shared" ref="M241:W241" si="80">SUM(M242:M244)</f>
        <v>4590.5</v>
      </c>
      <c r="N241" s="235">
        <f t="shared" si="80"/>
        <v>3448.6000000000004</v>
      </c>
      <c r="O241" s="235">
        <f t="shared" si="80"/>
        <v>5482.7000000000007</v>
      </c>
      <c r="P241" s="235">
        <f t="shared" si="80"/>
        <v>5482.7000000000007</v>
      </c>
      <c r="Q241" s="235">
        <f t="shared" si="80"/>
        <v>0</v>
      </c>
      <c r="R241" s="235">
        <f t="shared" si="80"/>
        <v>5100.3999999999996</v>
      </c>
      <c r="S241" s="235">
        <f t="shared" si="80"/>
        <v>5100.3999999999996</v>
      </c>
      <c r="T241" s="235">
        <f t="shared" si="80"/>
        <v>0</v>
      </c>
      <c r="U241" s="235">
        <f t="shared" si="80"/>
        <v>5139.2</v>
      </c>
      <c r="V241" s="235">
        <f t="shared" si="80"/>
        <v>5139.2</v>
      </c>
      <c r="W241" s="621">
        <f t="shared" si="80"/>
        <v>0</v>
      </c>
    </row>
    <row r="242" spans="1:23" s="320" customFormat="1" ht="21.75" customHeight="1">
      <c r="A242" s="285" t="s">
        <v>48</v>
      </c>
      <c r="B242" s="326" t="s">
        <v>106</v>
      </c>
      <c r="C242" s="102" t="s">
        <v>106</v>
      </c>
      <c r="D242" s="246" t="s">
        <v>569</v>
      </c>
      <c r="E242" s="224" t="s">
        <v>96</v>
      </c>
      <c r="F242" s="224" t="s">
        <v>81</v>
      </c>
      <c r="G242" s="224" t="s">
        <v>97</v>
      </c>
      <c r="H242" s="150">
        <v>100</v>
      </c>
      <c r="I242" s="727" t="s">
        <v>660</v>
      </c>
      <c r="J242" s="732" t="s">
        <v>661</v>
      </c>
      <c r="K242" s="102"/>
      <c r="L242" s="235">
        <v>2444.8457899999999</v>
      </c>
      <c r="M242" s="235">
        <v>1788</v>
      </c>
      <c r="N242" s="235">
        <v>1395.3</v>
      </c>
      <c r="O242" s="235">
        <f>SUM(P242:Q242)</f>
        <v>2059.1</v>
      </c>
      <c r="P242" s="235">
        <v>2059.1</v>
      </c>
      <c r="Q242" s="235">
        <v>0</v>
      </c>
      <c r="R242" s="235">
        <f>SUM(S242:T242)</f>
        <v>1915.5</v>
      </c>
      <c r="S242" s="235">
        <v>1915.5</v>
      </c>
      <c r="T242" s="235">
        <v>0</v>
      </c>
      <c r="U242" s="235">
        <f>SUM(V242:W242)</f>
        <v>1930.1</v>
      </c>
      <c r="V242" s="235">
        <v>1930.1</v>
      </c>
      <c r="W242" s="621">
        <f>SUM(W243:W245)</f>
        <v>0</v>
      </c>
    </row>
    <row r="243" spans="1:23" s="320" customFormat="1" ht="21.75" customHeight="1">
      <c r="A243" s="285" t="s">
        <v>65</v>
      </c>
      <c r="B243" s="326" t="s">
        <v>115</v>
      </c>
      <c r="C243" s="102" t="s">
        <v>115</v>
      </c>
      <c r="D243" s="246" t="s">
        <v>549</v>
      </c>
      <c r="E243" s="224" t="s">
        <v>100</v>
      </c>
      <c r="F243" s="224" t="s">
        <v>100</v>
      </c>
      <c r="G243" s="224" t="s">
        <v>102</v>
      </c>
      <c r="H243" s="150">
        <v>100</v>
      </c>
      <c r="I243" s="729"/>
      <c r="J243" s="768"/>
      <c r="K243" s="102"/>
      <c r="L243" s="235">
        <v>3241.2</v>
      </c>
      <c r="M243" s="235">
        <v>2802.5</v>
      </c>
      <c r="N243" s="235">
        <v>2053.3000000000002</v>
      </c>
      <c r="O243" s="235">
        <f>SUM(P243:Q243)</f>
        <v>3423.6000000000004</v>
      </c>
      <c r="P243" s="235">
        <v>3423.6000000000004</v>
      </c>
      <c r="Q243" s="235">
        <v>0</v>
      </c>
      <c r="R243" s="235">
        <f>SUM(S243:T243)</f>
        <v>3184.9</v>
      </c>
      <c r="S243" s="235">
        <v>3184.9</v>
      </c>
      <c r="T243" s="235">
        <v>0</v>
      </c>
      <c r="U243" s="235">
        <f>SUM(V243:W243)</f>
        <v>3209.1</v>
      </c>
      <c r="V243" s="235">
        <v>3209.1</v>
      </c>
      <c r="W243" s="621">
        <f>SUM(W244:W246)</f>
        <v>0</v>
      </c>
    </row>
    <row r="244" spans="1:23" s="320" customFormat="1" ht="21.75" customHeight="1">
      <c r="A244" s="285" t="s">
        <v>66</v>
      </c>
      <c r="B244" s="224" t="s">
        <v>243</v>
      </c>
      <c r="C244" s="102"/>
      <c r="D244" s="102"/>
      <c r="E244" s="224"/>
      <c r="F244" s="224"/>
      <c r="G244" s="224"/>
      <c r="H244" s="150">
        <v>100</v>
      </c>
      <c r="I244" s="287"/>
      <c r="J244" s="102"/>
      <c r="K244" s="102"/>
      <c r="L244" s="235"/>
      <c r="M244" s="235"/>
      <c r="N244" s="235"/>
      <c r="O244" s="235">
        <f>SUM(P244:Q244)</f>
        <v>0</v>
      </c>
      <c r="P244" s="235"/>
      <c r="Q244" s="235"/>
      <c r="R244" s="235">
        <f>SUM(S244:T244)</f>
        <v>0</v>
      </c>
      <c r="S244" s="235"/>
      <c r="T244" s="235"/>
      <c r="U244" s="235">
        <f>SUM(V244:W244)</f>
        <v>0</v>
      </c>
      <c r="V244" s="235"/>
      <c r="W244" s="621"/>
    </row>
    <row r="245" spans="1:23" s="320" customFormat="1" ht="39.75" customHeight="1">
      <c r="A245" s="285" t="s">
        <v>13</v>
      </c>
      <c r="B245" s="224" t="s">
        <v>32</v>
      </c>
      <c r="C245" s="149"/>
      <c r="D245" s="286"/>
      <c r="E245" s="224"/>
      <c r="F245" s="224"/>
      <c r="G245" s="224"/>
      <c r="H245" s="150">
        <v>200</v>
      </c>
      <c r="I245" s="149"/>
      <c r="J245" s="149"/>
      <c r="K245" s="286"/>
      <c r="L245" s="235">
        <f>SUM(L246:L260)</f>
        <v>13440.199999999999</v>
      </c>
      <c r="M245" s="235">
        <f>SUM(M246:M260)</f>
        <v>13275.1</v>
      </c>
      <c r="N245" s="235">
        <f>SUM(N246:N260)</f>
        <v>4684.5</v>
      </c>
      <c r="O245" s="235">
        <f>SUM(O246:O260)</f>
        <v>8201.9</v>
      </c>
      <c r="P245" s="235">
        <f>SUM(P246:P260)</f>
        <v>8201.9</v>
      </c>
      <c r="Q245" s="235">
        <v>0</v>
      </c>
      <c r="R245" s="235">
        <f t="shared" ref="R245:W245" si="81">SUM(R246:R260)</f>
        <v>7630.1</v>
      </c>
      <c r="S245" s="235">
        <f t="shared" si="81"/>
        <v>7630.1</v>
      </c>
      <c r="T245" s="235">
        <f t="shared" si="81"/>
        <v>0</v>
      </c>
      <c r="U245" s="235">
        <f t="shared" si="81"/>
        <v>7688.1999999999989</v>
      </c>
      <c r="V245" s="235">
        <f t="shared" si="81"/>
        <v>7688.1999999999989</v>
      </c>
      <c r="W245" s="621">
        <f t="shared" si="81"/>
        <v>0</v>
      </c>
    </row>
    <row r="246" spans="1:23" s="320" customFormat="1" ht="21.75" customHeight="1">
      <c r="A246" s="285" t="s">
        <v>49</v>
      </c>
      <c r="B246" s="326" t="s">
        <v>106</v>
      </c>
      <c r="C246" s="102" t="s">
        <v>106</v>
      </c>
      <c r="D246" s="317" t="s">
        <v>569</v>
      </c>
      <c r="E246" s="224" t="s">
        <v>96</v>
      </c>
      <c r="F246" s="224" t="s">
        <v>81</v>
      </c>
      <c r="G246" s="224" t="s">
        <v>97</v>
      </c>
      <c r="H246" s="150">
        <v>200</v>
      </c>
      <c r="I246" s="727" t="s">
        <v>662</v>
      </c>
      <c r="J246" s="727" t="s">
        <v>663</v>
      </c>
      <c r="K246" s="286"/>
      <c r="L246" s="235">
        <v>251</v>
      </c>
      <c r="M246" s="235">
        <v>369.7</v>
      </c>
      <c r="N246" s="235">
        <v>165.1</v>
      </c>
      <c r="O246" s="235">
        <f>SUM(P246:Q246)</f>
        <v>542.59999999999991</v>
      </c>
      <c r="P246" s="235">
        <v>542.59999999999991</v>
      </c>
      <c r="Q246" s="235">
        <v>0</v>
      </c>
      <c r="R246" s="235">
        <f>SUM(S246:T246)</f>
        <v>504.8</v>
      </c>
      <c r="S246" s="235">
        <v>504.8</v>
      </c>
      <c r="T246" s="235">
        <v>0</v>
      </c>
      <c r="U246" s="235">
        <f>SUM(V246:W246)</f>
        <v>508.6</v>
      </c>
      <c r="V246" s="235">
        <v>508.6</v>
      </c>
      <c r="W246" s="621">
        <f t="shared" ref="W246:W251" si="82">SUM(W247:W249)</f>
        <v>0</v>
      </c>
    </row>
    <row r="247" spans="1:23" s="320" customFormat="1" ht="21.75" customHeight="1">
      <c r="A247" s="285" t="s">
        <v>70</v>
      </c>
      <c r="B247" s="326" t="s">
        <v>106</v>
      </c>
      <c r="C247" s="102" t="s">
        <v>106</v>
      </c>
      <c r="D247" s="317" t="s">
        <v>569</v>
      </c>
      <c r="E247" s="224" t="s">
        <v>96</v>
      </c>
      <c r="F247" s="224" t="s">
        <v>81</v>
      </c>
      <c r="G247" s="224" t="s">
        <v>201</v>
      </c>
      <c r="H247" s="150">
        <v>200</v>
      </c>
      <c r="I247" s="729"/>
      <c r="J247" s="729"/>
      <c r="K247" s="286"/>
      <c r="L247" s="235">
        <v>730.7</v>
      </c>
      <c r="M247" s="235">
        <v>434.1</v>
      </c>
      <c r="N247" s="235">
        <v>0</v>
      </c>
      <c r="O247" s="235">
        <f t="shared" ref="O247:O260" si="83">SUM(P247:Q247)</f>
        <v>400.20000000000005</v>
      </c>
      <c r="P247" s="235">
        <v>400.20000000000005</v>
      </c>
      <c r="Q247" s="235">
        <v>0</v>
      </c>
      <c r="R247" s="235">
        <f t="shared" ref="R247:R260" si="84">SUM(S247:T247)</f>
        <v>372.3</v>
      </c>
      <c r="S247" s="235">
        <v>372.3</v>
      </c>
      <c r="T247" s="235">
        <v>0</v>
      </c>
      <c r="U247" s="235">
        <f t="shared" ref="U247:U260" si="85">SUM(V247:W247)</f>
        <v>375.1</v>
      </c>
      <c r="V247" s="235">
        <v>375.1</v>
      </c>
      <c r="W247" s="621">
        <f t="shared" si="82"/>
        <v>0</v>
      </c>
    </row>
    <row r="248" spans="1:23" s="320" customFormat="1" ht="21.75" customHeight="1">
      <c r="A248" s="285" t="s">
        <v>664</v>
      </c>
      <c r="B248" s="326" t="s">
        <v>665</v>
      </c>
      <c r="C248" s="102" t="s">
        <v>665</v>
      </c>
      <c r="D248" s="246" t="s">
        <v>550</v>
      </c>
      <c r="E248" s="224" t="s">
        <v>94</v>
      </c>
      <c r="F248" s="224" t="s">
        <v>98</v>
      </c>
      <c r="G248" s="224" t="s">
        <v>202</v>
      </c>
      <c r="H248" s="150">
        <v>200</v>
      </c>
      <c r="I248" s="134" t="s">
        <v>666</v>
      </c>
      <c r="J248" s="102" t="s">
        <v>667</v>
      </c>
      <c r="K248" s="286"/>
      <c r="L248" s="235">
        <v>223.5</v>
      </c>
      <c r="M248" s="235">
        <v>267.89999999999998</v>
      </c>
      <c r="N248" s="235">
        <v>260.5</v>
      </c>
      <c r="O248" s="235">
        <f t="shared" si="83"/>
        <v>497.2</v>
      </c>
      <c r="P248" s="235">
        <v>497.2</v>
      </c>
      <c r="Q248" s="235">
        <v>0</v>
      </c>
      <c r="R248" s="235">
        <f t="shared" si="84"/>
        <v>462.5</v>
      </c>
      <c r="S248" s="235">
        <v>462.5</v>
      </c>
      <c r="T248" s="235">
        <v>0</v>
      </c>
      <c r="U248" s="235">
        <f t="shared" si="85"/>
        <v>466.1</v>
      </c>
      <c r="V248" s="235">
        <v>466.1</v>
      </c>
      <c r="W248" s="621">
        <f t="shared" si="82"/>
        <v>0</v>
      </c>
    </row>
    <row r="249" spans="1:23" s="320" customFormat="1" ht="21.75" customHeight="1">
      <c r="A249" s="285" t="s">
        <v>326</v>
      </c>
      <c r="B249" s="326" t="s">
        <v>665</v>
      </c>
      <c r="C249" s="102" t="s">
        <v>665</v>
      </c>
      <c r="D249" s="246" t="s">
        <v>550</v>
      </c>
      <c r="E249" s="224" t="s">
        <v>94</v>
      </c>
      <c r="F249" s="224" t="s">
        <v>98</v>
      </c>
      <c r="G249" s="224" t="s">
        <v>130</v>
      </c>
      <c r="H249" s="150">
        <v>200</v>
      </c>
      <c r="I249" s="727" t="s">
        <v>668</v>
      </c>
      <c r="J249" s="744"/>
      <c r="K249" s="286"/>
      <c r="L249" s="235">
        <v>3824.7</v>
      </c>
      <c r="M249" s="235">
        <v>4107.5</v>
      </c>
      <c r="N249" s="235">
        <v>0</v>
      </c>
      <c r="O249" s="235">
        <f t="shared" si="83"/>
        <v>0</v>
      </c>
      <c r="P249" s="235">
        <v>0</v>
      </c>
      <c r="Q249" s="235">
        <v>0</v>
      </c>
      <c r="R249" s="235">
        <f t="shared" si="84"/>
        <v>0</v>
      </c>
      <c r="S249" s="235">
        <v>0</v>
      </c>
      <c r="T249" s="235">
        <v>0</v>
      </c>
      <c r="U249" s="235">
        <f t="shared" si="85"/>
        <v>0</v>
      </c>
      <c r="V249" s="235">
        <v>0</v>
      </c>
      <c r="W249" s="621">
        <f t="shared" si="82"/>
        <v>0</v>
      </c>
    </row>
    <row r="250" spans="1:23" s="320" customFormat="1" ht="21.75" customHeight="1">
      <c r="A250" s="285" t="s">
        <v>328</v>
      </c>
      <c r="B250" s="326" t="s">
        <v>665</v>
      </c>
      <c r="C250" s="102" t="s">
        <v>665</v>
      </c>
      <c r="D250" s="246" t="s">
        <v>550</v>
      </c>
      <c r="E250" s="224" t="s">
        <v>94</v>
      </c>
      <c r="F250" s="224" t="s">
        <v>98</v>
      </c>
      <c r="G250" s="321" t="s">
        <v>263</v>
      </c>
      <c r="H250" s="150">
        <v>200</v>
      </c>
      <c r="I250" s="728"/>
      <c r="J250" s="745"/>
      <c r="K250" s="286"/>
      <c r="L250" s="235">
        <v>965.3</v>
      </c>
      <c r="M250" s="235">
        <v>0</v>
      </c>
      <c r="N250" s="235">
        <v>0</v>
      </c>
      <c r="O250" s="235">
        <f>SUM(P250:Q250)</f>
        <v>0</v>
      </c>
      <c r="P250" s="235">
        <v>0</v>
      </c>
      <c r="Q250" s="235">
        <v>0</v>
      </c>
      <c r="R250" s="235">
        <f>SUM(S250:T250)</f>
        <v>0</v>
      </c>
      <c r="S250" s="235">
        <v>0</v>
      </c>
      <c r="T250" s="235">
        <v>0</v>
      </c>
      <c r="U250" s="235">
        <f>SUM(V250:W250)</f>
        <v>0</v>
      </c>
      <c r="V250" s="235">
        <v>0</v>
      </c>
      <c r="W250" s="621">
        <f t="shared" si="82"/>
        <v>0</v>
      </c>
    </row>
    <row r="251" spans="1:23" s="320" customFormat="1" ht="21.75" customHeight="1">
      <c r="A251" s="285" t="s">
        <v>329</v>
      </c>
      <c r="B251" s="326" t="s">
        <v>665</v>
      </c>
      <c r="C251" s="102" t="s">
        <v>665</v>
      </c>
      <c r="D251" s="246" t="s">
        <v>550</v>
      </c>
      <c r="E251" s="224" t="s">
        <v>94</v>
      </c>
      <c r="F251" s="224" t="s">
        <v>98</v>
      </c>
      <c r="G251" s="224" t="s">
        <v>131</v>
      </c>
      <c r="H251" s="150">
        <v>200</v>
      </c>
      <c r="I251" s="229" t="s">
        <v>669</v>
      </c>
      <c r="J251" s="328"/>
      <c r="K251" s="286"/>
      <c r="L251" s="235">
        <v>185</v>
      </c>
      <c r="M251" s="235">
        <v>0</v>
      </c>
      <c r="N251" s="235">
        <v>0</v>
      </c>
      <c r="O251" s="235">
        <f>SUM(P251:Q251)</f>
        <v>0</v>
      </c>
      <c r="P251" s="235">
        <v>0</v>
      </c>
      <c r="Q251" s="235">
        <v>0</v>
      </c>
      <c r="R251" s="235">
        <f>SUM(S251:T251)</f>
        <v>0</v>
      </c>
      <c r="S251" s="235">
        <v>0</v>
      </c>
      <c r="T251" s="235">
        <v>0</v>
      </c>
      <c r="U251" s="235">
        <f>SUM(V251:W251)</f>
        <v>0</v>
      </c>
      <c r="V251" s="235">
        <v>0</v>
      </c>
      <c r="W251" s="621">
        <f t="shared" si="82"/>
        <v>0</v>
      </c>
    </row>
    <row r="252" spans="1:23" s="320" customFormat="1" ht="21.75" customHeight="1">
      <c r="A252" s="285" t="s">
        <v>330</v>
      </c>
      <c r="B252" s="326" t="s">
        <v>670</v>
      </c>
      <c r="C252" s="102" t="s">
        <v>670</v>
      </c>
      <c r="D252" s="246" t="s">
        <v>551</v>
      </c>
      <c r="E252" s="224" t="s">
        <v>100</v>
      </c>
      <c r="F252" s="224" t="s">
        <v>96</v>
      </c>
      <c r="G252" s="224" t="s">
        <v>203</v>
      </c>
      <c r="H252" s="150">
        <v>200</v>
      </c>
      <c r="I252" s="727" t="s">
        <v>671</v>
      </c>
      <c r="J252" s="744" t="s">
        <v>145</v>
      </c>
      <c r="K252" s="286"/>
      <c r="L252" s="235">
        <v>5884.1</v>
      </c>
      <c r="M252" s="235">
        <v>4864.2</v>
      </c>
      <c r="N252" s="235">
        <v>2536.4</v>
      </c>
      <c r="O252" s="235">
        <f t="shared" si="83"/>
        <v>5068.9000000000005</v>
      </c>
      <c r="P252" s="235">
        <v>5068.9000000000005</v>
      </c>
      <c r="Q252" s="235">
        <v>0</v>
      </c>
      <c r="R252" s="235">
        <f t="shared" si="84"/>
        <v>4715.5</v>
      </c>
      <c r="S252" s="235">
        <v>4715.5</v>
      </c>
      <c r="T252" s="235">
        <v>0</v>
      </c>
      <c r="U252" s="235">
        <f t="shared" si="85"/>
        <v>4751.3999999999996</v>
      </c>
      <c r="V252" s="235">
        <v>4751.3999999999996</v>
      </c>
      <c r="W252" s="621">
        <f>SUM(W253:W256)</f>
        <v>0</v>
      </c>
    </row>
    <row r="253" spans="1:23" s="320" customFormat="1" ht="21.75" customHeight="1">
      <c r="A253" s="285" t="s">
        <v>351</v>
      </c>
      <c r="B253" s="326" t="s">
        <v>672</v>
      </c>
      <c r="C253" s="102" t="s">
        <v>672</v>
      </c>
      <c r="D253" s="246" t="s">
        <v>551</v>
      </c>
      <c r="E253" s="224" t="s">
        <v>100</v>
      </c>
      <c r="F253" s="224" t="s">
        <v>96</v>
      </c>
      <c r="G253" s="224" t="s">
        <v>137</v>
      </c>
      <c r="H253" s="150">
        <v>200</v>
      </c>
      <c r="I253" s="728"/>
      <c r="J253" s="745"/>
      <c r="K253" s="286"/>
      <c r="L253" s="235">
        <v>54</v>
      </c>
      <c r="M253" s="235">
        <v>63.7</v>
      </c>
      <c r="N253" s="235">
        <v>60</v>
      </c>
      <c r="O253" s="235">
        <f t="shared" si="83"/>
        <v>60.5</v>
      </c>
      <c r="P253" s="235">
        <v>60.5</v>
      </c>
      <c r="Q253" s="235">
        <v>0</v>
      </c>
      <c r="R253" s="235">
        <f t="shared" si="84"/>
        <v>56.3</v>
      </c>
      <c r="S253" s="235">
        <v>56.3</v>
      </c>
      <c r="T253" s="235">
        <v>0</v>
      </c>
      <c r="U253" s="235">
        <f t="shared" si="85"/>
        <v>56.7</v>
      </c>
      <c r="V253" s="235">
        <v>56.7</v>
      </c>
      <c r="W253" s="621">
        <f>SUM(W254:W257)</f>
        <v>0</v>
      </c>
    </row>
    <row r="254" spans="1:23" s="320" customFormat="1" ht="21.75" customHeight="1">
      <c r="A254" s="285" t="s">
        <v>352</v>
      </c>
      <c r="B254" s="326" t="s">
        <v>673</v>
      </c>
      <c r="C254" s="102" t="s">
        <v>673</v>
      </c>
      <c r="D254" s="246" t="s">
        <v>552</v>
      </c>
      <c r="E254" s="224" t="s">
        <v>100</v>
      </c>
      <c r="F254" s="224" t="s">
        <v>96</v>
      </c>
      <c r="G254" s="224" t="s">
        <v>125</v>
      </c>
      <c r="H254" s="150">
        <v>200</v>
      </c>
      <c r="I254" s="728"/>
      <c r="J254" s="745"/>
      <c r="K254" s="286"/>
      <c r="L254" s="235">
        <v>104.4</v>
      </c>
      <c r="M254" s="235">
        <v>210.4</v>
      </c>
      <c r="N254" s="235">
        <v>98.2</v>
      </c>
      <c r="O254" s="235">
        <f t="shared" si="83"/>
        <v>237.9</v>
      </c>
      <c r="P254" s="235">
        <v>237.9</v>
      </c>
      <c r="Q254" s="235">
        <v>0</v>
      </c>
      <c r="R254" s="235">
        <f t="shared" si="84"/>
        <v>221.3</v>
      </c>
      <c r="S254" s="235">
        <v>221.3</v>
      </c>
      <c r="T254" s="235">
        <v>0</v>
      </c>
      <c r="U254" s="235">
        <f t="shared" si="85"/>
        <v>223</v>
      </c>
      <c r="V254" s="235">
        <v>223</v>
      </c>
      <c r="W254" s="621">
        <f>SUM(W256:W259)</f>
        <v>0</v>
      </c>
    </row>
    <row r="255" spans="1:23" s="320" customFormat="1" ht="21.75" customHeight="1">
      <c r="A255" s="285" t="s">
        <v>344</v>
      </c>
      <c r="B255" s="326" t="s">
        <v>673</v>
      </c>
      <c r="C255" s="102" t="s">
        <v>673</v>
      </c>
      <c r="D255" s="246" t="s">
        <v>551</v>
      </c>
      <c r="E255" s="224" t="s">
        <v>100</v>
      </c>
      <c r="F255" s="224" t="s">
        <v>96</v>
      </c>
      <c r="G255" s="321" t="s">
        <v>194</v>
      </c>
      <c r="H255" s="150">
        <v>200</v>
      </c>
      <c r="I255" s="729"/>
      <c r="J255" s="746"/>
      <c r="K255" s="286"/>
      <c r="L255" s="235">
        <v>0</v>
      </c>
      <c r="M255" s="235">
        <v>0</v>
      </c>
      <c r="N255" s="235">
        <v>0</v>
      </c>
      <c r="O255" s="235">
        <f t="shared" si="83"/>
        <v>56.4</v>
      </c>
      <c r="P255" s="235">
        <v>56.4</v>
      </c>
      <c r="Q255" s="235">
        <v>0</v>
      </c>
      <c r="R255" s="235">
        <f t="shared" si="84"/>
        <v>52.5</v>
      </c>
      <c r="S255" s="235">
        <v>52.5</v>
      </c>
      <c r="T255" s="235">
        <v>0</v>
      </c>
      <c r="U255" s="235">
        <f t="shared" si="85"/>
        <v>52.9</v>
      </c>
      <c r="V255" s="235">
        <v>52.9</v>
      </c>
      <c r="W255" s="621">
        <v>0</v>
      </c>
    </row>
    <row r="256" spans="1:23" s="320" customFormat="1" ht="21.75" customHeight="1">
      <c r="A256" s="285" t="s">
        <v>363</v>
      </c>
      <c r="B256" s="326" t="s">
        <v>673</v>
      </c>
      <c r="C256" s="102" t="s">
        <v>673</v>
      </c>
      <c r="D256" s="246" t="s">
        <v>551</v>
      </c>
      <c r="E256" s="224" t="s">
        <v>100</v>
      </c>
      <c r="F256" s="224" t="s">
        <v>96</v>
      </c>
      <c r="G256" s="224" t="s">
        <v>216</v>
      </c>
      <c r="H256" s="150">
        <v>200</v>
      </c>
      <c r="I256" s="134" t="s">
        <v>674</v>
      </c>
      <c r="J256" s="326">
        <v>44252</v>
      </c>
      <c r="K256" s="286"/>
      <c r="L256" s="235">
        <v>0</v>
      </c>
      <c r="M256" s="235">
        <v>626.9</v>
      </c>
      <c r="N256" s="235">
        <v>0</v>
      </c>
      <c r="O256" s="235">
        <f>SUM(P256:Q256)</f>
        <v>0</v>
      </c>
      <c r="P256" s="235">
        <v>0</v>
      </c>
      <c r="Q256" s="235">
        <v>0</v>
      </c>
      <c r="R256" s="235">
        <f>SUM(S256:T256)</f>
        <v>0</v>
      </c>
      <c r="S256" s="235">
        <v>0</v>
      </c>
      <c r="T256" s="235">
        <v>0</v>
      </c>
      <c r="U256" s="235">
        <f>SUM(V256:W256)</f>
        <v>0</v>
      </c>
      <c r="V256" s="235">
        <v>0</v>
      </c>
      <c r="W256" s="621">
        <f>SUM(W257:W260)</f>
        <v>0</v>
      </c>
    </row>
    <row r="257" spans="1:23" s="320" customFormat="1" ht="21.75" customHeight="1">
      <c r="A257" s="285" t="s">
        <v>364</v>
      </c>
      <c r="B257" s="326" t="s">
        <v>675</v>
      </c>
      <c r="C257" s="102" t="s">
        <v>675</v>
      </c>
      <c r="D257" s="246" t="s">
        <v>551</v>
      </c>
      <c r="E257" s="224" t="s">
        <v>100</v>
      </c>
      <c r="F257" s="224" t="s">
        <v>96</v>
      </c>
      <c r="G257" s="224" t="s">
        <v>262</v>
      </c>
      <c r="H257" s="150">
        <v>200</v>
      </c>
      <c r="I257" s="366" t="s">
        <v>676</v>
      </c>
      <c r="J257" s="328"/>
      <c r="K257" s="152"/>
      <c r="L257" s="235">
        <v>356</v>
      </c>
      <c r="M257" s="235">
        <v>0</v>
      </c>
      <c r="N257" s="235">
        <v>0</v>
      </c>
      <c r="O257" s="235">
        <f>SUM(P257:Q257)</f>
        <v>0</v>
      </c>
      <c r="P257" s="235">
        <v>0</v>
      </c>
      <c r="Q257" s="235">
        <v>0</v>
      </c>
      <c r="R257" s="235">
        <f>SUM(S257:T257)</f>
        <v>0</v>
      </c>
      <c r="S257" s="235">
        <v>0</v>
      </c>
      <c r="T257" s="235">
        <v>0</v>
      </c>
      <c r="U257" s="235">
        <f>SUM(V257:W257)</f>
        <v>0</v>
      </c>
      <c r="V257" s="235">
        <v>0</v>
      </c>
      <c r="W257" s="621">
        <f>SUM(W259:W260)</f>
        <v>0</v>
      </c>
    </row>
    <row r="258" spans="1:23" s="320" customFormat="1" ht="21.75" customHeight="1">
      <c r="A258" s="285" t="s">
        <v>381</v>
      </c>
      <c r="B258" s="326" t="s">
        <v>675</v>
      </c>
      <c r="C258" s="102" t="s">
        <v>675</v>
      </c>
      <c r="D258" s="246" t="s">
        <v>677</v>
      </c>
      <c r="E258" s="224" t="s">
        <v>100</v>
      </c>
      <c r="F258" s="224" t="s">
        <v>96</v>
      </c>
      <c r="G258" s="224">
        <v>1710421050</v>
      </c>
      <c r="H258" s="150">
        <v>200</v>
      </c>
      <c r="I258" s="366" t="s">
        <v>676</v>
      </c>
      <c r="J258" s="328"/>
      <c r="K258" s="152"/>
      <c r="L258" s="235">
        <v>310</v>
      </c>
      <c r="M258" s="235"/>
      <c r="N258" s="235"/>
      <c r="O258" s="235"/>
      <c r="P258" s="235"/>
      <c r="Q258" s="235"/>
      <c r="R258" s="235"/>
      <c r="S258" s="235"/>
      <c r="T258" s="235"/>
      <c r="U258" s="235"/>
      <c r="V258" s="235"/>
      <c r="W258" s="621"/>
    </row>
    <row r="259" spans="1:23" s="320" customFormat="1" ht="21.75" customHeight="1">
      <c r="A259" s="285" t="s">
        <v>382</v>
      </c>
      <c r="B259" s="326" t="s">
        <v>675</v>
      </c>
      <c r="C259" s="102" t="s">
        <v>675</v>
      </c>
      <c r="D259" s="246" t="s">
        <v>479</v>
      </c>
      <c r="E259" s="224" t="s">
        <v>100</v>
      </c>
      <c r="F259" s="224" t="s">
        <v>96</v>
      </c>
      <c r="G259" s="224" t="s">
        <v>523</v>
      </c>
      <c r="H259" s="150">
        <v>200</v>
      </c>
      <c r="I259" s="134" t="s">
        <v>678</v>
      </c>
      <c r="J259" s="326">
        <v>43921</v>
      </c>
      <c r="K259" s="286"/>
      <c r="L259" s="235"/>
      <c r="M259" s="235">
        <v>922.2</v>
      </c>
      <c r="N259" s="235">
        <v>431.5</v>
      </c>
      <c r="O259" s="235">
        <f t="shared" si="83"/>
        <v>0</v>
      </c>
      <c r="P259" s="235">
        <v>0</v>
      </c>
      <c r="Q259" s="235">
        <v>0</v>
      </c>
      <c r="R259" s="235">
        <f t="shared" si="84"/>
        <v>0</v>
      </c>
      <c r="S259" s="235">
        <v>0</v>
      </c>
      <c r="T259" s="235">
        <v>0</v>
      </c>
      <c r="U259" s="235">
        <f t="shared" si="85"/>
        <v>0</v>
      </c>
      <c r="V259" s="235">
        <v>0</v>
      </c>
      <c r="W259" s="621">
        <f>SUM(W260:W261)</f>
        <v>0</v>
      </c>
    </row>
    <row r="260" spans="1:23" s="320" customFormat="1" ht="21.75" customHeight="1">
      <c r="A260" s="285" t="s">
        <v>367</v>
      </c>
      <c r="B260" s="326" t="s">
        <v>115</v>
      </c>
      <c r="C260" s="102" t="s">
        <v>115</v>
      </c>
      <c r="D260" s="246" t="s">
        <v>549</v>
      </c>
      <c r="E260" s="224" t="s">
        <v>100</v>
      </c>
      <c r="F260" s="224" t="s">
        <v>100</v>
      </c>
      <c r="G260" s="321" t="s">
        <v>102</v>
      </c>
      <c r="H260" s="150">
        <v>200</v>
      </c>
      <c r="I260" s="366"/>
      <c r="J260" s="330"/>
      <c r="K260" s="286"/>
      <c r="L260" s="235">
        <v>551.5</v>
      </c>
      <c r="M260" s="235">
        <v>1408.5</v>
      </c>
      <c r="N260" s="235">
        <v>1132.8</v>
      </c>
      <c r="O260" s="235">
        <f t="shared" si="83"/>
        <v>1338.1999999999998</v>
      </c>
      <c r="P260" s="235">
        <v>1338.1999999999998</v>
      </c>
      <c r="Q260" s="235">
        <v>0</v>
      </c>
      <c r="R260" s="235">
        <f t="shared" si="84"/>
        <v>1244.9000000000001</v>
      </c>
      <c r="S260" s="235">
        <v>1244.9000000000001</v>
      </c>
      <c r="T260" s="235">
        <v>0</v>
      </c>
      <c r="U260" s="235">
        <f t="shared" si="85"/>
        <v>1254.4000000000001</v>
      </c>
      <c r="V260" s="235">
        <v>1254.4000000000001</v>
      </c>
      <c r="W260" s="621">
        <f>SUM(W261:W262)</f>
        <v>0</v>
      </c>
    </row>
    <row r="261" spans="1:23" s="320" customFormat="1" ht="21" customHeight="1">
      <c r="A261" s="285" t="s">
        <v>50</v>
      </c>
      <c r="B261" s="367"/>
      <c r="C261" s="149"/>
      <c r="D261" s="286"/>
      <c r="E261" s="224"/>
      <c r="F261" s="224"/>
      <c r="G261" s="224"/>
      <c r="H261" s="150">
        <v>800</v>
      </c>
      <c r="I261" s="149"/>
      <c r="J261" s="149"/>
      <c r="K261" s="286"/>
      <c r="L261" s="235">
        <f>SUM(L262:L264)</f>
        <v>46.400000000000006</v>
      </c>
      <c r="M261" s="235">
        <f t="shared" ref="M261:W261" si="86">SUM(M262:M264)</f>
        <v>34.4</v>
      </c>
      <c r="N261" s="235">
        <f t="shared" si="86"/>
        <v>20.9</v>
      </c>
      <c r="O261" s="235">
        <f t="shared" si="86"/>
        <v>32.200000000000003</v>
      </c>
      <c r="P261" s="235">
        <f t="shared" si="86"/>
        <v>32.200000000000003</v>
      </c>
      <c r="Q261" s="235">
        <f t="shared" si="86"/>
        <v>0</v>
      </c>
      <c r="R261" s="235">
        <f t="shared" si="86"/>
        <v>29.9</v>
      </c>
      <c r="S261" s="235">
        <f t="shared" si="86"/>
        <v>29.9</v>
      </c>
      <c r="T261" s="235">
        <f t="shared" si="86"/>
        <v>0</v>
      </c>
      <c r="U261" s="235">
        <f t="shared" si="86"/>
        <v>30.2</v>
      </c>
      <c r="V261" s="235">
        <f t="shared" si="86"/>
        <v>30.2</v>
      </c>
      <c r="W261" s="621">
        <f t="shared" si="86"/>
        <v>0</v>
      </c>
    </row>
    <row r="262" spans="1:23" s="320" customFormat="1" ht="21" customHeight="1">
      <c r="A262" s="285" t="s">
        <v>51</v>
      </c>
      <c r="B262" s="134" t="s">
        <v>106</v>
      </c>
      <c r="C262" s="152" t="s">
        <v>106</v>
      </c>
      <c r="D262" s="317" t="s">
        <v>569</v>
      </c>
      <c r="E262" s="224" t="s">
        <v>96</v>
      </c>
      <c r="F262" s="224" t="s">
        <v>81</v>
      </c>
      <c r="G262" s="224" t="s">
        <v>97</v>
      </c>
      <c r="H262" s="150">
        <v>800</v>
      </c>
      <c r="I262" s="727" t="s">
        <v>679</v>
      </c>
      <c r="J262" s="727" t="s">
        <v>680</v>
      </c>
      <c r="K262" s="286"/>
      <c r="L262" s="235">
        <v>16.100000000000001</v>
      </c>
      <c r="M262" s="235">
        <v>18</v>
      </c>
      <c r="N262" s="235">
        <v>14.5</v>
      </c>
      <c r="O262" s="235">
        <f>SUM(P262:Q262)</f>
        <v>17.100000000000001</v>
      </c>
      <c r="P262" s="235">
        <v>17.100000000000001</v>
      </c>
      <c r="Q262" s="235">
        <v>0</v>
      </c>
      <c r="R262" s="235">
        <f>SUM(S262:T262)</f>
        <v>15.9</v>
      </c>
      <c r="S262" s="235">
        <v>15.9</v>
      </c>
      <c r="T262" s="235">
        <v>0</v>
      </c>
      <c r="U262" s="235">
        <f>SUM(V262:W262)</f>
        <v>16</v>
      </c>
      <c r="V262" s="235">
        <v>16</v>
      </c>
      <c r="W262" s="621">
        <v>0</v>
      </c>
    </row>
    <row r="263" spans="1:23" s="320" customFormat="1" ht="21.75" customHeight="1">
      <c r="A263" s="285" t="s">
        <v>72</v>
      </c>
      <c r="B263" s="326" t="s">
        <v>115</v>
      </c>
      <c r="C263" s="102" t="s">
        <v>115</v>
      </c>
      <c r="D263" s="317" t="s">
        <v>551</v>
      </c>
      <c r="E263" s="224" t="s">
        <v>100</v>
      </c>
      <c r="F263" s="224" t="s">
        <v>96</v>
      </c>
      <c r="G263" s="224" t="s">
        <v>203</v>
      </c>
      <c r="H263" s="150">
        <v>800</v>
      </c>
      <c r="I263" s="728"/>
      <c r="J263" s="728"/>
      <c r="K263" s="102"/>
      <c r="L263" s="235">
        <v>20</v>
      </c>
      <c r="M263" s="235">
        <v>0.5</v>
      </c>
      <c r="N263" s="235">
        <v>0.5</v>
      </c>
      <c r="O263" s="235">
        <f>SUM(P263:Q263)</f>
        <v>0</v>
      </c>
      <c r="P263" s="235">
        <v>0</v>
      </c>
      <c r="Q263" s="235">
        <v>0</v>
      </c>
      <c r="R263" s="235">
        <f>SUM(S263:T263)</f>
        <v>0</v>
      </c>
      <c r="S263" s="235">
        <v>0</v>
      </c>
      <c r="T263" s="235">
        <v>0</v>
      </c>
      <c r="U263" s="235">
        <f>SUM(V263:W263)</f>
        <v>0</v>
      </c>
      <c r="V263" s="235">
        <v>0</v>
      </c>
      <c r="W263" s="621">
        <v>0</v>
      </c>
    </row>
    <row r="264" spans="1:23" s="320" customFormat="1" ht="21.75" customHeight="1">
      <c r="A264" s="285" t="s">
        <v>186</v>
      </c>
      <c r="B264" s="326" t="s">
        <v>115</v>
      </c>
      <c r="C264" s="102" t="s">
        <v>115</v>
      </c>
      <c r="D264" s="246" t="s">
        <v>549</v>
      </c>
      <c r="E264" s="224" t="s">
        <v>100</v>
      </c>
      <c r="F264" s="224" t="s">
        <v>100</v>
      </c>
      <c r="G264" s="224" t="s">
        <v>102</v>
      </c>
      <c r="H264" s="150">
        <v>800</v>
      </c>
      <c r="I264" s="729"/>
      <c r="J264" s="729"/>
      <c r="K264" s="102"/>
      <c r="L264" s="235">
        <v>10.3</v>
      </c>
      <c r="M264" s="235">
        <v>15.9</v>
      </c>
      <c r="N264" s="235">
        <v>5.9</v>
      </c>
      <c r="O264" s="235">
        <f>SUM(P264:Q264)</f>
        <v>15.1</v>
      </c>
      <c r="P264" s="235">
        <v>15.1</v>
      </c>
      <c r="Q264" s="235">
        <v>0</v>
      </c>
      <c r="R264" s="235">
        <f>SUM(S264:T264)</f>
        <v>14</v>
      </c>
      <c r="S264" s="235">
        <v>14</v>
      </c>
      <c r="T264" s="235">
        <v>0</v>
      </c>
      <c r="U264" s="235">
        <f>SUM(V264:W264)</f>
        <v>14.2</v>
      </c>
      <c r="V264" s="235">
        <v>14.2</v>
      </c>
      <c r="W264" s="621">
        <v>0</v>
      </c>
    </row>
    <row r="265" spans="1:23" s="320" customFormat="1" ht="39.75" customHeight="1">
      <c r="A265" s="788" t="s">
        <v>73</v>
      </c>
      <c r="B265" s="769"/>
      <c r="C265" s="769"/>
      <c r="D265" s="769"/>
      <c r="E265" s="769"/>
      <c r="F265" s="769"/>
      <c r="G265" s="769"/>
      <c r="H265" s="769"/>
      <c r="I265" s="769"/>
      <c r="J265" s="769"/>
      <c r="K265" s="769"/>
      <c r="L265" s="622">
        <f>SUM(L266)</f>
        <v>0</v>
      </c>
      <c r="M265" s="622">
        <f t="shared" ref="M265:W265" si="87">SUM(M266)</f>
        <v>5.28</v>
      </c>
      <c r="N265" s="622">
        <f t="shared" si="87"/>
        <v>2.2000000000000002</v>
      </c>
      <c r="O265" s="622">
        <f t="shared" si="87"/>
        <v>0</v>
      </c>
      <c r="P265" s="622">
        <f t="shared" si="87"/>
        <v>0</v>
      </c>
      <c r="Q265" s="622">
        <f t="shared" si="87"/>
        <v>0</v>
      </c>
      <c r="R265" s="622">
        <f t="shared" si="87"/>
        <v>0</v>
      </c>
      <c r="S265" s="622">
        <f t="shared" si="87"/>
        <v>0</v>
      </c>
      <c r="T265" s="622">
        <f t="shared" si="87"/>
        <v>0</v>
      </c>
      <c r="U265" s="622">
        <f t="shared" si="87"/>
        <v>0</v>
      </c>
      <c r="V265" s="622">
        <f t="shared" si="87"/>
        <v>0</v>
      </c>
      <c r="W265" s="623">
        <f t="shared" si="87"/>
        <v>0</v>
      </c>
    </row>
    <row r="266" spans="1:23" s="320" customFormat="1" ht="39.75" customHeight="1">
      <c r="A266" s="285" t="s">
        <v>21</v>
      </c>
      <c r="B266" s="224" t="s">
        <v>90</v>
      </c>
      <c r="C266" s="149"/>
      <c r="D266" s="286"/>
      <c r="E266" s="224"/>
      <c r="F266" s="224"/>
      <c r="G266" s="224"/>
      <c r="H266" s="150">
        <v>200</v>
      </c>
      <c r="I266" s="149"/>
      <c r="J266" s="149"/>
      <c r="K266" s="286"/>
      <c r="L266" s="235">
        <f t="shared" ref="L266:W266" si="88">SUM(L267:L267)</f>
        <v>0</v>
      </c>
      <c r="M266" s="235">
        <f t="shared" si="88"/>
        <v>5.28</v>
      </c>
      <c r="N266" s="235">
        <f t="shared" si="88"/>
        <v>2.2000000000000002</v>
      </c>
      <c r="O266" s="235">
        <f t="shared" si="88"/>
        <v>0</v>
      </c>
      <c r="P266" s="235">
        <f t="shared" si="88"/>
        <v>0</v>
      </c>
      <c r="Q266" s="235">
        <f t="shared" si="88"/>
        <v>0</v>
      </c>
      <c r="R266" s="235">
        <f t="shared" si="88"/>
        <v>0</v>
      </c>
      <c r="S266" s="235">
        <f t="shared" si="88"/>
        <v>0</v>
      </c>
      <c r="T266" s="235">
        <f t="shared" si="88"/>
        <v>0</v>
      </c>
      <c r="U266" s="235">
        <f t="shared" si="88"/>
        <v>0</v>
      </c>
      <c r="V266" s="235">
        <f t="shared" si="88"/>
        <v>0</v>
      </c>
      <c r="W266" s="621">
        <f t="shared" si="88"/>
        <v>0</v>
      </c>
    </row>
    <row r="267" spans="1:23" s="320" customFormat="1" ht="39" customHeight="1">
      <c r="A267" s="285" t="s">
        <v>655</v>
      </c>
      <c r="B267" s="224" t="s">
        <v>69</v>
      </c>
      <c r="C267" s="149"/>
      <c r="D267" s="365" t="s">
        <v>467</v>
      </c>
      <c r="E267" s="232" t="s">
        <v>94</v>
      </c>
      <c r="F267" s="247">
        <v>10</v>
      </c>
      <c r="G267" s="247" t="s">
        <v>424</v>
      </c>
      <c r="H267" s="247">
        <v>200</v>
      </c>
      <c r="I267" s="149"/>
      <c r="J267" s="149"/>
      <c r="K267" s="286"/>
      <c r="L267" s="235">
        <v>0</v>
      </c>
      <c r="M267" s="235">
        <v>5.28</v>
      </c>
      <c r="N267" s="235">
        <v>2.2000000000000002</v>
      </c>
      <c r="O267" s="235">
        <f>SUM(P267:Q267)</f>
        <v>0</v>
      </c>
      <c r="P267" s="235">
        <v>0</v>
      </c>
      <c r="Q267" s="235">
        <v>0</v>
      </c>
      <c r="R267" s="235">
        <f>SUM(S267:T267)</f>
        <v>0</v>
      </c>
      <c r="S267" s="235">
        <v>0</v>
      </c>
      <c r="T267" s="235">
        <v>0</v>
      </c>
      <c r="U267" s="235">
        <f>SUM(V267:W267)</f>
        <v>0</v>
      </c>
      <c r="V267" s="235">
        <v>0</v>
      </c>
      <c r="W267" s="621">
        <v>0</v>
      </c>
    </row>
    <row r="268" spans="1:23" s="368" customFormat="1" ht="21" customHeight="1">
      <c r="A268" s="281" t="s">
        <v>15</v>
      </c>
      <c r="B268" s="255" t="s">
        <v>16</v>
      </c>
      <c r="C268" s="290"/>
      <c r="D268" s="291"/>
      <c r="E268" s="255"/>
      <c r="F268" s="255"/>
      <c r="G268" s="255"/>
      <c r="H268" s="255">
        <v>300</v>
      </c>
      <c r="I268" s="292"/>
      <c r="J268" s="290"/>
      <c r="K268" s="291"/>
      <c r="L268" s="234">
        <f>SUM(L269)</f>
        <v>22.704879999999999</v>
      </c>
      <c r="M268" s="234">
        <f t="shared" ref="M268:W268" si="89">SUM(M269)</f>
        <v>0</v>
      </c>
      <c r="N268" s="234">
        <f t="shared" si="89"/>
        <v>0</v>
      </c>
      <c r="O268" s="234">
        <f t="shared" si="89"/>
        <v>0</v>
      </c>
      <c r="P268" s="234">
        <f t="shared" si="89"/>
        <v>0</v>
      </c>
      <c r="Q268" s="234">
        <f t="shared" si="89"/>
        <v>0</v>
      </c>
      <c r="R268" s="234">
        <f t="shared" si="89"/>
        <v>0</v>
      </c>
      <c r="S268" s="234">
        <f t="shared" si="89"/>
        <v>0</v>
      </c>
      <c r="T268" s="234">
        <f t="shared" si="89"/>
        <v>0</v>
      </c>
      <c r="U268" s="234">
        <f t="shared" si="89"/>
        <v>0</v>
      </c>
      <c r="V268" s="234">
        <f t="shared" si="89"/>
        <v>0</v>
      </c>
      <c r="W268" s="234">
        <f t="shared" si="89"/>
        <v>0</v>
      </c>
    </row>
    <row r="269" spans="1:23" s="369" customFormat="1" ht="45.6" customHeight="1">
      <c r="A269" s="282" t="s">
        <v>18</v>
      </c>
      <c r="B269" s="226" t="s">
        <v>47</v>
      </c>
      <c r="C269" s="294"/>
      <c r="D269" s="295"/>
      <c r="E269" s="226"/>
      <c r="F269" s="226"/>
      <c r="G269" s="226"/>
      <c r="H269" s="296">
        <v>320</v>
      </c>
      <c r="I269" s="297"/>
      <c r="J269" s="294"/>
      <c r="K269" s="295"/>
      <c r="L269" s="402">
        <f t="shared" ref="L269:W269" si="90">SUM(L270:L270)</f>
        <v>22.704879999999999</v>
      </c>
      <c r="M269" s="402">
        <f t="shared" si="90"/>
        <v>0</v>
      </c>
      <c r="N269" s="402">
        <f t="shared" si="90"/>
        <v>0</v>
      </c>
      <c r="O269" s="402">
        <f t="shared" si="90"/>
        <v>0</v>
      </c>
      <c r="P269" s="402">
        <f t="shared" si="90"/>
        <v>0</v>
      </c>
      <c r="Q269" s="402">
        <f t="shared" si="90"/>
        <v>0</v>
      </c>
      <c r="R269" s="402">
        <f t="shared" si="90"/>
        <v>0</v>
      </c>
      <c r="S269" s="402">
        <f t="shared" si="90"/>
        <v>0</v>
      </c>
      <c r="T269" s="402">
        <f t="shared" si="90"/>
        <v>0</v>
      </c>
      <c r="U269" s="402">
        <f t="shared" si="90"/>
        <v>0</v>
      </c>
      <c r="V269" s="402">
        <f t="shared" si="90"/>
        <v>0</v>
      </c>
      <c r="W269" s="403">
        <f t="shared" si="90"/>
        <v>0</v>
      </c>
    </row>
    <row r="270" spans="1:23" s="161" customFormat="1" ht="20.25" customHeight="1">
      <c r="A270" s="370" t="s">
        <v>12</v>
      </c>
      <c r="B270" s="326" t="s">
        <v>115</v>
      </c>
      <c r="C270" s="102" t="s">
        <v>115</v>
      </c>
      <c r="D270" s="246" t="s">
        <v>549</v>
      </c>
      <c r="E270" s="224" t="s">
        <v>100</v>
      </c>
      <c r="F270" s="224" t="s">
        <v>100</v>
      </c>
      <c r="G270" s="224" t="s">
        <v>102</v>
      </c>
      <c r="H270" s="150">
        <v>321</v>
      </c>
      <c r="I270" s="287" t="s">
        <v>681</v>
      </c>
      <c r="J270" s="310" t="s">
        <v>682</v>
      </c>
      <c r="K270" s="102"/>
      <c r="L270" s="235">
        <v>22.704879999999999</v>
      </c>
      <c r="M270" s="235">
        <v>0</v>
      </c>
      <c r="N270" s="235">
        <v>0</v>
      </c>
      <c r="O270" s="235">
        <f>SUM(P270:Q270)</f>
        <v>0</v>
      </c>
      <c r="P270" s="235">
        <v>0</v>
      </c>
      <c r="Q270" s="235">
        <v>0</v>
      </c>
      <c r="R270" s="235">
        <f>SUM(S270:T270)</f>
        <v>0</v>
      </c>
      <c r="S270" s="235">
        <v>0</v>
      </c>
      <c r="T270" s="235">
        <v>0</v>
      </c>
      <c r="U270" s="235">
        <f>SUM(V270:W270)</f>
        <v>0</v>
      </c>
      <c r="V270" s="235">
        <v>0</v>
      </c>
      <c r="W270" s="621">
        <v>0</v>
      </c>
    </row>
    <row r="271" spans="1:23" s="371" customFormat="1" ht="21" customHeight="1">
      <c r="A271" s="281" t="s">
        <v>56</v>
      </c>
      <c r="B271" s="725" t="s">
        <v>31</v>
      </c>
      <c r="C271" s="725"/>
      <c r="D271" s="725"/>
      <c r="E271" s="725"/>
      <c r="F271" s="725"/>
      <c r="G271" s="725"/>
      <c r="H271" s="725"/>
      <c r="I271" s="725"/>
      <c r="J271" s="725"/>
      <c r="K271" s="725"/>
      <c r="L271" s="256">
        <f>L272</f>
        <v>0</v>
      </c>
      <c r="M271" s="256">
        <f t="shared" ref="M271:W271" si="91">M272</f>
        <v>12.2</v>
      </c>
      <c r="N271" s="256">
        <f t="shared" si="91"/>
        <v>6.4</v>
      </c>
      <c r="O271" s="256">
        <f t="shared" si="91"/>
        <v>11.6</v>
      </c>
      <c r="P271" s="256">
        <f t="shared" si="91"/>
        <v>11.6</v>
      </c>
      <c r="Q271" s="256">
        <f t="shared" si="91"/>
        <v>0</v>
      </c>
      <c r="R271" s="256">
        <f t="shared" si="91"/>
        <v>10.8</v>
      </c>
      <c r="S271" s="256">
        <f t="shared" si="91"/>
        <v>10.8</v>
      </c>
      <c r="T271" s="256">
        <f t="shared" si="91"/>
        <v>0</v>
      </c>
      <c r="U271" s="256">
        <f t="shared" si="91"/>
        <v>10.9</v>
      </c>
      <c r="V271" s="256">
        <f t="shared" si="91"/>
        <v>10.9</v>
      </c>
      <c r="W271" s="308">
        <f t="shared" si="91"/>
        <v>0</v>
      </c>
    </row>
    <row r="272" spans="1:23" s="379" customFormat="1" ht="59.25" customHeight="1" thickBot="1">
      <c r="A272" s="372"/>
      <c r="B272" s="373" t="s">
        <v>683</v>
      </c>
      <c r="C272" s="374" t="s">
        <v>683</v>
      </c>
      <c r="D272" s="375" t="s">
        <v>684</v>
      </c>
      <c r="E272" s="373" t="s">
        <v>685</v>
      </c>
      <c r="F272" s="373" t="s">
        <v>94</v>
      </c>
      <c r="G272" s="373" t="s">
        <v>686</v>
      </c>
      <c r="H272" s="376" t="s">
        <v>154</v>
      </c>
      <c r="I272" s="377"/>
      <c r="J272" s="378"/>
      <c r="K272" s="378"/>
      <c r="L272" s="630"/>
      <c r="M272" s="630">
        <v>12.2</v>
      </c>
      <c r="N272" s="630">
        <v>6.4</v>
      </c>
      <c r="O272" s="630">
        <v>11.6</v>
      </c>
      <c r="P272" s="630">
        <v>11.6</v>
      </c>
      <c r="Q272" s="630">
        <v>0</v>
      </c>
      <c r="R272" s="630">
        <v>10.8</v>
      </c>
      <c r="S272" s="630">
        <v>10.8</v>
      </c>
      <c r="T272" s="630">
        <v>0</v>
      </c>
      <c r="U272" s="630">
        <v>10.9</v>
      </c>
      <c r="V272" s="630">
        <v>10.9</v>
      </c>
      <c r="W272" s="631">
        <v>0</v>
      </c>
    </row>
    <row r="273" spans="1:23" s="280" customFormat="1" ht="28.5">
      <c r="A273" s="616" t="s">
        <v>139</v>
      </c>
      <c r="B273" s="265" t="s">
        <v>335</v>
      </c>
      <c r="C273" s="266"/>
      <c r="D273" s="266"/>
      <c r="E273" s="266"/>
      <c r="F273" s="266"/>
      <c r="G273" s="266"/>
      <c r="H273" s="266"/>
      <c r="I273" s="266"/>
      <c r="J273" s="266"/>
      <c r="K273" s="266" t="s">
        <v>62</v>
      </c>
      <c r="L273" s="233">
        <f>SUM(L274)</f>
        <v>21458.100000000002</v>
      </c>
      <c r="M273" s="233">
        <f t="shared" ref="M273:W273" si="92">SUM(M274)</f>
        <v>19059.500209999998</v>
      </c>
      <c r="N273" s="233">
        <f t="shared" si="92"/>
        <v>11470.100210000001</v>
      </c>
      <c r="O273" s="233">
        <f t="shared" si="92"/>
        <v>18187.3</v>
      </c>
      <c r="P273" s="233">
        <f t="shared" si="92"/>
        <v>18187.3</v>
      </c>
      <c r="Q273" s="233">
        <f t="shared" si="92"/>
        <v>0</v>
      </c>
      <c r="R273" s="233">
        <f t="shared" si="92"/>
        <v>16919.2</v>
      </c>
      <c r="S273" s="233">
        <f t="shared" si="92"/>
        <v>16919.2</v>
      </c>
      <c r="T273" s="233">
        <f t="shared" si="92"/>
        <v>0</v>
      </c>
      <c r="U273" s="233">
        <f t="shared" si="92"/>
        <v>17048</v>
      </c>
      <c r="V273" s="233">
        <f t="shared" si="92"/>
        <v>17048</v>
      </c>
      <c r="W273" s="233">
        <f t="shared" si="92"/>
        <v>0</v>
      </c>
    </row>
    <row r="274" spans="1:23" s="280" customFormat="1" ht="14.25">
      <c r="A274" s="281" t="s">
        <v>9</v>
      </c>
      <c r="B274" s="725" t="s">
        <v>67</v>
      </c>
      <c r="C274" s="725"/>
      <c r="D274" s="725"/>
      <c r="E274" s="725"/>
      <c r="F274" s="725"/>
      <c r="G274" s="725"/>
      <c r="H274" s="725"/>
      <c r="I274" s="725"/>
      <c r="J274" s="725"/>
      <c r="K274" s="725"/>
      <c r="L274" s="234">
        <f t="shared" ref="L274:W274" si="93">SUM(L275,L279,L309)</f>
        <v>21458.100000000002</v>
      </c>
      <c r="M274" s="234">
        <f t="shared" si="93"/>
        <v>19059.500209999998</v>
      </c>
      <c r="N274" s="234">
        <f t="shared" si="93"/>
        <v>11470.100210000001</v>
      </c>
      <c r="O274" s="234">
        <f t="shared" si="93"/>
        <v>18187.3</v>
      </c>
      <c r="P274" s="234">
        <f t="shared" si="93"/>
        <v>18187.3</v>
      </c>
      <c r="Q274" s="234">
        <f t="shared" si="93"/>
        <v>0</v>
      </c>
      <c r="R274" s="234">
        <f t="shared" si="93"/>
        <v>16919.2</v>
      </c>
      <c r="S274" s="234">
        <f t="shared" si="93"/>
        <v>16919.2</v>
      </c>
      <c r="T274" s="234">
        <f t="shared" si="93"/>
        <v>0</v>
      </c>
      <c r="U274" s="234">
        <f t="shared" si="93"/>
        <v>17048</v>
      </c>
      <c r="V274" s="234">
        <f t="shared" si="93"/>
        <v>17048</v>
      </c>
      <c r="W274" s="234">
        <f t="shared" si="93"/>
        <v>0</v>
      </c>
    </row>
    <row r="275" spans="1:23" s="320" customFormat="1" ht="15">
      <c r="A275" s="282" t="s">
        <v>57</v>
      </c>
      <c r="B275" s="224"/>
      <c r="C275" s="283"/>
      <c r="D275" s="284"/>
      <c r="E275" s="224"/>
      <c r="F275" s="224"/>
      <c r="G275" s="224"/>
      <c r="H275" s="224"/>
      <c r="I275" s="149"/>
      <c r="J275" s="283"/>
      <c r="K275" s="284"/>
      <c r="L275" s="402">
        <f t="shared" ref="L275:W275" si="94">SUM(L276:L278)</f>
        <v>3263.4</v>
      </c>
      <c r="M275" s="402">
        <f t="shared" si="94"/>
        <v>2919.6002100000001</v>
      </c>
      <c r="N275" s="402">
        <f t="shared" si="94"/>
        <v>2024.1002099999998</v>
      </c>
      <c r="O275" s="402">
        <f t="shared" si="94"/>
        <v>3261.8</v>
      </c>
      <c r="P275" s="402">
        <f t="shared" si="94"/>
        <v>3261.8</v>
      </c>
      <c r="Q275" s="402">
        <f t="shared" si="94"/>
        <v>0</v>
      </c>
      <c r="R275" s="402">
        <f t="shared" si="94"/>
        <v>3034.4</v>
      </c>
      <c r="S275" s="402">
        <f t="shared" si="94"/>
        <v>3034.4</v>
      </c>
      <c r="T275" s="402">
        <f t="shared" si="94"/>
        <v>0</v>
      </c>
      <c r="U275" s="402">
        <f t="shared" si="94"/>
        <v>3057.4</v>
      </c>
      <c r="V275" s="627">
        <f t="shared" si="94"/>
        <v>3057.4</v>
      </c>
      <c r="W275" s="403">
        <f t="shared" si="94"/>
        <v>0</v>
      </c>
    </row>
    <row r="276" spans="1:23" s="320" customFormat="1" ht="60">
      <c r="A276" s="285" t="s">
        <v>10</v>
      </c>
      <c r="B276" s="224" t="s">
        <v>68</v>
      </c>
      <c r="C276" s="102" t="s">
        <v>185</v>
      </c>
      <c r="D276" s="102" t="s">
        <v>687</v>
      </c>
      <c r="E276" s="321" t="s">
        <v>93</v>
      </c>
      <c r="F276" s="321" t="s">
        <v>94</v>
      </c>
      <c r="G276" s="224">
        <v>7770100190</v>
      </c>
      <c r="H276" s="150">
        <v>100</v>
      </c>
      <c r="I276" s="852"/>
      <c r="J276" s="730" t="s">
        <v>688</v>
      </c>
      <c r="K276" s="821" t="s">
        <v>140</v>
      </c>
      <c r="L276" s="235">
        <v>2998.5</v>
      </c>
      <c r="M276" s="235">
        <v>2622.4</v>
      </c>
      <c r="N276" s="235">
        <v>1837</v>
      </c>
      <c r="O276" s="235">
        <f>SUM(P276:Q276)</f>
        <v>2968.5</v>
      </c>
      <c r="P276" s="235">
        <v>2968.5</v>
      </c>
      <c r="Q276" s="235">
        <v>0</v>
      </c>
      <c r="R276" s="235">
        <f>SUM(S276:T276)</f>
        <v>2761.5</v>
      </c>
      <c r="S276" s="235">
        <v>2761.5</v>
      </c>
      <c r="T276" s="235">
        <v>0</v>
      </c>
      <c r="U276" s="235">
        <f>SUM(V276:W276)</f>
        <v>2782.5</v>
      </c>
      <c r="V276" s="235">
        <v>2782.5</v>
      </c>
      <c r="W276" s="235">
        <v>0</v>
      </c>
    </row>
    <row r="277" spans="1:23" s="320" customFormat="1" ht="60">
      <c r="A277" s="285" t="s">
        <v>11</v>
      </c>
      <c r="B277" s="224" t="s">
        <v>69</v>
      </c>
      <c r="C277" s="102" t="s">
        <v>185</v>
      </c>
      <c r="D277" s="102" t="s">
        <v>689</v>
      </c>
      <c r="E277" s="321" t="s">
        <v>93</v>
      </c>
      <c r="F277" s="321" t="s">
        <v>94</v>
      </c>
      <c r="G277" s="224">
        <v>7770100190</v>
      </c>
      <c r="H277" s="150">
        <v>200</v>
      </c>
      <c r="I277" s="853"/>
      <c r="J277" s="731"/>
      <c r="K277" s="822"/>
      <c r="L277" s="235">
        <v>263.3</v>
      </c>
      <c r="M277" s="235">
        <v>297.2</v>
      </c>
      <c r="N277" s="235">
        <v>187.1</v>
      </c>
      <c r="O277" s="235">
        <f>SUM(P277:Q277)</f>
        <v>293.3</v>
      </c>
      <c r="P277" s="235">
        <v>293.3</v>
      </c>
      <c r="Q277" s="235">
        <v>0</v>
      </c>
      <c r="R277" s="235">
        <f>SUM(S277:T277)</f>
        <v>272.89999999999998</v>
      </c>
      <c r="S277" s="235">
        <v>272.89999999999998</v>
      </c>
      <c r="T277" s="235">
        <v>0</v>
      </c>
      <c r="U277" s="235">
        <f>SUM(V277:W277)</f>
        <v>274.89999999999998</v>
      </c>
      <c r="V277" s="235">
        <v>274.89999999999998</v>
      </c>
      <c r="W277" s="621">
        <v>0</v>
      </c>
    </row>
    <row r="278" spans="1:23" s="320" customFormat="1" ht="30">
      <c r="A278" s="285" t="s">
        <v>20</v>
      </c>
      <c r="B278" s="224" t="s">
        <v>31</v>
      </c>
      <c r="C278" s="149"/>
      <c r="D278" s="102" t="s">
        <v>689</v>
      </c>
      <c r="E278" s="321" t="s">
        <v>93</v>
      </c>
      <c r="F278" s="321" t="s">
        <v>94</v>
      </c>
      <c r="G278" s="224">
        <v>7770100190</v>
      </c>
      <c r="H278" s="150">
        <v>800</v>
      </c>
      <c r="I278" s="853"/>
      <c r="J278" s="731"/>
      <c r="K278" s="822"/>
      <c r="L278" s="235">
        <v>1.6</v>
      </c>
      <c r="M278" s="235">
        <v>2.1000000000000001E-4</v>
      </c>
      <c r="N278" s="235">
        <v>2.1000000000000001E-4</v>
      </c>
      <c r="O278" s="235">
        <f>SUM(P278:Q278)</f>
        <v>0</v>
      </c>
      <c r="P278" s="235">
        <v>0</v>
      </c>
      <c r="Q278" s="235">
        <v>0</v>
      </c>
      <c r="R278" s="235">
        <v>0</v>
      </c>
      <c r="S278" s="235">
        <v>0</v>
      </c>
      <c r="T278" s="235">
        <v>0</v>
      </c>
      <c r="U278" s="235">
        <f>SUM(V278:W278)</f>
        <v>0</v>
      </c>
      <c r="V278" s="235">
        <v>0</v>
      </c>
      <c r="W278" s="621">
        <v>0</v>
      </c>
    </row>
    <row r="279" spans="1:23" s="320" customFormat="1" ht="15">
      <c r="A279" s="285" t="s">
        <v>336</v>
      </c>
      <c r="B279" s="854" t="s">
        <v>690</v>
      </c>
      <c r="C279" s="854"/>
      <c r="D279" s="854"/>
      <c r="E279" s="854"/>
      <c r="F279" s="854"/>
      <c r="G279" s="854"/>
      <c r="H279" s="854"/>
      <c r="I279" s="854"/>
      <c r="J279" s="854"/>
      <c r="K279" s="854"/>
      <c r="L279" s="235">
        <f>SUM(L280,L287,L293,L305)</f>
        <v>18194.7</v>
      </c>
      <c r="M279" s="235">
        <f>SUM(M280,M287,M293,M305)</f>
        <v>16134.6</v>
      </c>
      <c r="N279" s="235">
        <f>SUM(N280,N287,N293,N305)</f>
        <v>9444</v>
      </c>
      <c r="O279" s="235">
        <f>P279+Q279</f>
        <v>14925.5</v>
      </c>
      <c r="P279" s="235">
        <f>SUM(P280,P287,P293,P305)</f>
        <v>14925.5</v>
      </c>
      <c r="Q279" s="235">
        <f>SUM(Q280,Q287,Q293)</f>
        <v>0</v>
      </c>
      <c r="R279" s="235">
        <f>S279+T279</f>
        <v>13884.8</v>
      </c>
      <c r="S279" s="235">
        <f>SUM(S280,S287,S293,S305)</f>
        <v>13884.8</v>
      </c>
      <c r="T279" s="235">
        <f>SUM(T280,T287,T293,T305)</f>
        <v>0</v>
      </c>
      <c r="U279" s="235">
        <f>V279+W279</f>
        <v>13990.599999999999</v>
      </c>
      <c r="V279" s="235">
        <f>SUM(V280,V287,V293,V305)</f>
        <v>13990.599999999999</v>
      </c>
      <c r="W279" s="235">
        <f>SUM(W280,W287,W293,W305)</f>
        <v>0</v>
      </c>
    </row>
    <row r="280" spans="1:23" s="384" customFormat="1" ht="14.25">
      <c r="A280" s="380" t="s">
        <v>12</v>
      </c>
      <c r="B280" s="381" t="s">
        <v>106</v>
      </c>
      <c r="C280" s="381"/>
      <c r="D280" s="381"/>
      <c r="E280" s="382" t="s">
        <v>96</v>
      </c>
      <c r="F280" s="382" t="s">
        <v>81</v>
      </c>
      <c r="G280" s="381"/>
      <c r="H280" s="381"/>
      <c r="I280" s="383"/>
      <c r="J280" s="383"/>
      <c r="K280" s="383"/>
      <c r="L280" s="402">
        <f>SUM(L281:L286)</f>
        <v>5898.4</v>
      </c>
      <c r="M280" s="402">
        <f>SUM(M281:M285)</f>
        <v>5696.5</v>
      </c>
      <c r="N280" s="402">
        <f>SUM(N281:N285)</f>
        <v>4112.9000000000005</v>
      </c>
      <c r="O280" s="402">
        <f>P280+Q280</f>
        <v>6506.4</v>
      </c>
      <c r="P280" s="402">
        <f>SUM(P281:P285)</f>
        <v>6506.4</v>
      </c>
      <c r="Q280" s="402">
        <f>SUM(Q281:Q285)</f>
        <v>0</v>
      </c>
      <c r="R280" s="402">
        <f>S280+T280</f>
        <v>6052.8</v>
      </c>
      <c r="S280" s="402">
        <f>SUM(S281:S285)</f>
        <v>6052.8</v>
      </c>
      <c r="T280" s="402">
        <f>SUM(T281:T285)</f>
        <v>0</v>
      </c>
      <c r="U280" s="402">
        <f>V280+W280</f>
        <v>6098.9</v>
      </c>
      <c r="V280" s="402">
        <f>SUM(V281:V285)</f>
        <v>6098.9</v>
      </c>
      <c r="W280" s="402">
        <f>SUM(W281:W285)</f>
        <v>0</v>
      </c>
    </row>
    <row r="281" spans="1:23" s="320" customFormat="1" ht="15">
      <c r="A281" s="285" t="s">
        <v>48</v>
      </c>
      <c r="B281" s="855" t="s">
        <v>691</v>
      </c>
      <c r="C281" s="857"/>
      <c r="D281" s="858" t="s">
        <v>692</v>
      </c>
      <c r="E281" s="859" t="s">
        <v>96</v>
      </c>
      <c r="F281" s="859" t="s">
        <v>81</v>
      </c>
      <c r="G281" s="855">
        <v>2020100590</v>
      </c>
      <c r="H281" s="855">
        <v>100</v>
      </c>
      <c r="I281" s="855" t="s">
        <v>693</v>
      </c>
      <c r="J281" s="855" t="s">
        <v>688</v>
      </c>
      <c r="K281" s="855" t="s">
        <v>140</v>
      </c>
      <c r="L281" s="832">
        <v>4386.2</v>
      </c>
      <c r="M281" s="832">
        <v>3507.4</v>
      </c>
      <c r="N281" s="832">
        <v>2589.9</v>
      </c>
      <c r="O281" s="832">
        <v>4253.1000000000004</v>
      </c>
      <c r="P281" s="832">
        <v>4253.1000000000004</v>
      </c>
      <c r="Q281" s="832">
        <v>0</v>
      </c>
      <c r="R281" s="832">
        <v>3956.6</v>
      </c>
      <c r="S281" s="832">
        <v>3956.6</v>
      </c>
      <c r="T281" s="832">
        <v>0</v>
      </c>
      <c r="U281" s="832">
        <v>3986.7</v>
      </c>
      <c r="V281" s="832">
        <v>3986.7</v>
      </c>
      <c r="W281" s="834">
        <v>0</v>
      </c>
    </row>
    <row r="282" spans="1:23" s="320" customFormat="1" ht="15">
      <c r="A282" s="285" t="s">
        <v>694</v>
      </c>
      <c r="B282" s="856"/>
      <c r="C282" s="856"/>
      <c r="D282" s="856"/>
      <c r="E282" s="856"/>
      <c r="F282" s="856"/>
      <c r="G282" s="856"/>
      <c r="H282" s="856"/>
      <c r="I282" s="856"/>
      <c r="J282" s="856"/>
      <c r="K282" s="856"/>
      <c r="L282" s="862"/>
      <c r="M282" s="862"/>
      <c r="N282" s="862"/>
      <c r="O282" s="862"/>
      <c r="P282" s="862"/>
      <c r="Q282" s="862"/>
      <c r="R282" s="862"/>
      <c r="S282" s="862"/>
      <c r="T282" s="862"/>
      <c r="U282" s="862"/>
      <c r="V282" s="862"/>
      <c r="W282" s="835"/>
    </row>
    <row r="283" spans="1:23" s="320" customFormat="1" ht="75">
      <c r="A283" s="285" t="s">
        <v>66</v>
      </c>
      <c r="B283" s="354" t="s">
        <v>695</v>
      </c>
      <c r="C283" s="322" t="s">
        <v>141</v>
      </c>
      <c r="D283" s="288" t="s">
        <v>569</v>
      </c>
      <c r="E283" s="321" t="s">
        <v>96</v>
      </c>
      <c r="F283" s="321" t="s">
        <v>81</v>
      </c>
      <c r="G283" s="224">
        <v>2020100590</v>
      </c>
      <c r="H283" s="150">
        <v>200</v>
      </c>
      <c r="I283" s="852" t="s">
        <v>696</v>
      </c>
      <c r="J283" s="744" t="s">
        <v>697</v>
      </c>
      <c r="K283" s="744" t="s">
        <v>698</v>
      </c>
      <c r="L283" s="235">
        <v>1175.5999999999999</v>
      </c>
      <c r="M283" s="235">
        <v>1466.4</v>
      </c>
      <c r="N283" s="235">
        <v>931</v>
      </c>
      <c r="O283" s="235">
        <f>SUM(P283:Q283)</f>
        <v>1465.9</v>
      </c>
      <c r="P283" s="235">
        <v>1465.9</v>
      </c>
      <c r="Q283" s="235">
        <v>0</v>
      </c>
      <c r="R283" s="235">
        <f>SUM(S283:T283)</f>
        <v>1363.7</v>
      </c>
      <c r="S283" s="235">
        <v>1363.7</v>
      </c>
      <c r="T283" s="235">
        <v>0</v>
      </c>
      <c r="U283" s="235">
        <f>SUM(V283:W283)</f>
        <v>1374.1</v>
      </c>
      <c r="V283" s="235">
        <v>1374.1</v>
      </c>
      <c r="W283" s="621">
        <v>0</v>
      </c>
    </row>
    <row r="284" spans="1:23" s="320" customFormat="1" ht="75">
      <c r="A284" s="285" t="s">
        <v>699</v>
      </c>
      <c r="B284" s="354" t="s">
        <v>695</v>
      </c>
      <c r="C284" s="322" t="s">
        <v>121</v>
      </c>
      <c r="D284" s="246" t="s">
        <v>569</v>
      </c>
      <c r="E284" s="321" t="s">
        <v>96</v>
      </c>
      <c r="F284" s="321" t="s">
        <v>81</v>
      </c>
      <c r="G284" s="224">
        <v>2020125110</v>
      </c>
      <c r="H284" s="150">
        <v>200</v>
      </c>
      <c r="I284" s="853"/>
      <c r="J284" s="746"/>
      <c r="K284" s="746"/>
      <c r="L284" s="235">
        <v>268.8</v>
      </c>
      <c r="M284" s="235">
        <v>715.3</v>
      </c>
      <c r="N284" s="235">
        <v>587.20000000000005</v>
      </c>
      <c r="O284" s="235">
        <f>SUM(P284:Q284)</f>
        <v>780.4</v>
      </c>
      <c r="P284" s="235">
        <v>780.4</v>
      </c>
      <c r="Q284" s="235">
        <v>0</v>
      </c>
      <c r="R284" s="235">
        <f>SUM(S284:T284)</f>
        <v>726</v>
      </c>
      <c r="S284" s="235">
        <v>726</v>
      </c>
      <c r="T284" s="235">
        <v>0</v>
      </c>
      <c r="U284" s="235">
        <f>SUM(V284:W284)</f>
        <v>731.5</v>
      </c>
      <c r="V284" s="235">
        <v>731.5</v>
      </c>
      <c r="W284" s="621">
        <v>0</v>
      </c>
    </row>
    <row r="285" spans="1:23" s="320" customFormat="1" ht="15">
      <c r="A285" s="285" t="s">
        <v>700</v>
      </c>
      <c r="B285" s="354" t="s">
        <v>701</v>
      </c>
      <c r="C285" s="322"/>
      <c r="D285" s="246" t="s">
        <v>569</v>
      </c>
      <c r="E285" s="321" t="s">
        <v>96</v>
      </c>
      <c r="F285" s="321" t="s">
        <v>81</v>
      </c>
      <c r="G285" s="224">
        <v>2020100590</v>
      </c>
      <c r="H285" s="150">
        <v>800</v>
      </c>
      <c r="I285" s="863"/>
      <c r="J285" s="141"/>
      <c r="K285" s="141"/>
      <c r="L285" s="235">
        <v>4.8</v>
      </c>
      <c r="M285" s="235">
        <v>7.4</v>
      </c>
      <c r="N285" s="235">
        <v>4.8</v>
      </c>
      <c r="O285" s="235">
        <v>7</v>
      </c>
      <c r="P285" s="235">
        <v>7</v>
      </c>
      <c r="Q285" s="235">
        <v>0</v>
      </c>
      <c r="R285" s="235">
        <v>6.5</v>
      </c>
      <c r="S285" s="632">
        <v>6.5</v>
      </c>
      <c r="T285" s="235">
        <v>0</v>
      </c>
      <c r="U285" s="235">
        <v>6.6</v>
      </c>
      <c r="V285" s="235">
        <v>6.6</v>
      </c>
      <c r="W285" s="621">
        <v>0</v>
      </c>
    </row>
    <row r="286" spans="1:23" s="320" customFormat="1" ht="99.75">
      <c r="A286" s="285" t="s">
        <v>702</v>
      </c>
      <c r="B286" s="354" t="s">
        <v>695</v>
      </c>
      <c r="C286" s="322"/>
      <c r="D286" s="288" t="s">
        <v>569</v>
      </c>
      <c r="E286" s="321" t="s">
        <v>96</v>
      </c>
      <c r="F286" s="321" t="s">
        <v>81</v>
      </c>
      <c r="G286" s="224">
        <v>1710421050</v>
      </c>
      <c r="H286" s="150">
        <v>200</v>
      </c>
      <c r="I286" s="385" t="s">
        <v>703</v>
      </c>
      <c r="J286" s="141"/>
      <c r="K286" s="141"/>
      <c r="L286" s="235">
        <v>63</v>
      </c>
      <c r="M286" s="235">
        <v>0</v>
      </c>
      <c r="N286" s="235">
        <v>0</v>
      </c>
      <c r="O286" s="235">
        <v>0</v>
      </c>
      <c r="P286" s="235">
        <v>0</v>
      </c>
      <c r="Q286" s="235">
        <v>0</v>
      </c>
      <c r="R286" s="235">
        <v>0</v>
      </c>
      <c r="S286" s="632">
        <v>0</v>
      </c>
      <c r="T286" s="235">
        <v>0</v>
      </c>
      <c r="U286" s="235">
        <v>0</v>
      </c>
      <c r="V286" s="235">
        <v>0</v>
      </c>
      <c r="W286" s="621">
        <v>0</v>
      </c>
    </row>
    <row r="287" spans="1:23" s="384" customFormat="1" ht="14.25">
      <c r="A287" s="380" t="s">
        <v>13</v>
      </c>
      <c r="B287" s="271" t="s">
        <v>704</v>
      </c>
      <c r="C287" s="386"/>
      <c r="D287" s="387"/>
      <c r="E287" s="347" t="s">
        <v>94</v>
      </c>
      <c r="F287" s="347" t="s">
        <v>98</v>
      </c>
      <c r="G287" s="226"/>
      <c r="H287" s="296"/>
      <c r="I287" s="388"/>
      <c r="J287" s="389"/>
      <c r="K287" s="389"/>
      <c r="L287" s="620">
        <f>SUM(L288:L292)</f>
        <v>3821.0000000000005</v>
      </c>
      <c r="M287" s="402">
        <f>SUM(M288:M292)</f>
        <v>2313.1</v>
      </c>
      <c r="N287" s="402">
        <f>SUM(N288:N292)</f>
        <v>546</v>
      </c>
      <c r="O287" s="402">
        <f>P287+Q287</f>
        <v>659.8</v>
      </c>
      <c r="P287" s="402">
        <f>SUM(P288:P289)</f>
        <v>659.8</v>
      </c>
      <c r="Q287" s="620">
        <f>SUM(Q288:Q291)</f>
        <v>0</v>
      </c>
      <c r="R287" s="402">
        <f>S287+T287</f>
        <v>613.79999999999995</v>
      </c>
      <c r="S287" s="402">
        <f>SUM(S288:S289)</f>
        <v>613.79999999999995</v>
      </c>
      <c r="T287" s="402">
        <v>0</v>
      </c>
      <c r="U287" s="402">
        <f>V287+W287</f>
        <v>618.5</v>
      </c>
      <c r="V287" s="402">
        <f>SUM(V288:V289)</f>
        <v>618.5</v>
      </c>
      <c r="W287" s="403"/>
    </row>
    <row r="288" spans="1:23" s="320" customFormat="1" ht="135">
      <c r="A288" s="285" t="s">
        <v>49</v>
      </c>
      <c r="B288" s="354" t="s">
        <v>705</v>
      </c>
      <c r="C288" s="354" t="s">
        <v>706</v>
      </c>
      <c r="D288" s="246" t="s">
        <v>550</v>
      </c>
      <c r="E288" s="321" t="s">
        <v>94</v>
      </c>
      <c r="F288" s="321" t="s">
        <v>98</v>
      </c>
      <c r="G288" s="224" t="s">
        <v>707</v>
      </c>
      <c r="H288" s="150">
        <v>200</v>
      </c>
      <c r="I288" s="302" t="s">
        <v>708</v>
      </c>
      <c r="J288" s="328" t="s">
        <v>709</v>
      </c>
      <c r="K288" s="326" t="s">
        <v>710</v>
      </c>
      <c r="L288" s="235">
        <v>310.39999999999998</v>
      </c>
      <c r="M288" s="235">
        <v>694.5</v>
      </c>
      <c r="N288" s="235">
        <v>546</v>
      </c>
      <c r="O288" s="235">
        <f>SUM(P288:Q288)</f>
        <v>659.8</v>
      </c>
      <c r="P288" s="235">
        <v>659.8</v>
      </c>
      <c r="Q288" s="235">
        <v>0</v>
      </c>
      <c r="R288" s="235">
        <f>SUM(S288:T288)</f>
        <v>613.79999999999995</v>
      </c>
      <c r="S288" s="235">
        <v>613.79999999999995</v>
      </c>
      <c r="T288" s="235">
        <v>0</v>
      </c>
      <c r="U288" s="235">
        <f>SUM(V288:W288)</f>
        <v>618.5</v>
      </c>
      <c r="V288" s="235">
        <v>618.5</v>
      </c>
      <c r="W288" s="621">
        <v>0</v>
      </c>
    </row>
    <row r="289" spans="1:23" s="320" customFormat="1" ht="105">
      <c r="A289" s="285" t="s">
        <v>70</v>
      </c>
      <c r="B289" s="354" t="s">
        <v>705</v>
      </c>
      <c r="C289" s="354" t="s">
        <v>711</v>
      </c>
      <c r="D289" s="246" t="s">
        <v>550</v>
      </c>
      <c r="E289" s="321" t="s">
        <v>94</v>
      </c>
      <c r="F289" s="321" t="s">
        <v>98</v>
      </c>
      <c r="G289" s="224" t="s">
        <v>130</v>
      </c>
      <c r="H289" s="150">
        <v>200</v>
      </c>
      <c r="I289" s="390" t="s">
        <v>712</v>
      </c>
      <c r="J289" s="328">
        <v>43284</v>
      </c>
      <c r="K289" s="326"/>
      <c r="L289" s="235">
        <v>2101.9</v>
      </c>
      <c r="M289" s="235">
        <v>1043.2</v>
      </c>
      <c r="N289" s="235">
        <v>0</v>
      </c>
      <c r="O289" s="235">
        <v>0</v>
      </c>
      <c r="P289" s="235">
        <v>0</v>
      </c>
      <c r="Q289" s="235">
        <v>0</v>
      </c>
      <c r="R289" s="235">
        <v>0</v>
      </c>
      <c r="S289" s="235">
        <v>0</v>
      </c>
      <c r="T289" s="235">
        <v>0</v>
      </c>
      <c r="U289" s="235">
        <v>0</v>
      </c>
      <c r="V289" s="235">
        <v>0</v>
      </c>
      <c r="W289" s="621">
        <v>0</v>
      </c>
    </row>
    <row r="290" spans="1:23" s="320" customFormat="1" ht="105">
      <c r="A290" s="285" t="s">
        <v>71</v>
      </c>
      <c r="B290" s="354" t="s">
        <v>705</v>
      </c>
      <c r="C290" s="354" t="s">
        <v>711</v>
      </c>
      <c r="D290" s="246" t="s">
        <v>550</v>
      </c>
      <c r="E290" s="321" t="s">
        <v>94</v>
      </c>
      <c r="F290" s="321" t="s">
        <v>98</v>
      </c>
      <c r="G290" s="321" t="s">
        <v>263</v>
      </c>
      <c r="H290" s="150">
        <v>200</v>
      </c>
      <c r="I290" s="302"/>
      <c r="J290" s="328"/>
      <c r="K290" s="326"/>
      <c r="L290" s="235">
        <v>358.8</v>
      </c>
      <c r="M290" s="235">
        <v>0</v>
      </c>
      <c r="N290" s="235">
        <v>0</v>
      </c>
      <c r="O290" s="235">
        <v>0</v>
      </c>
      <c r="P290" s="235">
        <v>0</v>
      </c>
      <c r="Q290" s="235">
        <v>0</v>
      </c>
      <c r="R290" s="235">
        <v>0</v>
      </c>
      <c r="S290" s="235">
        <v>0</v>
      </c>
      <c r="T290" s="235">
        <v>0</v>
      </c>
      <c r="U290" s="235">
        <v>0</v>
      </c>
      <c r="V290" s="235">
        <v>0</v>
      </c>
      <c r="W290" s="633">
        <v>0</v>
      </c>
    </row>
    <row r="291" spans="1:23" s="320" customFormat="1" ht="105">
      <c r="A291" s="285" t="s">
        <v>482</v>
      </c>
      <c r="B291" s="354" t="s">
        <v>705</v>
      </c>
      <c r="C291" s="354" t="s">
        <v>711</v>
      </c>
      <c r="D291" s="246" t="s">
        <v>479</v>
      </c>
      <c r="E291" s="321" t="s">
        <v>94</v>
      </c>
      <c r="F291" s="321" t="s">
        <v>98</v>
      </c>
      <c r="G291" s="224">
        <v>1710421050</v>
      </c>
      <c r="H291" s="150">
        <v>200</v>
      </c>
      <c r="I291" s="302" t="s">
        <v>713</v>
      </c>
      <c r="J291" s="328">
        <v>43235</v>
      </c>
      <c r="K291" s="326"/>
      <c r="L291" s="235">
        <v>299.89999999999998</v>
      </c>
      <c r="M291" s="235">
        <v>0</v>
      </c>
      <c r="N291" s="235">
        <v>0</v>
      </c>
      <c r="O291" s="235">
        <v>0</v>
      </c>
      <c r="P291" s="235">
        <v>0</v>
      </c>
      <c r="Q291" s="235">
        <v>0</v>
      </c>
      <c r="R291" s="235">
        <v>0</v>
      </c>
      <c r="S291" s="235">
        <v>0</v>
      </c>
      <c r="T291" s="235">
        <v>0</v>
      </c>
      <c r="U291" s="235">
        <v>0</v>
      </c>
      <c r="V291" s="235">
        <v>0</v>
      </c>
      <c r="W291" s="235">
        <v>0</v>
      </c>
    </row>
    <row r="292" spans="1:23" s="320" customFormat="1" ht="105">
      <c r="A292" s="285" t="s">
        <v>419</v>
      </c>
      <c r="B292" s="354" t="s">
        <v>705</v>
      </c>
      <c r="C292" s="354" t="s">
        <v>711</v>
      </c>
      <c r="D292" s="246" t="s">
        <v>714</v>
      </c>
      <c r="E292" s="246" t="s">
        <v>94</v>
      </c>
      <c r="F292" s="321" t="s">
        <v>98</v>
      </c>
      <c r="G292" s="224">
        <v>7770322000</v>
      </c>
      <c r="H292" s="150">
        <v>200</v>
      </c>
      <c r="I292" s="302" t="s">
        <v>715</v>
      </c>
      <c r="J292" s="328"/>
      <c r="K292" s="326"/>
      <c r="L292" s="235">
        <v>750</v>
      </c>
      <c r="M292" s="235">
        <v>575.4</v>
      </c>
      <c r="N292" s="235">
        <v>0</v>
      </c>
      <c r="O292" s="235">
        <v>0</v>
      </c>
      <c r="P292" s="235">
        <v>0</v>
      </c>
      <c r="Q292" s="235">
        <v>0</v>
      </c>
      <c r="R292" s="235">
        <v>0</v>
      </c>
      <c r="S292" s="235">
        <v>0</v>
      </c>
      <c r="T292" s="235">
        <v>0</v>
      </c>
      <c r="U292" s="235">
        <v>0</v>
      </c>
      <c r="V292" s="235">
        <v>0</v>
      </c>
      <c r="W292" s="235">
        <v>0</v>
      </c>
    </row>
    <row r="293" spans="1:23" s="384" customFormat="1" ht="14.25">
      <c r="A293" s="380" t="s">
        <v>167</v>
      </c>
      <c r="B293" s="271" t="s">
        <v>337</v>
      </c>
      <c r="C293" s="271"/>
      <c r="D293" s="387"/>
      <c r="E293" s="347" t="s">
        <v>100</v>
      </c>
      <c r="F293" s="347" t="s">
        <v>96</v>
      </c>
      <c r="G293" s="226"/>
      <c r="H293" s="296"/>
      <c r="I293" s="391"/>
      <c r="J293" s="392"/>
      <c r="K293" s="393"/>
      <c r="L293" s="620">
        <f>SUM(L294:L304)</f>
        <v>5067</v>
      </c>
      <c r="M293" s="402">
        <f>SUM(M294:M304)</f>
        <v>5087.2000000000007</v>
      </c>
      <c r="N293" s="402">
        <f>SUM(N294:N304)</f>
        <v>2500.8999999999996</v>
      </c>
      <c r="O293" s="402">
        <f>P293+Q293</f>
        <v>4007.4</v>
      </c>
      <c r="P293" s="402">
        <f>SUM(P294:P304)</f>
        <v>4007.4</v>
      </c>
      <c r="Q293" s="402">
        <f>SUM(Q294:Q305)</f>
        <v>0</v>
      </c>
      <c r="R293" s="402">
        <f>S293+T293</f>
        <v>3727.9</v>
      </c>
      <c r="S293" s="402">
        <f>SUM(S294:S304)</f>
        <v>3727.9</v>
      </c>
      <c r="T293" s="402">
        <v>0</v>
      </c>
      <c r="U293" s="402">
        <f>V293+W293</f>
        <v>3756.4</v>
      </c>
      <c r="V293" s="402">
        <f>SUM(V294:V304)</f>
        <v>3756.4</v>
      </c>
      <c r="W293" s="402">
        <v>0</v>
      </c>
    </row>
    <row r="294" spans="1:23" s="320" customFormat="1" ht="180">
      <c r="A294" s="285" t="s">
        <v>51</v>
      </c>
      <c r="B294" s="354" t="s">
        <v>716</v>
      </c>
      <c r="C294" s="354" t="s">
        <v>670</v>
      </c>
      <c r="D294" s="246" t="s">
        <v>551</v>
      </c>
      <c r="E294" s="321" t="s">
        <v>100</v>
      </c>
      <c r="F294" s="321" t="s">
        <v>96</v>
      </c>
      <c r="G294" s="224">
        <v>540125010</v>
      </c>
      <c r="H294" s="150">
        <v>200</v>
      </c>
      <c r="I294" s="302" t="s">
        <v>717</v>
      </c>
      <c r="J294" s="326" t="s">
        <v>718</v>
      </c>
      <c r="K294" s="326" t="s">
        <v>719</v>
      </c>
      <c r="L294" s="235">
        <v>3303.9</v>
      </c>
      <c r="M294" s="235">
        <v>3559.2</v>
      </c>
      <c r="N294" s="235">
        <v>2143.1999999999998</v>
      </c>
      <c r="O294" s="235">
        <f>SUM(P294:Q294)</f>
        <v>3380.1</v>
      </c>
      <c r="P294" s="235">
        <v>3380.1</v>
      </c>
      <c r="Q294" s="235">
        <v>0</v>
      </c>
      <c r="R294" s="235">
        <f>SUM(S294:T294)</f>
        <v>3144.4</v>
      </c>
      <c r="S294" s="235">
        <v>3144.4</v>
      </c>
      <c r="T294" s="235">
        <v>0</v>
      </c>
      <c r="U294" s="235">
        <f>SUM(V294:W294)</f>
        <v>3168.4</v>
      </c>
      <c r="V294" s="235">
        <v>3168.4</v>
      </c>
      <c r="W294" s="621">
        <v>0</v>
      </c>
    </row>
    <row r="295" spans="1:23" s="320" customFormat="1" ht="225">
      <c r="A295" s="285" t="s">
        <v>720</v>
      </c>
      <c r="B295" s="354" t="s">
        <v>721</v>
      </c>
      <c r="C295" s="354" t="s">
        <v>338</v>
      </c>
      <c r="D295" s="246" t="s">
        <v>551</v>
      </c>
      <c r="E295" s="321" t="s">
        <v>100</v>
      </c>
      <c r="F295" s="321" t="s">
        <v>96</v>
      </c>
      <c r="G295" s="321" t="s">
        <v>260</v>
      </c>
      <c r="H295" s="150">
        <v>200</v>
      </c>
      <c r="I295" s="302" t="s">
        <v>722</v>
      </c>
      <c r="J295" s="326" t="s">
        <v>723</v>
      </c>
      <c r="K295" s="326" t="s">
        <v>719</v>
      </c>
      <c r="L295" s="235">
        <v>167.3</v>
      </c>
      <c r="M295" s="235">
        <v>219.1</v>
      </c>
      <c r="N295" s="235">
        <v>157.6</v>
      </c>
      <c r="O295" s="235">
        <v>208.1</v>
      </c>
      <c r="P295" s="235">
        <v>208.1</v>
      </c>
      <c r="Q295" s="235">
        <v>0</v>
      </c>
      <c r="R295" s="235">
        <v>193.6</v>
      </c>
      <c r="S295" s="235">
        <v>193.6</v>
      </c>
      <c r="T295" s="235">
        <v>0</v>
      </c>
      <c r="U295" s="235">
        <v>195.1</v>
      </c>
      <c r="V295" s="235">
        <v>195.1</v>
      </c>
      <c r="W295" s="621">
        <v>0</v>
      </c>
    </row>
    <row r="296" spans="1:23" s="320" customFormat="1" ht="225">
      <c r="A296" s="285" t="s">
        <v>724</v>
      </c>
      <c r="B296" s="354" t="s">
        <v>721</v>
      </c>
      <c r="C296" s="354" t="s">
        <v>672</v>
      </c>
      <c r="D296" s="246" t="s">
        <v>551</v>
      </c>
      <c r="E296" s="321" t="s">
        <v>100</v>
      </c>
      <c r="F296" s="321" t="s">
        <v>96</v>
      </c>
      <c r="G296" s="321" t="s">
        <v>137</v>
      </c>
      <c r="H296" s="150">
        <v>200</v>
      </c>
      <c r="I296" s="302" t="s">
        <v>722</v>
      </c>
      <c r="J296" s="326" t="s">
        <v>723</v>
      </c>
      <c r="K296" s="326" t="s">
        <v>719</v>
      </c>
      <c r="L296" s="235">
        <v>55</v>
      </c>
      <c r="M296" s="235">
        <v>115.8</v>
      </c>
      <c r="N296" s="235">
        <v>62.2</v>
      </c>
      <c r="O296" s="235">
        <v>110</v>
      </c>
      <c r="P296" s="235">
        <v>110</v>
      </c>
      <c r="Q296" s="235">
        <v>0</v>
      </c>
      <c r="R296" s="235">
        <v>102.3</v>
      </c>
      <c r="S296" s="235">
        <v>102.3</v>
      </c>
      <c r="T296" s="235">
        <v>0</v>
      </c>
      <c r="U296" s="235">
        <v>103.1</v>
      </c>
      <c r="V296" s="235">
        <v>103.1</v>
      </c>
      <c r="W296" s="621">
        <v>0</v>
      </c>
    </row>
    <row r="297" spans="1:23" s="320" customFormat="1" ht="225">
      <c r="A297" s="285" t="s">
        <v>725</v>
      </c>
      <c r="B297" s="354" t="s">
        <v>721</v>
      </c>
      <c r="C297" s="354" t="s">
        <v>726</v>
      </c>
      <c r="D297" s="246" t="s">
        <v>551</v>
      </c>
      <c r="E297" s="321" t="s">
        <v>100</v>
      </c>
      <c r="F297" s="321" t="s">
        <v>96</v>
      </c>
      <c r="G297" s="321" t="s">
        <v>261</v>
      </c>
      <c r="H297" s="150">
        <v>200</v>
      </c>
      <c r="I297" s="302" t="s">
        <v>722</v>
      </c>
      <c r="J297" s="326" t="s">
        <v>723</v>
      </c>
      <c r="K297" s="326" t="s">
        <v>719</v>
      </c>
      <c r="L297" s="235">
        <v>15</v>
      </c>
      <c r="M297" s="235">
        <v>33.1</v>
      </c>
      <c r="N297" s="235">
        <v>31.4</v>
      </c>
      <c r="O297" s="235">
        <v>31.4</v>
      </c>
      <c r="P297" s="235">
        <v>31.4</v>
      </c>
      <c r="Q297" s="235">
        <v>0</v>
      </c>
      <c r="R297" s="235">
        <v>29.2</v>
      </c>
      <c r="S297" s="235">
        <v>29.2</v>
      </c>
      <c r="T297" s="235">
        <v>0</v>
      </c>
      <c r="U297" s="235">
        <v>29.4</v>
      </c>
      <c r="V297" s="235">
        <v>29.4</v>
      </c>
      <c r="W297" s="621">
        <v>0</v>
      </c>
    </row>
    <row r="298" spans="1:23" s="320" customFormat="1" ht="75">
      <c r="A298" s="285" t="s">
        <v>727</v>
      </c>
      <c r="B298" s="354" t="s">
        <v>721</v>
      </c>
      <c r="C298" s="354" t="s">
        <v>728</v>
      </c>
      <c r="D298" s="246" t="s">
        <v>552</v>
      </c>
      <c r="E298" s="321" t="s">
        <v>100</v>
      </c>
      <c r="F298" s="321" t="s">
        <v>96</v>
      </c>
      <c r="G298" s="321" t="s">
        <v>262</v>
      </c>
      <c r="H298" s="150">
        <v>200</v>
      </c>
      <c r="I298" s="302" t="s">
        <v>729</v>
      </c>
      <c r="J298" s="326"/>
      <c r="K298" s="326"/>
      <c r="L298" s="235">
        <v>691.6</v>
      </c>
      <c r="M298" s="235">
        <v>0</v>
      </c>
      <c r="N298" s="235">
        <v>0</v>
      </c>
      <c r="O298" s="235">
        <v>16</v>
      </c>
      <c r="P298" s="235">
        <v>16</v>
      </c>
      <c r="Q298" s="235">
        <v>0</v>
      </c>
      <c r="R298" s="235">
        <v>14.9</v>
      </c>
      <c r="S298" s="235">
        <v>14.9</v>
      </c>
      <c r="T298" s="235">
        <v>0</v>
      </c>
      <c r="U298" s="235">
        <v>15</v>
      </c>
      <c r="V298" s="235">
        <v>15</v>
      </c>
      <c r="W298" s="621">
        <v>0</v>
      </c>
    </row>
    <row r="299" spans="1:23" s="320" customFormat="1" ht="105">
      <c r="A299" s="285" t="s">
        <v>730</v>
      </c>
      <c r="B299" s="354" t="s">
        <v>721</v>
      </c>
      <c r="C299" s="354" t="s">
        <v>731</v>
      </c>
      <c r="D299" s="394" t="s">
        <v>551</v>
      </c>
      <c r="E299" s="321" t="s">
        <v>100</v>
      </c>
      <c r="F299" s="321" t="s">
        <v>96</v>
      </c>
      <c r="G299" s="321" t="s">
        <v>125</v>
      </c>
      <c r="H299" s="150">
        <v>200</v>
      </c>
      <c r="I299" s="302" t="s">
        <v>732</v>
      </c>
      <c r="J299" s="326"/>
      <c r="K299" s="326"/>
      <c r="L299" s="235">
        <v>0</v>
      </c>
      <c r="M299" s="235">
        <v>16.8</v>
      </c>
      <c r="N299" s="235">
        <v>4.8</v>
      </c>
      <c r="O299" s="235">
        <v>0</v>
      </c>
      <c r="P299" s="235">
        <v>0</v>
      </c>
      <c r="Q299" s="235">
        <v>0</v>
      </c>
      <c r="R299" s="235">
        <v>0</v>
      </c>
      <c r="S299" s="235">
        <v>0</v>
      </c>
      <c r="T299" s="235">
        <v>0</v>
      </c>
      <c r="U299" s="235">
        <v>0</v>
      </c>
      <c r="V299" s="235">
        <v>0</v>
      </c>
      <c r="W299" s="621">
        <v>0</v>
      </c>
    </row>
    <row r="300" spans="1:23" s="320" customFormat="1" ht="120">
      <c r="A300" s="285" t="s">
        <v>733</v>
      </c>
      <c r="B300" s="354" t="s">
        <v>721</v>
      </c>
      <c r="C300" s="354" t="s">
        <v>734</v>
      </c>
      <c r="D300" s="246" t="s">
        <v>551</v>
      </c>
      <c r="E300" s="321" t="s">
        <v>100</v>
      </c>
      <c r="F300" s="321" t="s">
        <v>96</v>
      </c>
      <c r="G300" s="224" t="s">
        <v>523</v>
      </c>
      <c r="H300" s="150">
        <v>200</v>
      </c>
      <c r="I300" s="302" t="s">
        <v>735</v>
      </c>
      <c r="J300" s="326">
        <v>43306</v>
      </c>
      <c r="K300" s="326"/>
      <c r="L300" s="235">
        <v>0</v>
      </c>
      <c r="M300" s="235">
        <v>590</v>
      </c>
      <c r="N300" s="235">
        <v>0</v>
      </c>
      <c r="O300" s="235">
        <v>0</v>
      </c>
      <c r="P300" s="235">
        <v>0</v>
      </c>
      <c r="Q300" s="235">
        <v>0</v>
      </c>
      <c r="R300" s="235">
        <v>0</v>
      </c>
      <c r="S300" s="235">
        <v>0</v>
      </c>
      <c r="T300" s="235">
        <v>0</v>
      </c>
      <c r="U300" s="235">
        <v>0</v>
      </c>
      <c r="V300" s="235">
        <v>0</v>
      </c>
      <c r="W300" s="621">
        <v>0</v>
      </c>
    </row>
    <row r="301" spans="1:23" s="320" customFormat="1" ht="75">
      <c r="A301" s="285" t="s">
        <v>736</v>
      </c>
      <c r="B301" s="354" t="s">
        <v>721</v>
      </c>
      <c r="C301" s="354" t="s">
        <v>734</v>
      </c>
      <c r="D301" s="246" t="s">
        <v>714</v>
      </c>
      <c r="E301" s="321" t="s">
        <v>100</v>
      </c>
      <c r="F301" s="321" t="s">
        <v>96</v>
      </c>
      <c r="G301" s="224">
        <v>7770322000</v>
      </c>
      <c r="H301" s="150">
        <v>200</v>
      </c>
      <c r="I301" s="302" t="s">
        <v>737</v>
      </c>
      <c r="J301" s="326"/>
      <c r="K301" s="326"/>
      <c r="L301" s="235">
        <v>81.7</v>
      </c>
      <c r="M301" s="235">
        <v>0</v>
      </c>
      <c r="N301" s="235">
        <v>0</v>
      </c>
      <c r="O301" s="235">
        <v>0</v>
      </c>
      <c r="P301" s="235">
        <v>0</v>
      </c>
      <c r="Q301" s="235">
        <v>0</v>
      </c>
      <c r="R301" s="235">
        <v>0</v>
      </c>
      <c r="S301" s="235">
        <v>0</v>
      </c>
      <c r="T301" s="235">
        <v>0</v>
      </c>
      <c r="U301" s="235">
        <v>0</v>
      </c>
      <c r="V301" s="235">
        <v>0</v>
      </c>
      <c r="W301" s="621">
        <v>0</v>
      </c>
    </row>
    <row r="302" spans="1:23" s="320" customFormat="1" ht="90">
      <c r="A302" s="285" t="s">
        <v>738</v>
      </c>
      <c r="B302" s="354" t="s">
        <v>721</v>
      </c>
      <c r="C302" s="354" t="s">
        <v>734</v>
      </c>
      <c r="D302" s="246" t="s">
        <v>551</v>
      </c>
      <c r="E302" s="321" t="s">
        <v>100</v>
      </c>
      <c r="F302" s="321" t="s">
        <v>96</v>
      </c>
      <c r="G302" s="224" t="s">
        <v>216</v>
      </c>
      <c r="H302" s="150">
        <v>200</v>
      </c>
      <c r="I302" s="390" t="s">
        <v>712</v>
      </c>
      <c r="J302" s="326"/>
      <c r="K302" s="326"/>
      <c r="L302" s="235">
        <v>355.9</v>
      </c>
      <c r="M302" s="235">
        <v>277.60000000000002</v>
      </c>
      <c r="N302" s="235">
        <v>0</v>
      </c>
      <c r="O302" s="235">
        <v>0</v>
      </c>
      <c r="P302" s="235">
        <v>0</v>
      </c>
      <c r="Q302" s="235">
        <v>0</v>
      </c>
      <c r="R302" s="235">
        <v>0</v>
      </c>
      <c r="S302" s="235">
        <v>0</v>
      </c>
      <c r="T302" s="235">
        <v>0</v>
      </c>
      <c r="U302" s="235">
        <v>0</v>
      </c>
      <c r="V302" s="235">
        <v>0</v>
      </c>
      <c r="W302" s="621">
        <v>0</v>
      </c>
    </row>
    <row r="303" spans="1:23" s="320" customFormat="1" ht="150">
      <c r="A303" s="285" t="s">
        <v>739</v>
      </c>
      <c r="B303" s="354" t="s">
        <v>721</v>
      </c>
      <c r="C303" s="354" t="s">
        <v>740</v>
      </c>
      <c r="D303" s="246" t="s">
        <v>551</v>
      </c>
      <c r="E303" s="321" t="s">
        <v>100</v>
      </c>
      <c r="F303" s="321" t="s">
        <v>96</v>
      </c>
      <c r="G303" s="321" t="s">
        <v>315</v>
      </c>
      <c r="H303" s="150">
        <v>200</v>
      </c>
      <c r="I303" s="390" t="s">
        <v>741</v>
      </c>
      <c r="J303" s="326"/>
      <c r="K303" s="326"/>
      <c r="L303" s="235">
        <v>252</v>
      </c>
      <c r="M303" s="235">
        <v>0</v>
      </c>
      <c r="N303" s="235">
        <v>0</v>
      </c>
      <c r="O303" s="235">
        <v>0</v>
      </c>
      <c r="P303" s="235">
        <v>0</v>
      </c>
      <c r="Q303" s="235">
        <v>0</v>
      </c>
      <c r="R303" s="235">
        <v>0</v>
      </c>
      <c r="S303" s="235">
        <v>0</v>
      </c>
      <c r="T303" s="235">
        <v>0</v>
      </c>
      <c r="U303" s="235">
        <v>0</v>
      </c>
      <c r="V303" s="235">
        <v>0</v>
      </c>
      <c r="W303" s="621">
        <v>0</v>
      </c>
    </row>
    <row r="304" spans="1:23" s="320" customFormat="1" ht="75">
      <c r="A304" s="285" t="s">
        <v>742</v>
      </c>
      <c r="B304" s="354" t="s">
        <v>743</v>
      </c>
      <c r="C304" s="354" t="s">
        <v>734</v>
      </c>
      <c r="D304" s="246" t="s">
        <v>551</v>
      </c>
      <c r="E304" s="321" t="s">
        <v>100</v>
      </c>
      <c r="F304" s="321" t="s">
        <v>96</v>
      </c>
      <c r="G304" s="224">
        <v>540125060</v>
      </c>
      <c r="H304" s="150">
        <v>200</v>
      </c>
      <c r="I304" s="860" t="s">
        <v>722</v>
      </c>
      <c r="J304" s="861" t="s">
        <v>723</v>
      </c>
      <c r="K304" s="861" t="s">
        <v>719</v>
      </c>
      <c r="L304" s="235">
        <v>144.6</v>
      </c>
      <c r="M304" s="235">
        <v>275.60000000000002</v>
      </c>
      <c r="N304" s="235">
        <v>101.7</v>
      </c>
      <c r="O304" s="235">
        <f>SUM(P304:Q304)</f>
        <v>261.8</v>
      </c>
      <c r="P304" s="235">
        <v>261.8</v>
      </c>
      <c r="Q304" s="235">
        <v>0</v>
      </c>
      <c r="R304" s="235">
        <f>SUM(S304:T304)</f>
        <v>243.5</v>
      </c>
      <c r="S304" s="235">
        <v>243.5</v>
      </c>
      <c r="T304" s="235">
        <v>0</v>
      </c>
      <c r="U304" s="235">
        <f>SUM(V304:W304)</f>
        <v>245.4</v>
      </c>
      <c r="V304" s="235">
        <v>245.4</v>
      </c>
      <c r="W304" s="621">
        <v>0</v>
      </c>
    </row>
    <row r="305" spans="1:35" s="384" customFormat="1" ht="28.5">
      <c r="A305" s="380" t="s">
        <v>744</v>
      </c>
      <c r="B305" s="271" t="s">
        <v>745</v>
      </c>
      <c r="C305" s="271"/>
      <c r="D305" s="387"/>
      <c r="E305" s="347" t="s">
        <v>100</v>
      </c>
      <c r="F305" s="347" t="s">
        <v>100</v>
      </c>
      <c r="G305" s="226"/>
      <c r="H305" s="296"/>
      <c r="I305" s="860"/>
      <c r="J305" s="861"/>
      <c r="K305" s="861"/>
      <c r="L305" s="620">
        <f>SUM(L306:L311)</f>
        <v>3408.3</v>
      </c>
      <c r="M305" s="402">
        <f>SUM(M306:M308)</f>
        <v>3037.7999999999997</v>
      </c>
      <c r="N305" s="402">
        <f>SUM(N306:N308)</f>
        <v>2284.1999999999998</v>
      </c>
      <c r="O305" s="402">
        <f>SUM(O306:O308)</f>
        <v>3751.9</v>
      </c>
      <c r="P305" s="402">
        <f>SUM(P306:P308)</f>
        <v>3751.9</v>
      </c>
      <c r="Q305" s="402"/>
      <c r="R305" s="402">
        <f>SUM(R306:R308)</f>
        <v>3490.2999999999997</v>
      </c>
      <c r="S305" s="402">
        <f>SUM(S306:S308)</f>
        <v>3490.2999999999997</v>
      </c>
      <c r="T305" s="402">
        <v>0</v>
      </c>
      <c r="U305" s="402">
        <f>SUM(U306:U308)</f>
        <v>3516.7999999999997</v>
      </c>
      <c r="V305" s="402">
        <f>SUM(V306:V308)</f>
        <v>3516.7999999999997</v>
      </c>
      <c r="W305" s="402">
        <v>0</v>
      </c>
    </row>
    <row r="306" spans="1:35" s="320" customFormat="1" ht="75">
      <c r="A306" s="285" t="s">
        <v>746</v>
      </c>
      <c r="B306" s="354" t="s">
        <v>747</v>
      </c>
      <c r="C306" s="354" t="s">
        <v>734</v>
      </c>
      <c r="D306" s="246" t="s">
        <v>549</v>
      </c>
      <c r="E306" s="321" t="s">
        <v>100</v>
      </c>
      <c r="F306" s="321" t="s">
        <v>100</v>
      </c>
      <c r="G306" s="224">
        <v>540100590</v>
      </c>
      <c r="H306" s="150">
        <v>200</v>
      </c>
      <c r="I306" s="860"/>
      <c r="J306" s="861"/>
      <c r="K306" s="861"/>
      <c r="L306" s="235">
        <v>319.5</v>
      </c>
      <c r="M306" s="235">
        <v>268.60000000000002</v>
      </c>
      <c r="N306" s="235">
        <v>198</v>
      </c>
      <c r="O306" s="235">
        <v>255.2</v>
      </c>
      <c r="P306" s="235">
        <v>255.2</v>
      </c>
      <c r="Q306" s="235">
        <v>0</v>
      </c>
      <c r="R306" s="235">
        <v>237.4</v>
      </c>
      <c r="S306" s="235">
        <v>237.4</v>
      </c>
      <c r="T306" s="235">
        <v>0</v>
      </c>
      <c r="U306" s="235">
        <v>239.2</v>
      </c>
      <c r="V306" s="235">
        <v>239.2</v>
      </c>
      <c r="W306" s="621">
        <v>0</v>
      </c>
    </row>
    <row r="307" spans="1:35" s="320" customFormat="1" ht="409.5">
      <c r="A307" s="285" t="s">
        <v>748</v>
      </c>
      <c r="B307" s="354" t="s">
        <v>691</v>
      </c>
      <c r="C307" s="354"/>
      <c r="D307" s="246" t="s">
        <v>549</v>
      </c>
      <c r="E307" s="321" t="s">
        <v>100</v>
      </c>
      <c r="F307" s="321" t="s">
        <v>100</v>
      </c>
      <c r="G307" s="224">
        <v>540100590</v>
      </c>
      <c r="H307" s="150">
        <v>100</v>
      </c>
      <c r="I307" s="302" t="s">
        <v>693</v>
      </c>
      <c r="J307" s="102" t="s">
        <v>688</v>
      </c>
      <c r="K307" s="102" t="s">
        <v>140</v>
      </c>
      <c r="L307" s="235">
        <v>3021.3</v>
      </c>
      <c r="M307" s="235">
        <v>2705.6</v>
      </c>
      <c r="N307" s="235">
        <v>2066.6999999999998</v>
      </c>
      <c r="O307" s="235">
        <f>P307+Q307</f>
        <v>3436.3</v>
      </c>
      <c r="P307" s="235">
        <v>3436.3</v>
      </c>
      <c r="Q307" s="235"/>
      <c r="R307" s="235">
        <f>SUM(S307:T307)</f>
        <v>3196.7</v>
      </c>
      <c r="S307" s="235">
        <v>3196.7</v>
      </c>
      <c r="T307" s="235">
        <v>0</v>
      </c>
      <c r="U307" s="235">
        <f>SUM(V307:W307)</f>
        <v>3221</v>
      </c>
      <c r="V307" s="235">
        <v>3221</v>
      </c>
      <c r="W307" s="621">
        <v>0</v>
      </c>
    </row>
    <row r="308" spans="1:35" s="320" customFormat="1" ht="15">
      <c r="A308" s="285" t="s">
        <v>749</v>
      </c>
      <c r="B308" s="354" t="s">
        <v>701</v>
      </c>
      <c r="C308" s="102"/>
      <c r="D308" s="246" t="s">
        <v>549</v>
      </c>
      <c r="E308" s="321" t="s">
        <v>100</v>
      </c>
      <c r="F308" s="321" t="s">
        <v>100</v>
      </c>
      <c r="G308" s="321" t="s">
        <v>102</v>
      </c>
      <c r="H308" s="150">
        <v>800</v>
      </c>
      <c r="I308" s="287"/>
      <c r="J308" s="102"/>
      <c r="K308" s="102"/>
      <c r="L308" s="235">
        <v>67.5</v>
      </c>
      <c r="M308" s="235">
        <v>63.6</v>
      </c>
      <c r="N308" s="235">
        <v>19.5</v>
      </c>
      <c r="O308" s="235">
        <v>60.4</v>
      </c>
      <c r="P308" s="235">
        <v>60.4</v>
      </c>
      <c r="Q308" s="235">
        <v>0</v>
      </c>
      <c r="R308" s="235">
        <f>SUM(S308:T308)</f>
        <v>56.2</v>
      </c>
      <c r="S308" s="235">
        <v>56.2</v>
      </c>
      <c r="T308" s="235">
        <v>0</v>
      </c>
      <c r="U308" s="235">
        <f>SUM(V308:W308)</f>
        <v>56.6</v>
      </c>
      <c r="V308" s="235">
        <v>56.6</v>
      </c>
      <c r="W308" s="621">
        <v>0</v>
      </c>
    </row>
    <row r="309" spans="1:35" s="320" customFormat="1" ht="14.25">
      <c r="A309" s="788" t="s">
        <v>73</v>
      </c>
      <c r="B309" s="769"/>
      <c r="C309" s="769"/>
      <c r="D309" s="769"/>
      <c r="E309" s="769"/>
      <c r="F309" s="769"/>
      <c r="G309" s="769"/>
      <c r="H309" s="769"/>
      <c r="I309" s="769"/>
      <c r="J309" s="769"/>
      <c r="K309" s="769"/>
      <c r="L309" s="622">
        <f>SUM(L310)</f>
        <v>0</v>
      </c>
      <c r="M309" s="622">
        <f t="shared" ref="M309:W309" si="95">SUM(M310)</f>
        <v>5.3</v>
      </c>
      <c r="N309" s="622">
        <f t="shared" si="95"/>
        <v>2</v>
      </c>
      <c r="O309" s="622">
        <f t="shared" si="95"/>
        <v>0</v>
      </c>
      <c r="P309" s="622">
        <f t="shared" si="95"/>
        <v>0</v>
      </c>
      <c r="Q309" s="622">
        <f t="shared" si="95"/>
        <v>0</v>
      </c>
      <c r="R309" s="622">
        <f t="shared" si="95"/>
        <v>0</v>
      </c>
      <c r="S309" s="622">
        <f t="shared" si="95"/>
        <v>0</v>
      </c>
      <c r="T309" s="622">
        <f t="shared" si="95"/>
        <v>0</v>
      </c>
      <c r="U309" s="622">
        <f t="shared" si="95"/>
        <v>0</v>
      </c>
      <c r="V309" s="622">
        <f t="shared" si="95"/>
        <v>0</v>
      </c>
      <c r="W309" s="623">
        <f t="shared" si="95"/>
        <v>0</v>
      </c>
    </row>
    <row r="310" spans="1:35" s="320" customFormat="1" ht="15">
      <c r="A310" s="285" t="s">
        <v>21</v>
      </c>
      <c r="B310" s="224" t="s">
        <v>90</v>
      </c>
      <c r="C310" s="149"/>
      <c r="D310" s="102"/>
      <c r="E310" s="321"/>
      <c r="F310" s="321"/>
      <c r="G310" s="224"/>
      <c r="H310" s="150"/>
      <c r="I310" s="149"/>
      <c r="J310" s="149"/>
      <c r="K310" s="286"/>
      <c r="L310" s="235">
        <f t="shared" ref="L310:V310" si="96">L311</f>
        <v>0</v>
      </c>
      <c r="M310" s="235">
        <f t="shared" si="96"/>
        <v>5.3</v>
      </c>
      <c r="N310" s="235">
        <f t="shared" si="96"/>
        <v>2</v>
      </c>
      <c r="O310" s="235">
        <f t="shared" si="96"/>
        <v>0</v>
      </c>
      <c r="P310" s="235">
        <f t="shared" si="96"/>
        <v>0</v>
      </c>
      <c r="Q310" s="235">
        <f t="shared" si="96"/>
        <v>0</v>
      </c>
      <c r="R310" s="235">
        <f t="shared" si="96"/>
        <v>0</v>
      </c>
      <c r="S310" s="235">
        <f t="shared" si="96"/>
        <v>0</v>
      </c>
      <c r="T310" s="235">
        <f t="shared" si="96"/>
        <v>0</v>
      </c>
      <c r="U310" s="235">
        <f t="shared" si="96"/>
        <v>0</v>
      </c>
      <c r="V310" s="235">
        <f t="shared" si="96"/>
        <v>0</v>
      </c>
      <c r="W310" s="623">
        <v>0</v>
      </c>
    </row>
    <row r="311" spans="1:35" s="320" customFormat="1" ht="45">
      <c r="A311" s="285" t="s">
        <v>42</v>
      </c>
      <c r="B311" s="224" t="s">
        <v>165</v>
      </c>
      <c r="C311" s="149"/>
      <c r="D311" s="102" t="s">
        <v>689</v>
      </c>
      <c r="E311" s="321" t="s">
        <v>94</v>
      </c>
      <c r="F311" s="321" t="s">
        <v>81</v>
      </c>
      <c r="G311" s="224" t="s">
        <v>424</v>
      </c>
      <c r="H311" s="150">
        <v>200</v>
      </c>
      <c r="I311" s="149"/>
      <c r="J311" s="149"/>
      <c r="K311" s="286"/>
      <c r="L311" s="235">
        <v>0</v>
      </c>
      <c r="M311" s="235">
        <v>5.3</v>
      </c>
      <c r="N311" s="235">
        <v>2</v>
      </c>
      <c r="O311" s="235">
        <v>0</v>
      </c>
      <c r="P311" s="235">
        <v>0</v>
      </c>
      <c r="Q311" s="235">
        <v>0</v>
      </c>
      <c r="R311" s="235">
        <v>0</v>
      </c>
      <c r="S311" s="235">
        <v>0</v>
      </c>
      <c r="T311" s="235">
        <v>0</v>
      </c>
      <c r="U311" s="235">
        <v>0</v>
      </c>
      <c r="V311" s="235">
        <v>0</v>
      </c>
      <c r="W311" s="623">
        <v>0</v>
      </c>
    </row>
    <row r="312" spans="1:35" s="280" customFormat="1" ht="39.75" customHeight="1">
      <c r="A312" s="616" t="s">
        <v>142</v>
      </c>
      <c r="B312" s="265" t="s">
        <v>143</v>
      </c>
      <c r="C312" s="266"/>
      <c r="D312" s="266"/>
      <c r="E312" s="266"/>
      <c r="F312" s="266"/>
      <c r="G312" s="266"/>
      <c r="H312" s="266"/>
      <c r="I312" s="266"/>
      <c r="J312" s="266"/>
      <c r="K312" s="266" t="s">
        <v>62</v>
      </c>
      <c r="L312" s="233">
        <f>SUM(L313)</f>
        <v>18966.400000000001</v>
      </c>
      <c r="M312" s="233">
        <f t="shared" ref="M312:W312" si="97">SUM(M313)</f>
        <v>20064.409</v>
      </c>
      <c r="N312" s="233">
        <f t="shared" si="97"/>
        <v>13330.099999999999</v>
      </c>
      <c r="O312" s="233">
        <f t="shared" si="97"/>
        <v>19981.300000000003</v>
      </c>
      <c r="P312" s="233">
        <f t="shared" si="97"/>
        <v>19981.300000000003</v>
      </c>
      <c r="Q312" s="233">
        <f t="shared" si="97"/>
        <v>0</v>
      </c>
      <c r="R312" s="233">
        <f t="shared" si="97"/>
        <v>18588.2</v>
      </c>
      <c r="S312" s="233">
        <f t="shared" si="97"/>
        <v>18588.2</v>
      </c>
      <c r="T312" s="233">
        <f t="shared" si="97"/>
        <v>0</v>
      </c>
      <c r="U312" s="233">
        <f t="shared" si="97"/>
        <v>18729.600000000002</v>
      </c>
      <c r="V312" s="233">
        <f t="shared" si="97"/>
        <v>18729.600000000002</v>
      </c>
      <c r="W312" s="233">
        <f t="shared" si="97"/>
        <v>0</v>
      </c>
    </row>
    <row r="313" spans="1:35" s="280" customFormat="1" ht="14.25">
      <c r="A313" s="281" t="s">
        <v>9</v>
      </c>
      <c r="B313" s="725" t="s">
        <v>67</v>
      </c>
      <c r="C313" s="725"/>
      <c r="D313" s="725"/>
      <c r="E313" s="725"/>
      <c r="F313" s="725"/>
      <c r="G313" s="725"/>
      <c r="H313" s="725"/>
      <c r="I313" s="725"/>
      <c r="J313" s="725"/>
      <c r="K313" s="725"/>
      <c r="L313" s="234">
        <f t="shared" ref="L313:W313" si="98">SUM(L314,L320,L344)</f>
        <v>18966.400000000001</v>
      </c>
      <c r="M313" s="234">
        <f t="shared" si="98"/>
        <v>20064.409</v>
      </c>
      <c r="N313" s="234">
        <f t="shared" si="98"/>
        <v>13330.099999999999</v>
      </c>
      <c r="O313" s="234">
        <f t="shared" si="98"/>
        <v>19981.300000000003</v>
      </c>
      <c r="P313" s="234">
        <f t="shared" si="98"/>
        <v>19981.300000000003</v>
      </c>
      <c r="Q313" s="234">
        <f t="shared" si="98"/>
        <v>0</v>
      </c>
      <c r="R313" s="234">
        <f t="shared" si="98"/>
        <v>18588.2</v>
      </c>
      <c r="S313" s="234">
        <f t="shared" si="98"/>
        <v>18588.2</v>
      </c>
      <c r="T313" s="234">
        <f t="shared" si="98"/>
        <v>0</v>
      </c>
      <c r="U313" s="234">
        <f t="shared" si="98"/>
        <v>18729.600000000002</v>
      </c>
      <c r="V313" s="234">
        <f t="shared" si="98"/>
        <v>18729.600000000002</v>
      </c>
      <c r="W313" s="234">
        <f t="shared" si="98"/>
        <v>0</v>
      </c>
    </row>
    <row r="314" spans="1:35" s="280" customFormat="1" ht="34.5" customHeight="1">
      <c r="A314" s="865" t="s">
        <v>753</v>
      </c>
      <c r="B314" s="724"/>
      <c r="C314" s="395"/>
      <c r="D314" s="395"/>
      <c r="E314" s="395"/>
      <c r="F314" s="395"/>
      <c r="G314" s="395"/>
      <c r="H314" s="395"/>
      <c r="I314" s="395"/>
      <c r="J314" s="395"/>
      <c r="K314" s="395"/>
      <c r="L314" s="234">
        <f>L315</f>
        <v>3265</v>
      </c>
      <c r="M314" s="234">
        <f t="shared" ref="M314:W314" si="99">M315</f>
        <v>2686.3</v>
      </c>
      <c r="N314" s="234">
        <f t="shared" si="99"/>
        <v>2061.9</v>
      </c>
      <c r="O314" s="234">
        <f t="shared" si="99"/>
        <v>3094</v>
      </c>
      <c r="P314" s="234">
        <f t="shared" si="99"/>
        <v>3094</v>
      </c>
      <c r="Q314" s="234">
        <f t="shared" si="99"/>
        <v>0</v>
      </c>
      <c r="R314" s="234">
        <f t="shared" si="99"/>
        <v>2878.3</v>
      </c>
      <c r="S314" s="234">
        <f t="shared" si="99"/>
        <v>2878.3</v>
      </c>
      <c r="T314" s="234">
        <f t="shared" si="99"/>
        <v>0</v>
      </c>
      <c r="U314" s="234">
        <f t="shared" si="99"/>
        <v>2900.2</v>
      </c>
      <c r="V314" s="234">
        <f t="shared" si="99"/>
        <v>2900.2</v>
      </c>
      <c r="W314" s="234">
        <f t="shared" si="99"/>
        <v>0</v>
      </c>
    </row>
    <row r="315" spans="1:35" s="320" customFormat="1" ht="19.899999999999999" customHeight="1">
      <c r="A315" s="282" t="s">
        <v>57</v>
      </c>
      <c r="B315" s="224"/>
      <c r="C315" s="283"/>
      <c r="D315" s="284"/>
      <c r="E315" s="224"/>
      <c r="F315" s="224"/>
      <c r="G315" s="224"/>
      <c r="H315" s="224"/>
      <c r="I315" s="149"/>
      <c r="J315" s="283"/>
      <c r="K315" s="284"/>
      <c r="L315" s="402">
        <f>SUM(L316:L318)</f>
        <v>3265</v>
      </c>
      <c r="M315" s="402">
        <f t="shared" ref="M315:W315" si="100">SUM(M316:M318)</f>
        <v>2686.3</v>
      </c>
      <c r="N315" s="402">
        <f t="shared" si="100"/>
        <v>2061.9</v>
      </c>
      <c r="O315" s="402">
        <f t="shared" si="100"/>
        <v>3094</v>
      </c>
      <c r="P315" s="402">
        <f t="shared" si="100"/>
        <v>3094</v>
      </c>
      <c r="Q315" s="402">
        <f t="shared" si="100"/>
        <v>0</v>
      </c>
      <c r="R315" s="402">
        <f t="shared" si="100"/>
        <v>2878.3</v>
      </c>
      <c r="S315" s="402">
        <f t="shared" si="100"/>
        <v>2878.3</v>
      </c>
      <c r="T315" s="402">
        <f t="shared" si="100"/>
        <v>0</v>
      </c>
      <c r="U315" s="402">
        <f t="shared" si="100"/>
        <v>2900.2</v>
      </c>
      <c r="V315" s="402">
        <f t="shared" si="100"/>
        <v>2900.2</v>
      </c>
      <c r="W315" s="402">
        <f t="shared" si="100"/>
        <v>0</v>
      </c>
    </row>
    <row r="316" spans="1:35" s="320" customFormat="1" ht="116.25" customHeight="1">
      <c r="A316" s="285" t="s">
        <v>10</v>
      </c>
      <c r="B316" s="224" t="s">
        <v>68</v>
      </c>
      <c r="C316" s="102"/>
      <c r="D316" s="246" t="s">
        <v>527</v>
      </c>
      <c r="E316" s="321" t="s">
        <v>93</v>
      </c>
      <c r="F316" s="321" t="s">
        <v>94</v>
      </c>
      <c r="G316" s="321" t="s">
        <v>117</v>
      </c>
      <c r="H316" s="150">
        <v>100</v>
      </c>
      <c r="I316" s="817" t="s">
        <v>754</v>
      </c>
      <c r="J316" s="730" t="s">
        <v>755</v>
      </c>
      <c r="K316" s="821" t="s">
        <v>756</v>
      </c>
      <c r="L316" s="235">
        <v>2815.1</v>
      </c>
      <c r="M316" s="235">
        <v>2295.9</v>
      </c>
      <c r="N316" s="235">
        <v>1880.5</v>
      </c>
      <c r="O316" s="235">
        <f>SUM(P316:Q316)</f>
        <v>2704.6</v>
      </c>
      <c r="P316" s="235">
        <v>2704.6</v>
      </c>
      <c r="Q316" s="235"/>
      <c r="R316" s="235">
        <f>SUM(S316:T316)</f>
        <v>2516</v>
      </c>
      <c r="S316" s="235">
        <v>2516</v>
      </c>
      <c r="T316" s="235"/>
      <c r="U316" s="235">
        <f>V316</f>
        <v>2535.1999999999998</v>
      </c>
      <c r="V316" s="235">
        <v>2535.1999999999998</v>
      </c>
      <c r="W316" s="621"/>
    </row>
    <row r="317" spans="1:35" s="320" customFormat="1" ht="153" customHeight="1">
      <c r="A317" s="285" t="s">
        <v>11</v>
      </c>
      <c r="B317" s="224" t="s">
        <v>69</v>
      </c>
      <c r="C317" s="149"/>
      <c r="D317" s="246" t="s">
        <v>467</v>
      </c>
      <c r="E317" s="321" t="s">
        <v>93</v>
      </c>
      <c r="F317" s="321" t="s">
        <v>94</v>
      </c>
      <c r="G317" s="321" t="s">
        <v>117</v>
      </c>
      <c r="H317" s="150">
        <v>200</v>
      </c>
      <c r="I317" s="818"/>
      <c r="J317" s="731"/>
      <c r="K317" s="822"/>
      <c r="L317" s="235">
        <v>448.4</v>
      </c>
      <c r="M317" s="235">
        <v>390.4</v>
      </c>
      <c r="N317" s="235">
        <v>181.4</v>
      </c>
      <c r="O317" s="235">
        <f>Q317+P317</f>
        <v>389.4</v>
      </c>
      <c r="P317" s="235">
        <v>389.4</v>
      </c>
      <c r="Q317" s="235"/>
      <c r="R317" s="235">
        <f>S317</f>
        <v>362.3</v>
      </c>
      <c r="S317" s="235">
        <v>362.3</v>
      </c>
      <c r="T317" s="235"/>
      <c r="U317" s="235">
        <f>V317</f>
        <v>365</v>
      </c>
      <c r="V317" s="235">
        <v>365</v>
      </c>
      <c r="W317" s="621"/>
      <c r="Z317" s="320" t="s">
        <v>757</v>
      </c>
    </row>
    <row r="318" spans="1:35" s="320" customFormat="1" ht="109.5" customHeight="1">
      <c r="A318" s="285" t="s">
        <v>20</v>
      </c>
      <c r="B318" s="224" t="s">
        <v>31</v>
      </c>
      <c r="C318" s="149"/>
      <c r="D318" s="246" t="s">
        <v>467</v>
      </c>
      <c r="E318" s="321" t="s">
        <v>93</v>
      </c>
      <c r="F318" s="321" t="s">
        <v>94</v>
      </c>
      <c r="G318" s="321" t="s">
        <v>117</v>
      </c>
      <c r="H318" s="150">
        <v>800</v>
      </c>
      <c r="I318" s="819"/>
      <c r="J318" s="820"/>
      <c r="K318" s="823"/>
      <c r="L318" s="235">
        <v>1.5</v>
      </c>
      <c r="M318" s="235">
        <v>0</v>
      </c>
      <c r="N318" s="235">
        <v>0</v>
      </c>
      <c r="O318" s="235"/>
      <c r="P318" s="235">
        <v>0</v>
      </c>
      <c r="Q318" s="235"/>
      <c r="R318" s="235"/>
      <c r="S318" s="235"/>
      <c r="T318" s="235"/>
      <c r="U318" s="235"/>
      <c r="V318" s="235"/>
      <c r="W318" s="621"/>
      <c r="AI318" s="221">
        <f t="shared" ref="AI318" si="101">SUM(AI321:AI323)</f>
        <v>0</v>
      </c>
    </row>
    <row r="319" spans="1:35" s="320" customFormat="1" ht="14.25">
      <c r="A319" s="396"/>
      <c r="B319" s="237"/>
      <c r="C319" s="397"/>
      <c r="D319" s="398"/>
      <c r="E319" s="237"/>
      <c r="F319" s="237"/>
      <c r="G319" s="237"/>
      <c r="H319" s="237"/>
      <c r="I319" s="399"/>
      <c r="J319" s="397"/>
      <c r="K319" s="398"/>
      <c r="L319" s="634"/>
      <c r="M319" s="634"/>
      <c r="N319" s="634"/>
      <c r="O319" s="634"/>
      <c r="P319" s="634"/>
      <c r="Q319" s="634"/>
      <c r="R319" s="634"/>
      <c r="S319" s="634"/>
      <c r="T319" s="634"/>
      <c r="U319" s="634"/>
      <c r="V319" s="634"/>
      <c r="W319" s="634"/>
    </row>
    <row r="320" spans="1:35" s="320" customFormat="1" ht="36.6" customHeight="1">
      <c r="A320" s="787" t="s">
        <v>89</v>
      </c>
      <c r="B320" s="758"/>
      <c r="C320" s="758"/>
      <c r="D320" s="758"/>
      <c r="E320" s="758"/>
      <c r="F320" s="758"/>
      <c r="G320" s="758"/>
      <c r="H320" s="758"/>
      <c r="I320" s="758"/>
      <c r="J320" s="758"/>
      <c r="K320" s="758"/>
      <c r="L320" s="402">
        <f t="shared" ref="L320:W320" si="102">SUM(L321,L325,L339)</f>
        <v>15701.400000000001</v>
      </c>
      <c r="M320" s="402">
        <f t="shared" si="102"/>
        <v>17372.809000000001</v>
      </c>
      <c r="N320" s="402">
        <f t="shared" si="102"/>
        <v>11265.8</v>
      </c>
      <c r="O320" s="402">
        <f t="shared" si="102"/>
        <v>16320.9</v>
      </c>
      <c r="P320" s="402">
        <f t="shared" si="102"/>
        <v>16320.9</v>
      </c>
      <c r="Q320" s="402">
        <f t="shared" si="102"/>
        <v>0</v>
      </c>
      <c r="R320" s="402">
        <f t="shared" si="102"/>
        <v>15183</v>
      </c>
      <c r="S320" s="402">
        <f t="shared" si="102"/>
        <v>15183</v>
      </c>
      <c r="T320" s="402">
        <f t="shared" si="102"/>
        <v>0</v>
      </c>
      <c r="U320" s="402">
        <f t="shared" si="102"/>
        <v>15298.5</v>
      </c>
      <c r="V320" s="402">
        <f t="shared" si="102"/>
        <v>15298.5</v>
      </c>
      <c r="W320" s="403">
        <f t="shared" si="102"/>
        <v>0</v>
      </c>
    </row>
    <row r="321" spans="1:23" s="320" customFormat="1" ht="31.9" customHeight="1">
      <c r="A321" s="285" t="s">
        <v>12</v>
      </c>
      <c r="B321" s="224" t="s">
        <v>58</v>
      </c>
      <c r="C321" s="102"/>
      <c r="D321" s="246"/>
      <c r="E321" s="224"/>
      <c r="F321" s="224"/>
      <c r="G321" s="224"/>
      <c r="H321" s="150">
        <v>100</v>
      </c>
      <c r="I321" s="287"/>
      <c r="J321" s="102"/>
      <c r="K321" s="102"/>
      <c r="L321" s="235">
        <f>SUM(L323:L324)</f>
        <v>6388.7</v>
      </c>
      <c r="M321" s="235">
        <f>SUM(M323:M324)</f>
        <v>6023.7</v>
      </c>
      <c r="N321" s="235">
        <f>SUM(N323:N324)</f>
        <v>4091.2</v>
      </c>
      <c r="O321" s="235">
        <f>SUM(O323:O324)</f>
        <v>8187.0999999999995</v>
      </c>
      <c r="P321" s="235">
        <f t="shared" ref="P321:W321" si="103">SUM(P323:P324)</f>
        <v>8187.0999999999995</v>
      </c>
      <c r="Q321" s="235">
        <f t="shared" si="103"/>
        <v>0</v>
      </c>
      <c r="R321" s="235">
        <f t="shared" si="103"/>
        <v>7616.2999999999993</v>
      </c>
      <c r="S321" s="235">
        <f t="shared" si="103"/>
        <v>7616.2999999999993</v>
      </c>
      <c r="T321" s="235">
        <f t="shared" si="103"/>
        <v>0</v>
      </c>
      <c r="U321" s="235">
        <f t="shared" si="103"/>
        <v>7674.2</v>
      </c>
      <c r="V321" s="235">
        <f t="shared" si="103"/>
        <v>7674.2</v>
      </c>
      <c r="W321" s="621">
        <f t="shared" si="103"/>
        <v>0</v>
      </c>
    </row>
    <row r="322" spans="1:23" s="320" customFormat="1" ht="41.25" customHeight="1">
      <c r="A322" s="285"/>
      <c r="B322" s="224" t="s">
        <v>758</v>
      </c>
      <c r="C322" s="102"/>
      <c r="D322" s="246"/>
      <c r="E322" s="224"/>
      <c r="F322" s="224"/>
      <c r="G322" s="224"/>
      <c r="H322" s="296">
        <v>100</v>
      </c>
      <c r="I322" s="350"/>
      <c r="J322" s="125"/>
      <c r="K322" s="125"/>
      <c r="L322" s="235"/>
      <c r="M322" s="235"/>
      <c r="N322" s="235"/>
      <c r="O322" s="235"/>
      <c r="P322" s="235"/>
      <c r="Q322" s="235"/>
      <c r="R322" s="235"/>
      <c r="S322" s="235"/>
      <c r="T322" s="235"/>
      <c r="U322" s="235"/>
      <c r="V322" s="235"/>
      <c r="W322" s="621"/>
    </row>
    <row r="323" spans="1:23" s="320" customFormat="1" ht="99.75" customHeight="1">
      <c r="A323" s="285" t="s">
        <v>48</v>
      </c>
      <c r="B323" s="224" t="s">
        <v>324</v>
      </c>
      <c r="C323" s="102" t="s">
        <v>106</v>
      </c>
      <c r="D323" s="246" t="s">
        <v>569</v>
      </c>
      <c r="E323" s="321" t="s">
        <v>96</v>
      </c>
      <c r="F323" s="321">
        <v>10</v>
      </c>
      <c r="G323" s="224">
        <v>2020100590</v>
      </c>
      <c r="H323" s="150">
        <v>100</v>
      </c>
      <c r="I323" s="831" t="s">
        <v>660</v>
      </c>
      <c r="J323" s="744" t="s">
        <v>661</v>
      </c>
      <c r="K323" s="744" t="s">
        <v>759</v>
      </c>
      <c r="L323" s="235">
        <v>3931.2</v>
      </c>
      <c r="M323" s="235">
        <v>2998.2</v>
      </c>
      <c r="N323" s="235">
        <v>2430.1999999999998</v>
      </c>
      <c r="O323" s="235">
        <f>P323+Q323</f>
        <v>4164.3999999999996</v>
      </c>
      <c r="P323" s="235">
        <v>4164.3999999999996</v>
      </c>
      <c r="Q323" s="235"/>
      <c r="R323" s="235">
        <f>S323+T323</f>
        <v>3874.1</v>
      </c>
      <c r="S323" s="235">
        <v>3874.1</v>
      </c>
      <c r="T323" s="235"/>
      <c r="U323" s="235">
        <f>V323+W323</f>
        <v>3903.5</v>
      </c>
      <c r="V323" s="235">
        <v>3903.5</v>
      </c>
      <c r="W323" s="621"/>
    </row>
    <row r="324" spans="1:23" s="320" customFormat="1" ht="138" customHeight="1">
      <c r="A324" s="285" t="s">
        <v>65</v>
      </c>
      <c r="B324" s="224" t="s">
        <v>325</v>
      </c>
      <c r="C324" s="102" t="s">
        <v>115</v>
      </c>
      <c r="D324" s="246" t="s">
        <v>549</v>
      </c>
      <c r="E324" s="321" t="s">
        <v>100</v>
      </c>
      <c r="F324" s="321" t="s">
        <v>100</v>
      </c>
      <c r="G324" s="321" t="s">
        <v>102</v>
      </c>
      <c r="H324" s="150">
        <v>100</v>
      </c>
      <c r="I324" s="864"/>
      <c r="J324" s="746"/>
      <c r="K324" s="746"/>
      <c r="L324" s="235">
        <v>2457.5</v>
      </c>
      <c r="M324" s="235">
        <v>3025.5</v>
      </c>
      <c r="N324" s="235">
        <v>1661</v>
      </c>
      <c r="O324" s="235">
        <f>P324+Q324</f>
        <v>4022.7</v>
      </c>
      <c r="P324" s="235">
        <v>4022.7</v>
      </c>
      <c r="Q324" s="235"/>
      <c r="R324" s="235">
        <f>S324+T324</f>
        <v>3742.2</v>
      </c>
      <c r="S324" s="235">
        <v>3742.2</v>
      </c>
      <c r="T324" s="235"/>
      <c r="U324" s="235">
        <f t="shared" ref="U324" si="104">V324+W324</f>
        <v>3770.7</v>
      </c>
      <c r="V324" s="235">
        <v>3770.7</v>
      </c>
      <c r="W324" s="621"/>
    </row>
    <row r="325" spans="1:23" s="320" customFormat="1" ht="39.75" customHeight="1">
      <c r="A325" s="285" t="s">
        <v>13</v>
      </c>
      <c r="B325" s="224" t="s">
        <v>32</v>
      </c>
      <c r="C325" s="149"/>
      <c r="D325" s="246"/>
      <c r="E325" s="321"/>
      <c r="F325" s="321"/>
      <c r="G325" s="224"/>
      <c r="H325" s="150">
        <v>200</v>
      </c>
      <c r="I325" s="149"/>
      <c r="J325" s="149"/>
      <c r="K325" s="286"/>
      <c r="L325" s="235">
        <f>SUM(L327:L338)</f>
        <v>9245.4000000000015</v>
      </c>
      <c r="M325" s="235">
        <f>SUM(M327:M338)</f>
        <v>11246.5</v>
      </c>
      <c r="N325" s="235">
        <f>SUM(N327:N338)</f>
        <v>7117.7999999999993</v>
      </c>
      <c r="O325" s="235">
        <f t="shared" ref="O325:W325" si="105">SUM(O327:O338)</f>
        <v>8036.2000000000007</v>
      </c>
      <c r="P325" s="235">
        <f t="shared" si="105"/>
        <v>8036.2000000000007</v>
      </c>
      <c r="Q325" s="235">
        <f t="shared" si="105"/>
        <v>0</v>
      </c>
      <c r="R325" s="235">
        <f t="shared" si="105"/>
        <v>7475.9000000000005</v>
      </c>
      <c r="S325" s="235">
        <f t="shared" si="105"/>
        <v>7475.9000000000005</v>
      </c>
      <c r="T325" s="235">
        <f t="shared" si="105"/>
        <v>0</v>
      </c>
      <c r="U325" s="235">
        <f t="shared" si="105"/>
        <v>7532.8</v>
      </c>
      <c r="V325" s="235">
        <f t="shared" si="105"/>
        <v>7532.8</v>
      </c>
      <c r="W325" s="235">
        <f t="shared" si="105"/>
        <v>0</v>
      </c>
    </row>
    <row r="326" spans="1:23" s="320" customFormat="1" ht="39.75" customHeight="1">
      <c r="A326" s="285"/>
      <c r="B326" s="224" t="s">
        <v>758</v>
      </c>
      <c r="C326" s="149"/>
      <c r="D326" s="288"/>
      <c r="E326" s="321"/>
      <c r="F326" s="321"/>
      <c r="G326" s="224"/>
      <c r="H326" s="150"/>
      <c r="I326" s="335"/>
      <c r="J326" s="335"/>
      <c r="K326" s="336"/>
      <c r="L326" s="235"/>
      <c r="M326" s="235"/>
      <c r="N326" s="235"/>
      <c r="O326" s="235"/>
      <c r="P326" s="235"/>
      <c r="Q326" s="235"/>
      <c r="R326" s="235"/>
      <c r="S326" s="235"/>
      <c r="T326" s="235"/>
      <c r="U326" s="235"/>
      <c r="V326" s="235"/>
      <c r="W326" s="621"/>
    </row>
    <row r="327" spans="1:23" s="320" customFormat="1" ht="98.25" customHeight="1">
      <c r="A327" s="285" t="s">
        <v>49</v>
      </c>
      <c r="B327" s="224" t="s">
        <v>760</v>
      </c>
      <c r="C327" s="102" t="s">
        <v>106</v>
      </c>
      <c r="D327" s="246" t="s">
        <v>569</v>
      </c>
      <c r="E327" s="321" t="s">
        <v>96</v>
      </c>
      <c r="F327" s="321" t="s">
        <v>81</v>
      </c>
      <c r="G327" s="224">
        <v>2020100590</v>
      </c>
      <c r="H327" s="150">
        <v>200</v>
      </c>
      <c r="I327" s="817" t="s">
        <v>662</v>
      </c>
      <c r="J327" s="744" t="s">
        <v>663</v>
      </c>
      <c r="K327" s="744" t="s">
        <v>761</v>
      </c>
      <c r="L327" s="235">
        <v>497.6</v>
      </c>
      <c r="M327" s="235">
        <v>582.5</v>
      </c>
      <c r="N327" s="235">
        <v>352.9</v>
      </c>
      <c r="O327" s="235">
        <f>P327+Q327</f>
        <v>769.9</v>
      </c>
      <c r="P327" s="235">
        <v>769.9</v>
      </c>
      <c r="Q327" s="235"/>
      <c r="R327" s="235">
        <f>S327+T327</f>
        <v>716.2</v>
      </c>
      <c r="S327" s="235">
        <v>716.2</v>
      </c>
      <c r="T327" s="235"/>
      <c r="U327" s="235">
        <f>V327+W327</f>
        <v>721.7</v>
      </c>
      <c r="V327" s="235">
        <v>721.7</v>
      </c>
      <c r="W327" s="621"/>
    </row>
    <row r="328" spans="1:23" s="320" customFormat="1" ht="60">
      <c r="A328" s="285" t="s">
        <v>70</v>
      </c>
      <c r="B328" s="224" t="s">
        <v>760</v>
      </c>
      <c r="C328" s="322" t="s">
        <v>121</v>
      </c>
      <c r="D328" s="246" t="s">
        <v>569</v>
      </c>
      <c r="E328" s="321" t="s">
        <v>96</v>
      </c>
      <c r="F328" s="321" t="s">
        <v>81</v>
      </c>
      <c r="G328" s="224">
        <v>2020125110</v>
      </c>
      <c r="H328" s="150">
        <v>200</v>
      </c>
      <c r="I328" s="819"/>
      <c r="J328" s="746"/>
      <c r="K328" s="746"/>
      <c r="L328" s="235">
        <v>767.3</v>
      </c>
      <c r="M328" s="235">
        <v>754</v>
      </c>
      <c r="N328" s="235">
        <v>702.7</v>
      </c>
      <c r="O328" s="235">
        <f t="shared" ref="O328:O337" si="106">P328+Q328</f>
        <v>95</v>
      </c>
      <c r="P328" s="235">
        <v>95</v>
      </c>
      <c r="Q328" s="235"/>
      <c r="R328" s="235">
        <f t="shared" ref="R328:R336" si="107">S328+T328</f>
        <v>88.4</v>
      </c>
      <c r="S328" s="235">
        <v>88.4</v>
      </c>
      <c r="T328" s="235"/>
      <c r="U328" s="235">
        <f t="shared" ref="U328:U335" si="108">V328+W328</f>
        <v>89</v>
      </c>
      <c r="V328" s="235">
        <v>89</v>
      </c>
      <c r="W328" s="621"/>
    </row>
    <row r="329" spans="1:23" s="320" customFormat="1" ht="72.75" customHeight="1">
      <c r="A329" s="285" t="s">
        <v>71</v>
      </c>
      <c r="B329" s="224" t="s">
        <v>325</v>
      </c>
      <c r="C329" s="327" t="s">
        <v>124</v>
      </c>
      <c r="D329" s="246" t="s">
        <v>551</v>
      </c>
      <c r="E329" s="321" t="s">
        <v>100</v>
      </c>
      <c r="F329" s="321" t="s">
        <v>96</v>
      </c>
      <c r="G329" s="321" t="s">
        <v>203</v>
      </c>
      <c r="H329" s="150">
        <v>200</v>
      </c>
      <c r="I329" s="765" t="s">
        <v>196</v>
      </c>
      <c r="J329" s="732" t="s">
        <v>145</v>
      </c>
      <c r="K329" s="732" t="s">
        <v>756</v>
      </c>
      <c r="L329" s="235">
        <v>3639.8</v>
      </c>
      <c r="M329" s="235">
        <v>4011.5</v>
      </c>
      <c r="N329" s="235">
        <v>1703.4</v>
      </c>
      <c r="O329" s="235">
        <f t="shared" si="106"/>
        <v>4431.3999999999996</v>
      </c>
      <c r="P329" s="235">
        <v>4431.3999999999996</v>
      </c>
      <c r="Q329" s="235">
        <v>0</v>
      </c>
      <c r="R329" s="235">
        <f>SUM(S329)</f>
        <v>4122.3999999999996</v>
      </c>
      <c r="S329" s="235">
        <v>4122.3999999999996</v>
      </c>
      <c r="T329" s="235"/>
      <c r="U329" s="235">
        <f t="shared" si="108"/>
        <v>4153.8</v>
      </c>
      <c r="V329" s="235">
        <v>4153.8</v>
      </c>
      <c r="W329" s="621"/>
    </row>
    <row r="330" spans="1:23" s="320" customFormat="1" ht="95.25" customHeight="1">
      <c r="A330" s="285" t="s">
        <v>326</v>
      </c>
      <c r="B330" s="224" t="s">
        <v>325</v>
      </c>
      <c r="C330" s="224" t="s">
        <v>327</v>
      </c>
      <c r="D330" s="246" t="s">
        <v>551</v>
      </c>
      <c r="E330" s="321" t="s">
        <v>100</v>
      </c>
      <c r="F330" s="321" t="s">
        <v>96</v>
      </c>
      <c r="G330" s="321" t="s">
        <v>137</v>
      </c>
      <c r="H330" s="150">
        <v>200</v>
      </c>
      <c r="I330" s="766"/>
      <c r="J330" s="733"/>
      <c r="K330" s="733"/>
      <c r="L330" s="235">
        <v>34</v>
      </c>
      <c r="M330" s="235">
        <v>46.9</v>
      </c>
      <c r="N330" s="235">
        <v>0</v>
      </c>
      <c r="O330" s="235">
        <f t="shared" si="106"/>
        <v>44.6</v>
      </c>
      <c r="P330" s="235">
        <v>44.6</v>
      </c>
      <c r="Q330" s="235"/>
      <c r="R330" s="235">
        <f t="shared" si="107"/>
        <v>41.5</v>
      </c>
      <c r="S330" s="235">
        <v>41.5</v>
      </c>
      <c r="T330" s="235"/>
      <c r="U330" s="235">
        <f t="shared" si="108"/>
        <v>41.8</v>
      </c>
      <c r="V330" s="235">
        <v>41.8</v>
      </c>
      <c r="W330" s="621"/>
    </row>
    <row r="331" spans="1:23" s="320" customFormat="1" ht="95.25" customHeight="1">
      <c r="A331" s="285" t="s">
        <v>328</v>
      </c>
      <c r="B331" s="224" t="s">
        <v>325</v>
      </c>
      <c r="C331" s="327" t="s">
        <v>101</v>
      </c>
      <c r="D331" s="246" t="s">
        <v>552</v>
      </c>
      <c r="E331" s="321" t="s">
        <v>100</v>
      </c>
      <c r="F331" s="321" t="s">
        <v>96</v>
      </c>
      <c r="G331" s="321" t="s">
        <v>125</v>
      </c>
      <c r="H331" s="150">
        <v>200</v>
      </c>
      <c r="I331" s="766"/>
      <c r="J331" s="733"/>
      <c r="K331" s="733"/>
      <c r="L331" s="235">
        <v>76</v>
      </c>
      <c r="M331" s="235">
        <v>150.6</v>
      </c>
      <c r="N331" s="235">
        <v>96</v>
      </c>
      <c r="O331" s="235">
        <f t="shared" si="106"/>
        <v>143.1</v>
      </c>
      <c r="P331" s="235">
        <v>143.1</v>
      </c>
      <c r="Q331" s="235"/>
      <c r="R331" s="235">
        <f t="shared" si="107"/>
        <v>133.1</v>
      </c>
      <c r="S331" s="235">
        <v>133.1</v>
      </c>
      <c r="T331" s="235"/>
      <c r="U331" s="235">
        <f t="shared" si="108"/>
        <v>134.1</v>
      </c>
      <c r="V331" s="235">
        <v>134.1</v>
      </c>
      <c r="W331" s="621"/>
    </row>
    <row r="332" spans="1:23" s="320" customFormat="1" ht="95.25" customHeight="1">
      <c r="A332" s="285" t="s">
        <v>330</v>
      </c>
      <c r="B332" s="224" t="s">
        <v>325</v>
      </c>
      <c r="C332" s="224" t="s">
        <v>331</v>
      </c>
      <c r="D332" s="246" t="s">
        <v>551</v>
      </c>
      <c r="E332" s="321" t="s">
        <v>100</v>
      </c>
      <c r="F332" s="321" t="s">
        <v>96</v>
      </c>
      <c r="G332" s="321" t="s">
        <v>216</v>
      </c>
      <c r="H332" s="150">
        <v>200</v>
      </c>
      <c r="I332" s="766"/>
      <c r="J332" s="733"/>
      <c r="K332" s="733"/>
      <c r="L332" s="235">
        <v>609.29999999999995</v>
      </c>
      <c r="M332" s="235">
        <v>125.7</v>
      </c>
      <c r="N332" s="235">
        <v>0</v>
      </c>
      <c r="O332" s="235">
        <f t="shared" si="106"/>
        <v>0</v>
      </c>
      <c r="P332" s="235">
        <v>0</v>
      </c>
      <c r="Q332" s="235"/>
      <c r="R332" s="235">
        <f t="shared" si="107"/>
        <v>0</v>
      </c>
      <c r="S332" s="235">
        <v>0</v>
      </c>
      <c r="T332" s="235"/>
      <c r="U332" s="235">
        <f t="shared" si="108"/>
        <v>0</v>
      </c>
      <c r="V332" s="235"/>
      <c r="W332" s="621"/>
    </row>
    <row r="333" spans="1:23" s="320" customFormat="1" ht="95.25" customHeight="1">
      <c r="A333" s="285"/>
      <c r="B333" s="224" t="s">
        <v>325</v>
      </c>
      <c r="C333" s="224"/>
      <c r="D333" s="246" t="s">
        <v>551</v>
      </c>
      <c r="E333" s="321" t="s">
        <v>100</v>
      </c>
      <c r="F333" s="321" t="s">
        <v>96</v>
      </c>
      <c r="G333" s="321" t="s">
        <v>262</v>
      </c>
      <c r="H333" s="150">
        <v>200</v>
      </c>
      <c r="I333" s="766"/>
      <c r="J333" s="733"/>
      <c r="K333" s="733"/>
      <c r="L333" s="235">
        <v>690</v>
      </c>
      <c r="M333" s="235">
        <v>0</v>
      </c>
      <c r="N333" s="235">
        <v>0</v>
      </c>
      <c r="O333" s="235">
        <f t="shared" si="106"/>
        <v>0</v>
      </c>
      <c r="P333" s="235">
        <v>0</v>
      </c>
      <c r="Q333" s="235"/>
      <c r="R333" s="235">
        <f t="shared" si="107"/>
        <v>0</v>
      </c>
      <c r="S333" s="235">
        <v>0</v>
      </c>
      <c r="T333" s="235"/>
      <c r="U333" s="235"/>
      <c r="V333" s="235"/>
      <c r="W333" s="621"/>
    </row>
    <row r="334" spans="1:23" s="320" customFormat="1" ht="95.25" customHeight="1">
      <c r="A334" s="285"/>
      <c r="B334" s="224" t="s">
        <v>325</v>
      </c>
      <c r="C334" s="224"/>
      <c r="D334" s="246" t="s">
        <v>551</v>
      </c>
      <c r="E334" s="321" t="s">
        <v>100</v>
      </c>
      <c r="F334" s="321" t="s">
        <v>96</v>
      </c>
      <c r="G334" s="321" t="s">
        <v>523</v>
      </c>
      <c r="H334" s="150">
        <v>200</v>
      </c>
      <c r="I334" s="766"/>
      <c r="J334" s="733"/>
      <c r="K334" s="733"/>
      <c r="L334" s="235">
        <v>0</v>
      </c>
      <c r="M334" s="235">
        <v>3061.5</v>
      </c>
      <c r="N334" s="235">
        <v>2801.4</v>
      </c>
      <c r="O334" s="235">
        <f t="shared" si="106"/>
        <v>0</v>
      </c>
      <c r="P334" s="235">
        <v>0</v>
      </c>
      <c r="Q334" s="235"/>
      <c r="R334" s="235">
        <f t="shared" si="107"/>
        <v>0</v>
      </c>
      <c r="S334" s="235">
        <v>0</v>
      </c>
      <c r="T334" s="235"/>
      <c r="U334" s="235"/>
      <c r="V334" s="235"/>
      <c r="W334" s="621"/>
    </row>
    <row r="335" spans="1:23" s="320" customFormat="1" ht="95.25" customHeight="1">
      <c r="A335" s="285" t="s">
        <v>762</v>
      </c>
      <c r="B335" s="224" t="s">
        <v>325</v>
      </c>
      <c r="C335" s="224" t="s">
        <v>332</v>
      </c>
      <c r="D335" s="246" t="s">
        <v>549</v>
      </c>
      <c r="E335" s="321" t="s">
        <v>100</v>
      </c>
      <c r="F335" s="321" t="s">
        <v>100</v>
      </c>
      <c r="G335" s="321" t="s">
        <v>102</v>
      </c>
      <c r="H335" s="150">
        <v>200</v>
      </c>
      <c r="I335" s="766"/>
      <c r="J335" s="733"/>
      <c r="K335" s="733"/>
      <c r="L335" s="235">
        <v>1491.9</v>
      </c>
      <c r="M335" s="235">
        <v>1777.4</v>
      </c>
      <c r="N335" s="235">
        <v>1199.9000000000001</v>
      </c>
      <c r="O335" s="235">
        <f t="shared" si="106"/>
        <v>1764.6</v>
      </c>
      <c r="P335" s="235">
        <v>1764.6</v>
      </c>
      <c r="Q335" s="235"/>
      <c r="R335" s="235">
        <f t="shared" si="107"/>
        <v>1641.6</v>
      </c>
      <c r="S335" s="235">
        <v>1641.6</v>
      </c>
      <c r="T335" s="235"/>
      <c r="U335" s="235">
        <f t="shared" si="108"/>
        <v>1654.1</v>
      </c>
      <c r="V335" s="235">
        <v>1654.1</v>
      </c>
      <c r="W335" s="621"/>
    </row>
    <row r="336" spans="1:23" s="320" customFormat="1" ht="95.25" customHeight="1">
      <c r="A336" s="285" t="s">
        <v>763</v>
      </c>
      <c r="B336" s="224" t="s">
        <v>333</v>
      </c>
      <c r="C336" s="102" t="s">
        <v>334</v>
      </c>
      <c r="D336" s="246" t="s">
        <v>550</v>
      </c>
      <c r="E336" s="321" t="s">
        <v>94</v>
      </c>
      <c r="F336" s="321" t="s">
        <v>98</v>
      </c>
      <c r="G336" s="321" t="s">
        <v>202</v>
      </c>
      <c r="H336" s="150">
        <v>200</v>
      </c>
      <c r="I336" s="767"/>
      <c r="J336" s="768"/>
      <c r="K336" s="768"/>
      <c r="L336" s="235">
        <v>376.2</v>
      </c>
      <c r="M336" s="235">
        <v>736.4</v>
      </c>
      <c r="N336" s="235">
        <v>261.5</v>
      </c>
      <c r="O336" s="235">
        <v>787.6</v>
      </c>
      <c r="P336" s="235">
        <v>787.6</v>
      </c>
      <c r="Q336" s="235"/>
      <c r="R336" s="235">
        <f t="shared" si="107"/>
        <v>732.7</v>
      </c>
      <c r="S336" s="235">
        <v>732.7</v>
      </c>
      <c r="T336" s="235"/>
      <c r="U336" s="235">
        <f>V336+W336</f>
        <v>738.3</v>
      </c>
      <c r="V336" s="235">
        <v>738.3</v>
      </c>
      <c r="W336" s="621"/>
    </row>
    <row r="337" spans="1:23" s="320" customFormat="1" ht="252" customHeight="1">
      <c r="A337" s="285" t="s">
        <v>764</v>
      </c>
      <c r="B337" s="224" t="s">
        <v>333</v>
      </c>
      <c r="C337" s="224" t="s">
        <v>331</v>
      </c>
      <c r="D337" s="246" t="s">
        <v>551</v>
      </c>
      <c r="E337" s="321" t="s">
        <v>94</v>
      </c>
      <c r="F337" s="321" t="s">
        <v>98</v>
      </c>
      <c r="G337" s="321" t="s">
        <v>130</v>
      </c>
      <c r="H337" s="150">
        <v>200</v>
      </c>
      <c r="I337" s="137" t="s">
        <v>236</v>
      </c>
      <c r="J337" s="133" t="s">
        <v>667</v>
      </c>
      <c r="K337" s="125" t="s">
        <v>140</v>
      </c>
      <c r="L337" s="235">
        <v>1048.3</v>
      </c>
      <c r="M337" s="235">
        <v>0</v>
      </c>
      <c r="N337" s="235">
        <v>0</v>
      </c>
      <c r="O337" s="235">
        <f t="shared" si="106"/>
        <v>0</v>
      </c>
      <c r="P337" s="235">
        <v>0</v>
      </c>
      <c r="Q337" s="235"/>
      <c r="R337" s="235"/>
      <c r="S337" s="235"/>
      <c r="T337" s="235"/>
      <c r="U337" s="235"/>
      <c r="V337" s="235"/>
      <c r="W337" s="621"/>
    </row>
    <row r="338" spans="1:23" s="320" customFormat="1" ht="252" customHeight="1">
      <c r="A338" s="285"/>
      <c r="B338" s="224" t="s">
        <v>765</v>
      </c>
      <c r="C338" s="102" t="s">
        <v>766</v>
      </c>
      <c r="D338" s="246" t="s">
        <v>528</v>
      </c>
      <c r="E338" s="321" t="s">
        <v>94</v>
      </c>
      <c r="F338" s="321" t="s">
        <v>98</v>
      </c>
      <c r="G338" s="321" t="s">
        <v>131</v>
      </c>
      <c r="H338" s="246" t="s">
        <v>154</v>
      </c>
      <c r="I338" s="134" t="s">
        <v>767</v>
      </c>
      <c r="J338" s="102" t="s">
        <v>768</v>
      </c>
      <c r="K338" s="102" t="s">
        <v>769</v>
      </c>
      <c r="L338" s="235">
        <v>15</v>
      </c>
      <c r="M338" s="235">
        <v>0</v>
      </c>
      <c r="N338" s="235">
        <v>0</v>
      </c>
      <c r="O338" s="235"/>
      <c r="P338" s="235">
        <v>0</v>
      </c>
      <c r="Q338" s="235"/>
      <c r="R338" s="235"/>
      <c r="S338" s="235"/>
      <c r="T338" s="235"/>
      <c r="U338" s="235"/>
      <c r="V338" s="235"/>
      <c r="W338" s="621"/>
    </row>
    <row r="339" spans="1:23" s="320" customFormat="1" ht="134.25" customHeight="1">
      <c r="A339" s="285" t="s">
        <v>50</v>
      </c>
      <c r="B339" s="224" t="s">
        <v>31</v>
      </c>
      <c r="C339" s="149"/>
      <c r="D339" s="286"/>
      <c r="E339" s="321"/>
      <c r="F339" s="321"/>
      <c r="G339" s="321"/>
      <c r="H339" s="150">
        <v>200</v>
      </c>
      <c r="I339" s="302" t="s">
        <v>770</v>
      </c>
      <c r="J339" s="328" t="s">
        <v>663</v>
      </c>
      <c r="K339" s="102" t="s">
        <v>769</v>
      </c>
      <c r="L339" s="235">
        <f>L341+L343+L342</f>
        <v>67.300000000000011</v>
      </c>
      <c r="M339" s="235">
        <f>SUM(M341:M343)</f>
        <v>102.60900000000001</v>
      </c>
      <c r="N339" s="235">
        <f>SUM(N341:N343)</f>
        <v>56.8</v>
      </c>
      <c r="O339" s="235">
        <f>SUM(O341:O342)</f>
        <v>97.600000000000009</v>
      </c>
      <c r="P339" s="235">
        <v>97.6</v>
      </c>
      <c r="Q339" s="235">
        <f t="shared" ref="Q339:W339" si="109">SUM(Q341:Q342)</f>
        <v>0</v>
      </c>
      <c r="R339" s="235">
        <f t="shared" si="109"/>
        <v>90.8</v>
      </c>
      <c r="S339" s="235">
        <f t="shared" si="109"/>
        <v>90.8</v>
      </c>
      <c r="T339" s="235">
        <f t="shared" si="109"/>
        <v>0</v>
      </c>
      <c r="U339" s="235">
        <f t="shared" si="109"/>
        <v>91.5</v>
      </c>
      <c r="V339" s="235">
        <f t="shared" si="109"/>
        <v>91.5</v>
      </c>
      <c r="W339" s="235">
        <f t="shared" si="109"/>
        <v>0</v>
      </c>
    </row>
    <row r="340" spans="1:23" s="320" customFormat="1" ht="48.75" customHeight="1">
      <c r="A340" s="285"/>
      <c r="B340" s="224" t="s">
        <v>758</v>
      </c>
      <c r="C340" s="149"/>
      <c r="D340" s="286"/>
      <c r="E340" s="321"/>
      <c r="F340" s="321"/>
      <c r="G340" s="321"/>
      <c r="H340" s="150">
        <v>800</v>
      </c>
      <c r="I340" s="149"/>
      <c r="J340" s="149"/>
      <c r="K340" s="286"/>
      <c r="L340" s="235"/>
      <c r="M340" s="235"/>
      <c r="N340" s="235"/>
      <c r="O340" s="235"/>
      <c r="P340" s="235"/>
      <c r="Q340" s="235"/>
      <c r="R340" s="235"/>
      <c r="S340" s="235"/>
      <c r="T340" s="235"/>
      <c r="U340" s="235"/>
      <c r="V340" s="235"/>
      <c r="W340" s="621"/>
    </row>
    <row r="341" spans="1:23" s="320" customFormat="1" ht="40.5" customHeight="1">
      <c r="A341" s="285" t="s">
        <v>51</v>
      </c>
      <c r="B341" s="224" t="s">
        <v>324</v>
      </c>
      <c r="C341" s="102" t="s">
        <v>106</v>
      </c>
      <c r="D341" s="246" t="s">
        <v>569</v>
      </c>
      <c r="E341" s="321" t="s">
        <v>96</v>
      </c>
      <c r="F341" s="321">
        <v>10</v>
      </c>
      <c r="G341" s="321">
        <v>2020100590</v>
      </c>
      <c r="H341" s="150"/>
      <c r="I341" s="149"/>
      <c r="J341" s="335"/>
      <c r="K341" s="336"/>
      <c r="L341" s="235">
        <v>0.8</v>
      </c>
      <c r="M341" s="235">
        <v>1.2</v>
      </c>
      <c r="N341" s="235">
        <v>0</v>
      </c>
      <c r="O341" s="235">
        <f>P341</f>
        <v>1.4</v>
      </c>
      <c r="P341" s="235">
        <v>1.4</v>
      </c>
      <c r="Q341" s="235"/>
      <c r="R341" s="235">
        <v>1.3</v>
      </c>
      <c r="S341" s="235">
        <v>1.3</v>
      </c>
      <c r="T341" s="235"/>
      <c r="U341" s="235">
        <f>V341</f>
        <v>1.3</v>
      </c>
      <c r="V341" s="235">
        <v>1.3</v>
      </c>
      <c r="W341" s="621"/>
    </row>
    <row r="342" spans="1:23" s="320" customFormat="1" ht="150" customHeight="1">
      <c r="A342" s="285" t="s">
        <v>72</v>
      </c>
      <c r="B342" s="224" t="s">
        <v>325</v>
      </c>
      <c r="C342" s="224" t="s">
        <v>332</v>
      </c>
      <c r="D342" s="246" t="s">
        <v>549</v>
      </c>
      <c r="E342" s="321" t="s">
        <v>100</v>
      </c>
      <c r="F342" s="321" t="s">
        <v>100</v>
      </c>
      <c r="G342" s="321" t="s">
        <v>102</v>
      </c>
      <c r="H342" s="150">
        <v>800</v>
      </c>
      <c r="I342" s="765" t="s">
        <v>771</v>
      </c>
      <c r="J342" s="744" t="s">
        <v>680</v>
      </c>
      <c r="K342" s="744" t="s">
        <v>144</v>
      </c>
      <c r="L342" s="235">
        <v>66.400000000000006</v>
      </c>
      <c r="M342" s="235">
        <v>101.4</v>
      </c>
      <c r="N342" s="235">
        <v>56.8</v>
      </c>
      <c r="O342" s="235">
        <f>P342</f>
        <v>96.2</v>
      </c>
      <c r="P342" s="235">
        <v>96.2</v>
      </c>
      <c r="Q342" s="235"/>
      <c r="R342" s="235">
        <f>S342</f>
        <v>89.5</v>
      </c>
      <c r="S342" s="235">
        <v>89.5</v>
      </c>
      <c r="T342" s="235"/>
      <c r="U342" s="235">
        <f>V342</f>
        <v>90.2</v>
      </c>
      <c r="V342" s="235">
        <v>90.2</v>
      </c>
      <c r="W342" s="621"/>
    </row>
    <row r="343" spans="1:23" s="320" customFormat="1" ht="30">
      <c r="A343" s="285"/>
      <c r="B343" s="224" t="s">
        <v>325</v>
      </c>
      <c r="C343" s="327" t="s">
        <v>124</v>
      </c>
      <c r="D343" s="246" t="s">
        <v>551</v>
      </c>
      <c r="E343" s="321" t="s">
        <v>100</v>
      </c>
      <c r="F343" s="321" t="s">
        <v>96</v>
      </c>
      <c r="G343" s="321" t="s">
        <v>203</v>
      </c>
      <c r="H343" s="150">
        <v>800</v>
      </c>
      <c r="I343" s="767"/>
      <c r="J343" s="746"/>
      <c r="K343" s="746"/>
      <c r="L343" s="235">
        <v>0.1</v>
      </c>
      <c r="M343" s="235">
        <v>8.9999999999999993E-3</v>
      </c>
      <c r="N343" s="235">
        <v>0</v>
      </c>
      <c r="O343" s="235">
        <v>0</v>
      </c>
      <c r="P343" s="235"/>
      <c r="Q343" s="235"/>
      <c r="R343" s="235"/>
      <c r="S343" s="235"/>
      <c r="T343" s="235"/>
      <c r="U343" s="235"/>
      <c r="V343" s="235"/>
      <c r="W343" s="621"/>
    </row>
    <row r="344" spans="1:23" s="320" customFormat="1" ht="105" customHeight="1">
      <c r="A344" s="400" t="s">
        <v>73</v>
      </c>
      <c r="B344" s="226"/>
      <c r="C344" s="226"/>
      <c r="D344" s="226"/>
      <c r="E344" s="226"/>
      <c r="F344" s="226"/>
      <c r="G344" s="226"/>
      <c r="H344" s="150">
        <v>800</v>
      </c>
      <c r="I344" s="224" t="s">
        <v>772</v>
      </c>
      <c r="J344" s="141" t="s">
        <v>773</v>
      </c>
      <c r="K344" s="141" t="s">
        <v>769</v>
      </c>
      <c r="L344" s="622">
        <f>SUM(L345)</f>
        <v>0</v>
      </c>
      <c r="M344" s="622">
        <f t="shared" ref="M344:W344" si="110">SUM(M345)</f>
        <v>5.3</v>
      </c>
      <c r="N344" s="622">
        <f t="shared" si="110"/>
        <v>2.4</v>
      </c>
      <c r="O344" s="622">
        <f t="shared" si="110"/>
        <v>566.4</v>
      </c>
      <c r="P344" s="622">
        <f t="shared" si="110"/>
        <v>566.4</v>
      </c>
      <c r="Q344" s="622">
        <f t="shared" si="110"/>
        <v>0</v>
      </c>
      <c r="R344" s="622">
        <f t="shared" si="110"/>
        <v>526.9</v>
      </c>
      <c r="S344" s="622">
        <f t="shared" si="110"/>
        <v>526.9</v>
      </c>
      <c r="T344" s="622">
        <f t="shared" si="110"/>
        <v>0</v>
      </c>
      <c r="U344" s="622">
        <f t="shared" si="110"/>
        <v>530.9</v>
      </c>
      <c r="V344" s="622">
        <f t="shared" si="110"/>
        <v>530.9</v>
      </c>
      <c r="W344" s="623">
        <f t="shared" si="110"/>
        <v>0</v>
      </c>
    </row>
    <row r="345" spans="1:23" s="320" customFormat="1" ht="39.75" customHeight="1">
      <c r="A345" s="285" t="s">
        <v>21</v>
      </c>
      <c r="B345" s="224" t="s">
        <v>90</v>
      </c>
      <c r="C345" s="149"/>
      <c r="D345" s="286"/>
      <c r="E345" s="224"/>
      <c r="F345" s="224"/>
      <c r="G345" s="224"/>
      <c r="H345" s="226"/>
      <c r="I345" s="226"/>
      <c r="J345" s="226"/>
      <c r="K345" s="226"/>
      <c r="L345" s="235">
        <f>SUM(L346:L347)</f>
        <v>0</v>
      </c>
      <c r="M345" s="235">
        <f t="shared" ref="M345:W345" si="111">SUM(M346:M347)</f>
        <v>5.3</v>
      </c>
      <c r="N345" s="235">
        <f t="shared" si="111"/>
        <v>2.4</v>
      </c>
      <c r="O345" s="235">
        <f t="shared" si="111"/>
        <v>566.4</v>
      </c>
      <c r="P345" s="235">
        <f t="shared" si="111"/>
        <v>566.4</v>
      </c>
      <c r="Q345" s="235">
        <f t="shared" si="111"/>
        <v>0</v>
      </c>
      <c r="R345" s="235">
        <f t="shared" si="111"/>
        <v>526.9</v>
      </c>
      <c r="S345" s="235">
        <f t="shared" si="111"/>
        <v>526.9</v>
      </c>
      <c r="T345" s="235">
        <f t="shared" si="111"/>
        <v>0</v>
      </c>
      <c r="U345" s="235">
        <f t="shared" si="111"/>
        <v>530.9</v>
      </c>
      <c r="V345" s="235">
        <f t="shared" si="111"/>
        <v>530.9</v>
      </c>
      <c r="W345" s="235">
        <f t="shared" si="111"/>
        <v>0</v>
      </c>
    </row>
    <row r="346" spans="1:23" s="320" customFormat="1" ht="105">
      <c r="A346" s="401" t="s">
        <v>42</v>
      </c>
      <c r="B346" s="327" t="s">
        <v>774</v>
      </c>
      <c r="C346" s="327" t="s">
        <v>775</v>
      </c>
      <c r="D346" s="246" t="s">
        <v>776</v>
      </c>
      <c r="E346" s="321" t="s">
        <v>93</v>
      </c>
      <c r="F346" s="321" t="s">
        <v>94</v>
      </c>
      <c r="G346" s="327">
        <v>330129850</v>
      </c>
      <c r="H346" s="150">
        <v>200</v>
      </c>
      <c r="I346" s="149"/>
      <c r="J346" s="149"/>
      <c r="K346" s="286"/>
      <c r="L346" s="402">
        <v>0</v>
      </c>
      <c r="M346" s="402">
        <v>0</v>
      </c>
      <c r="N346" s="402">
        <v>0</v>
      </c>
      <c r="O346" s="402">
        <f>P346</f>
        <v>566.4</v>
      </c>
      <c r="P346" s="402">
        <v>566.4</v>
      </c>
      <c r="Q346" s="402"/>
      <c r="R346" s="402">
        <v>526.9</v>
      </c>
      <c r="S346" s="402">
        <v>526.9</v>
      </c>
      <c r="T346" s="402"/>
      <c r="U346" s="402">
        <v>530.9</v>
      </c>
      <c r="V346" s="402">
        <v>530.9</v>
      </c>
      <c r="W346" s="403"/>
    </row>
    <row r="347" spans="1:23" s="298" customFormat="1" ht="409.5">
      <c r="A347" s="285" t="s">
        <v>777</v>
      </c>
      <c r="B347" s="224" t="s">
        <v>69</v>
      </c>
      <c r="C347" s="149"/>
      <c r="D347" s="246" t="s">
        <v>467</v>
      </c>
      <c r="E347" s="321" t="s">
        <v>93</v>
      </c>
      <c r="F347" s="321" t="s">
        <v>94</v>
      </c>
      <c r="G347" s="321" t="s">
        <v>424</v>
      </c>
      <c r="H347" s="327">
        <v>200</v>
      </c>
      <c r="I347" s="327" t="s">
        <v>754</v>
      </c>
      <c r="J347" s="327" t="s">
        <v>755</v>
      </c>
      <c r="K347" s="404"/>
      <c r="L347" s="235">
        <v>0</v>
      </c>
      <c r="M347" s="235">
        <v>5.3</v>
      </c>
      <c r="N347" s="235">
        <v>2.4</v>
      </c>
      <c r="O347" s="235">
        <v>0</v>
      </c>
      <c r="P347" s="235"/>
      <c r="Q347" s="235"/>
      <c r="R347" s="235"/>
      <c r="S347" s="235"/>
      <c r="T347" s="235"/>
      <c r="U347" s="235"/>
      <c r="V347" s="235"/>
      <c r="W347" s="621"/>
    </row>
    <row r="348" spans="1:23" s="280" customFormat="1" ht="42" customHeight="1">
      <c r="A348" s="617" t="s">
        <v>146</v>
      </c>
      <c r="B348" s="618" t="s">
        <v>147</v>
      </c>
      <c r="C348" s="266"/>
      <c r="D348" s="266"/>
      <c r="E348" s="266"/>
      <c r="F348" s="266"/>
      <c r="G348" s="266"/>
      <c r="H348" s="266"/>
      <c r="I348" s="266"/>
      <c r="J348" s="266"/>
      <c r="K348" s="266" t="s">
        <v>62</v>
      </c>
      <c r="L348" s="233">
        <f>SUM(L349)</f>
        <v>7526.9999999999991</v>
      </c>
      <c r="M348" s="233">
        <f t="shared" ref="M348:W348" si="112">SUM(M349)</f>
        <v>6450.5000000000009</v>
      </c>
      <c r="N348" s="233">
        <f t="shared" si="112"/>
        <v>4695.5</v>
      </c>
      <c r="O348" s="233">
        <f t="shared" si="112"/>
        <v>7882.3</v>
      </c>
      <c r="P348" s="233">
        <f t="shared" si="112"/>
        <v>7882.3</v>
      </c>
      <c r="Q348" s="233">
        <f t="shared" si="112"/>
        <v>0</v>
      </c>
      <c r="R348" s="233">
        <f t="shared" si="112"/>
        <v>7332.9000000000005</v>
      </c>
      <c r="S348" s="233">
        <f t="shared" si="112"/>
        <v>7332.9000000000005</v>
      </c>
      <c r="T348" s="233">
        <f t="shared" si="112"/>
        <v>0</v>
      </c>
      <c r="U348" s="233">
        <f t="shared" si="112"/>
        <v>7388.6</v>
      </c>
      <c r="V348" s="233">
        <f t="shared" si="112"/>
        <v>7388.6</v>
      </c>
      <c r="W348" s="233">
        <f t="shared" si="112"/>
        <v>0</v>
      </c>
    </row>
    <row r="349" spans="1:23" s="280" customFormat="1" ht="50.1" customHeight="1">
      <c r="A349" s="281" t="s">
        <v>9</v>
      </c>
      <c r="B349" s="725" t="s">
        <v>67</v>
      </c>
      <c r="C349" s="725"/>
      <c r="D349" s="725"/>
      <c r="E349" s="725"/>
      <c r="F349" s="725"/>
      <c r="G349" s="725"/>
      <c r="H349" s="725"/>
      <c r="I349" s="725"/>
      <c r="J349" s="725"/>
      <c r="K349" s="725"/>
      <c r="L349" s="234">
        <f t="shared" ref="L349:W349" si="113">SUM(L350,L354,L374)</f>
        <v>7526.9999999999991</v>
      </c>
      <c r="M349" s="234">
        <f t="shared" si="113"/>
        <v>6450.5000000000009</v>
      </c>
      <c r="N349" s="234">
        <f t="shared" si="113"/>
        <v>4695.5</v>
      </c>
      <c r="O349" s="234">
        <f t="shared" si="113"/>
        <v>7882.3</v>
      </c>
      <c r="P349" s="234">
        <f t="shared" si="113"/>
        <v>7882.3</v>
      </c>
      <c r="Q349" s="234">
        <f t="shared" si="113"/>
        <v>0</v>
      </c>
      <c r="R349" s="234">
        <f t="shared" si="113"/>
        <v>7332.9000000000005</v>
      </c>
      <c r="S349" s="234">
        <f t="shared" si="113"/>
        <v>7332.9000000000005</v>
      </c>
      <c r="T349" s="234">
        <f t="shared" si="113"/>
        <v>0</v>
      </c>
      <c r="U349" s="234">
        <f t="shared" si="113"/>
        <v>7388.6</v>
      </c>
      <c r="V349" s="234">
        <f t="shared" si="113"/>
        <v>7388.6</v>
      </c>
      <c r="W349" s="234">
        <f t="shared" si="113"/>
        <v>0</v>
      </c>
    </row>
    <row r="350" spans="1:23" s="320" customFormat="1" ht="15">
      <c r="A350" s="282" t="s">
        <v>57</v>
      </c>
      <c r="B350" s="224"/>
      <c r="C350" s="283"/>
      <c r="D350" s="284"/>
      <c r="E350" s="224"/>
      <c r="F350" s="224"/>
      <c r="G350" s="224"/>
      <c r="H350" s="224"/>
      <c r="I350" s="149"/>
      <c r="J350" s="283"/>
      <c r="K350" s="284"/>
      <c r="L350" s="620">
        <f>SUM(L351:L353)</f>
        <v>1921</v>
      </c>
      <c r="M350" s="620">
        <f>SUM(M351:M353)</f>
        <v>1679.8000000000002</v>
      </c>
      <c r="N350" s="620">
        <f>SUM(N351:N353)</f>
        <v>1247</v>
      </c>
      <c r="O350" s="620">
        <f>SUM(O351:O353)</f>
        <v>1917.5000000000002</v>
      </c>
      <c r="P350" s="620">
        <f>SUM(P351:P353)</f>
        <v>1917.5000000000002</v>
      </c>
      <c r="Q350" s="620"/>
      <c r="R350" s="620">
        <f>SUM(R351:R353)</f>
        <v>1783.8</v>
      </c>
      <c r="S350" s="620">
        <f>SUM(S351:S353)</f>
        <v>1783.8</v>
      </c>
      <c r="T350" s="620"/>
      <c r="U350" s="620">
        <f>SUM(U351:U353)</f>
        <v>1797.4</v>
      </c>
      <c r="V350" s="620">
        <f>SUM(V351:V353)</f>
        <v>1797.4</v>
      </c>
      <c r="W350" s="403"/>
    </row>
    <row r="351" spans="1:23" s="320" customFormat="1" ht="69.95" customHeight="1">
      <c r="A351" s="405" t="s">
        <v>10</v>
      </c>
      <c r="B351" s="327" t="s">
        <v>68</v>
      </c>
      <c r="C351" s="406" t="s">
        <v>521</v>
      </c>
      <c r="D351" s="407" t="s">
        <v>527</v>
      </c>
      <c r="E351" s="232" t="s">
        <v>93</v>
      </c>
      <c r="F351" s="232" t="s">
        <v>94</v>
      </c>
      <c r="G351" s="232" t="s">
        <v>117</v>
      </c>
      <c r="H351" s="150">
        <v>100</v>
      </c>
      <c r="I351" s="727" t="s">
        <v>225</v>
      </c>
      <c r="J351" s="744" t="s">
        <v>226</v>
      </c>
      <c r="K351" s="408"/>
      <c r="L351" s="409">
        <v>1699.6</v>
      </c>
      <c r="M351" s="409">
        <v>1447.2</v>
      </c>
      <c r="N351" s="409">
        <v>1058.8</v>
      </c>
      <c r="O351" s="409">
        <f>SUM(P351:Q351)</f>
        <v>1647.4</v>
      </c>
      <c r="P351" s="409">
        <v>1647.4</v>
      </c>
      <c r="Q351" s="409"/>
      <c r="R351" s="409">
        <f>SUM(S351:T351)</f>
        <v>1532.5</v>
      </c>
      <c r="S351" s="409">
        <v>1532.5</v>
      </c>
      <c r="T351" s="409"/>
      <c r="U351" s="409">
        <f>SUM(V351:W351)</f>
        <v>1544.2</v>
      </c>
      <c r="V351" s="409">
        <v>1544.2</v>
      </c>
      <c r="W351" s="410"/>
    </row>
    <row r="352" spans="1:23" s="320" customFormat="1" ht="69.95" customHeight="1">
      <c r="A352" s="405" t="s">
        <v>11</v>
      </c>
      <c r="B352" s="327" t="s">
        <v>69</v>
      </c>
      <c r="C352" s="411" t="s">
        <v>522</v>
      </c>
      <c r="D352" s="407" t="s">
        <v>467</v>
      </c>
      <c r="E352" s="232" t="s">
        <v>93</v>
      </c>
      <c r="F352" s="232" t="s">
        <v>94</v>
      </c>
      <c r="G352" s="232" t="s">
        <v>117</v>
      </c>
      <c r="H352" s="150">
        <v>200</v>
      </c>
      <c r="I352" s="785"/>
      <c r="J352" s="746"/>
      <c r="K352" s="286"/>
      <c r="L352" s="409">
        <v>219.7</v>
      </c>
      <c r="M352" s="409">
        <v>231.9</v>
      </c>
      <c r="N352" s="409">
        <v>188.2</v>
      </c>
      <c r="O352" s="409">
        <f>SUM(P352:Q352)</f>
        <v>269.39999999999998</v>
      </c>
      <c r="P352" s="409">
        <v>269.39999999999998</v>
      </c>
      <c r="Q352" s="409"/>
      <c r="R352" s="409">
        <f>SUM(S352:T352)</f>
        <v>250.6</v>
      </c>
      <c r="S352" s="409">
        <v>250.6</v>
      </c>
      <c r="T352" s="409"/>
      <c r="U352" s="409">
        <f>SUM(V352:W352)</f>
        <v>252.5</v>
      </c>
      <c r="V352" s="409">
        <v>252.5</v>
      </c>
      <c r="W352" s="410"/>
    </row>
    <row r="353" spans="1:23" s="320" customFormat="1" ht="92.1" customHeight="1">
      <c r="A353" s="405" t="s">
        <v>190</v>
      </c>
      <c r="B353" s="327" t="s">
        <v>31</v>
      </c>
      <c r="C353" s="411" t="s">
        <v>522</v>
      </c>
      <c r="D353" s="407" t="s">
        <v>467</v>
      </c>
      <c r="E353" s="232" t="s">
        <v>93</v>
      </c>
      <c r="F353" s="232" t="s">
        <v>94</v>
      </c>
      <c r="G353" s="232" t="s">
        <v>117</v>
      </c>
      <c r="H353" s="150">
        <v>800</v>
      </c>
      <c r="I353" s="134" t="s">
        <v>227</v>
      </c>
      <c r="J353" s="134" t="s">
        <v>228</v>
      </c>
      <c r="K353" s="286"/>
      <c r="L353" s="409">
        <v>1.7</v>
      </c>
      <c r="M353" s="409">
        <v>0.7</v>
      </c>
      <c r="N353" s="409">
        <v>0</v>
      </c>
      <c r="O353" s="409">
        <f>SUM(P353:Q353)</f>
        <v>0.7</v>
      </c>
      <c r="P353" s="409">
        <v>0.7</v>
      </c>
      <c r="Q353" s="409"/>
      <c r="R353" s="409">
        <f>SUM(S353:T353)</f>
        <v>0.7</v>
      </c>
      <c r="S353" s="409">
        <v>0.7</v>
      </c>
      <c r="T353" s="409"/>
      <c r="U353" s="412">
        <f>SUM(V353:W353)</f>
        <v>0.7</v>
      </c>
      <c r="V353" s="412">
        <v>0.7</v>
      </c>
      <c r="W353" s="410"/>
    </row>
    <row r="354" spans="1:23" s="320" customFormat="1" ht="14.25">
      <c r="A354" s="787" t="s">
        <v>89</v>
      </c>
      <c r="B354" s="758"/>
      <c r="C354" s="758"/>
      <c r="D354" s="758"/>
      <c r="E354" s="758"/>
      <c r="F354" s="758"/>
      <c r="G354" s="758"/>
      <c r="H354" s="758"/>
      <c r="I354" s="758"/>
      <c r="J354" s="758"/>
      <c r="K354" s="758"/>
      <c r="L354" s="402">
        <f>L355+L359+L371</f>
        <v>5605.9999999999991</v>
      </c>
      <c r="M354" s="402">
        <f t="shared" ref="M354:W354" si="114">SUM(M355,M359,M371)</f>
        <v>4765.4000000000005</v>
      </c>
      <c r="N354" s="402">
        <f t="shared" si="114"/>
        <v>3446.3</v>
      </c>
      <c r="O354" s="402">
        <f t="shared" si="114"/>
        <v>5964.8</v>
      </c>
      <c r="P354" s="402">
        <f t="shared" si="114"/>
        <v>5964.8</v>
      </c>
      <c r="Q354" s="402">
        <f t="shared" si="114"/>
        <v>0</v>
      </c>
      <c r="R354" s="402">
        <f t="shared" si="114"/>
        <v>5549.1</v>
      </c>
      <c r="S354" s="402">
        <f t="shared" si="114"/>
        <v>5549.1</v>
      </c>
      <c r="T354" s="402">
        <f t="shared" si="114"/>
        <v>0</v>
      </c>
      <c r="U354" s="627">
        <f t="shared" si="114"/>
        <v>5591.2000000000007</v>
      </c>
      <c r="V354" s="627">
        <f t="shared" si="114"/>
        <v>5591.2000000000007</v>
      </c>
      <c r="W354" s="403">
        <f t="shared" si="114"/>
        <v>0</v>
      </c>
    </row>
    <row r="355" spans="1:23" s="320" customFormat="1" ht="24.95" customHeight="1">
      <c r="A355" s="413" t="s">
        <v>12</v>
      </c>
      <c r="B355" s="414" t="s">
        <v>58</v>
      </c>
      <c r="C355" s="415"/>
      <c r="D355" s="415"/>
      <c r="E355" s="414"/>
      <c r="F355" s="414"/>
      <c r="G355" s="414"/>
      <c r="H355" s="416">
        <v>100</v>
      </c>
      <c r="I355" s="417"/>
      <c r="J355" s="415"/>
      <c r="K355" s="415"/>
      <c r="L355" s="462">
        <f>SUM(L356:L358)</f>
        <v>4703.0999999999995</v>
      </c>
      <c r="M355" s="462">
        <f>SUM(M356:M358)</f>
        <v>3749.4</v>
      </c>
      <c r="N355" s="462">
        <f>SUM(N356:N358)</f>
        <v>2946.4</v>
      </c>
      <c r="O355" s="462">
        <f t="shared" ref="O355:W355" si="115">SUM(O356:O358)</f>
        <v>4990.3</v>
      </c>
      <c r="P355" s="462">
        <f t="shared" si="115"/>
        <v>4990.3</v>
      </c>
      <c r="Q355" s="462">
        <f t="shared" si="115"/>
        <v>0</v>
      </c>
      <c r="R355" s="462">
        <f t="shared" si="115"/>
        <v>4642.3999999999996</v>
      </c>
      <c r="S355" s="462">
        <f t="shared" si="115"/>
        <v>4642.3999999999996</v>
      </c>
      <c r="T355" s="462">
        <f t="shared" si="115"/>
        <v>0</v>
      </c>
      <c r="U355" s="635">
        <f t="shared" si="115"/>
        <v>4677.7000000000007</v>
      </c>
      <c r="V355" s="635">
        <f t="shared" si="115"/>
        <v>4677.7000000000007</v>
      </c>
      <c r="W355" s="636">
        <f t="shared" si="115"/>
        <v>0</v>
      </c>
    </row>
    <row r="356" spans="1:23" s="320" customFormat="1" ht="39.950000000000003" customHeight="1">
      <c r="A356" s="418" t="s">
        <v>48</v>
      </c>
      <c r="B356" s="224" t="s">
        <v>778</v>
      </c>
      <c r="C356" s="102"/>
      <c r="D356" s="102"/>
      <c r="E356" s="224"/>
      <c r="F356" s="224"/>
      <c r="G356" s="224"/>
      <c r="H356" s="150">
        <v>100</v>
      </c>
      <c r="I356" s="287"/>
      <c r="J356" s="102"/>
      <c r="K356" s="102"/>
      <c r="L356" s="235">
        <v>0</v>
      </c>
      <c r="M356" s="235"/>
      <c r="N356" s="235"/>
      <c r="O356" s="235">
        <f>SUM(P356:Q356)</f>
        <v>0</v>
      </c>
      <c r="P356" s="235"/>
      <c r="Q356" s="235"/>
      <c r="R356" s="235">
        <f>SUM(S356:T356)</f>
        <v>0</v>
      </c>
      <c r="S356" s="235"/>
      <c r="T356" s="235"/>
      <c r="U356" s="637">
        <f>SUM(V356:W356)</f>
        <v>0</v>
      </c>
      <c r="V356" s="637"/>
      <c r="W356" s="621"/>
    </row>
    <row r="357" spans="1:23" s="320" customFormat="1" ht="102" customHeight="1">
      <c r="A357" s="419" t="s">
        <v>294</v>
      </c>
      <c r="B357" s="327" t="s">
        <v>295</v>
      </c>
      <c r="C357" s="420"/>
      <c r="D357" s="407" t="s">
        <v>569</v>
      </c>
      <c r="E357" s="232" t="s">
        <v>96</v>
      </c>
      <c r="F357" s="232" t="s">
        <v>81</v>
      </c>
      <c r="G357" s="232" t="s">
        <v>97</v>
      </c>
      <c r="H357" s="247">
        <v>100</v>
      </c>
      <c r="I357" s="304"/>
      <c r="J357" s="135"/>
      <c r="K357" s="102"/>
      <c r="L357" s="409">
        <v>4071.2</v>
      </c>
      <c r="M357" s="409">
        <v>3220</v>
      </c>
      <c r="N357" s="409">
        <v>2719.6</v>
      </c>
      <c r="O357" s="409">
        <f>SUM(P357:Q357)</f>
        <v>4581.1000000000004</v>
      </c>
      <c r="P357" s="409">
        <v>4581.1000000000004</v>
      </c>
      <c r="Q357" s="409"/>
      <c r="R357" s="409">
        <f>SUM(S357:T357)</f>
        <v>4261.7</v>
      </c>
      <c r="S357" s="409">
        <v>4261.7</v>
      </c>
      <c r="T357" s="409"/>
      <c r="U357" s="412">
        <f>SUM(V357:W357)</f>
        <v>4294.1000000000004</v>
      </c>
      <c r="V357" s="412">
        <v>4294.1000000000004</v>
      </c>
      <c r="W357" s="410"/>
    </row>
    <row r="358" spans="1:23" s="320" customFormat="1" ht="84.95" customHeight="1">
      <c r="A358" s="421" t="s">
        <v>296</v>
      </c>
      <c r="B358" s="422" t="s">
        <v>297</v>
      </c>
      <c r="C358" s="423" t="s">
        <v>432</v>
      </c>
      <c r="D358" s="407" t="s">
        <v>549</v>
      </c>
      <c r="E358" s="232" t="s">
        <v>100</v>
      </c>
      <c r="F358" s="232" t="s">
        <v>100</v>
      </c>
      <c r="G358" s="232" t="s">
        <v>102</v>
      </c>
      <c r="H358" s="247">
        <v>100</v>
      </c>
      <c r="I358" s="340" t="s">
        <v>231</v>
      </c>
      <c r="J358" s="136" t="s">
        <v>232</v>
      </c>
      <c r="K358" s="102"/>
      <c r="L358" s="409">
        <v>631.9</v>
      </c>
      <c r="M358" s="409">
        <v>529.4</v>
      </c>
      <c r="N358" s="409">
        <v>226.8</v>
      </c>
      <c r="O358" s="409">
        <f>SUM(P358:Q358)</f>
        <v>409.2</v>
      </c>
      <c r="P358" s="409">
        <v>409.2</v>
      </c>
      <c r="Q358" s="409"/>
      <c r="R358" s="409">
        <f>SUM(S358:T358)</f>
        <v>380.7</v>
      </c>
      <c r="S358" s="409">
        <v>380.7</v>
      </c>
      <c r="T358" s="409"/>
      <c r="U358" s="412">
        <f>SUM(V358:W358)</f>
        <v>383.6</v>
      </c>
      <c r="V358" s="412">
        <v>383.6</v>
      </c>
      <c r="W358" s="410"/>
    </row>
    <row r="359" spans="1:23" s="320" customFormat="1" ht="38.1" customHeight="1">
      <c r="A359" s="418" t="s">
        <v>13</v>
      </c>
      <c r="B359" s="414" t="s">
        <v>32</v>
      </c>
      <c r="C359" s="424"/>
      <c r="D359" s="425"/>
      <c r="E359" s="414"/>
      <c r="F359" s="414"/>
      <c r="G359" s="414"/>
      <c r="H359" s="416">
        <v>200</v>
      </c>
      <c r="I359" s="424"/>
      <c r="J359" s="424"/>
      <c r="K359" s="425"/>
      <c r="L359" s="462">
        <f>SUM(L360:L370)</f>
        <v>895.7</v>
      </c>
      <c r="M359" s="462">
        <f>SUM(M361:M370)</f>
        <v>1009.7000000000002</v>
      </c>
      <c r="N359" s="462">
        <f t="shared" ref="N359:W359" si="116">SUM(N360:N370)</f>
        <v>496.50000000000006</v>
      </c>
      <c r="O359" s="462">
        <f t="shared" si="116"/>
        <v>968.49999999999989</v>
      </c>
      <c r="P359" s="462">
        <f t="shared" si="116"/>
        <v>968.49999999999989</v>
      </c>
      <c r="Q359" s="462">
        <f t="shared" si="116"/>
        <v>0</v>
      </c>
      <c r="R359" s="462">
        <f t="shared" si="116"/>
        <v>901.09999999999991</v>
      </c>
      <c r="S359" s="462">
        <f t="shared" si="116"/>
        <v>901.09999999999991</v>
      </c>
      <c r="T359" s="462">
        <f t="shared" si="116"/>
        <v>0</v>
      </c>
      <c r="U359" s="635">
        <f t="shared" si="116"/>
        <v>907.90000000000009</v>
      </c>
      <c r="V359" s="635">
        <f t="shared" si="116"/>
        <v>907.90000000000009</v>
      </c>
      <c r="W359" s="636">
        <f t="shared" si="116"/>
        <v>0</v>
      </c>
    </row>
    <row r="360" spans="1:23" s="320" customFormat="1" ht="32.1" customHeight="1">
      <c r="A360" s="418" t="s">
        <v>49</v>
      </c>
      <c r="B360" s="224" t="s">
        <v>779</v>
      </c>
      <c r="C360" s="149"/>
      <c r="D360" s="286"/>
      <c r="E360" s="224"/>
      <c r="F360" s="224"/>
      <c r="G360" s="224"/>
      <c r="H360" s="150">
        <v>200</v>
      </c>
      <c r="I360" s="149"/>
      <c r="J360" s="149"/>
      <c r="K360" s="286"/>
      <c r="L360" s="235"/>
      <c r="M360" s="235"/>
      <c r="N360" s="235"/>
      <c r="O360" s="235">
        <f>SUM(P360:Q360)</f>
        <v>0</v>
      </c>
      <c r="P360" s="235"/>
      <c r="Q360" s="235"/>
      <c r="R360" s="235">
        <f>SUM(S360:T360)</f>
        <v>0</v>
      </c>
      <c r="S360" s="235"/>
      <c r="T360" s="235"/>
      <c r="U360" s="637">
        <f>SUM(V360:W360)</f>
        <v>0</v>
      </c>
      <c r="V360" s="637"/>
      <c r="W360" s="621"/>
    </row>
    <row r="361" spans="1:23" s="320" customFormat="1" ht="69" customHeight="1">
      <c r="A361" s="405" t="s">
        <v>298</v>
      </c>
      <c r="B361" s="327" t="s">
        <v>295</v>
      </c>
      <c r="C361" s="426" t="s">
        <v>574</v>
      </c>
      <c r="D361" s="407" t="s">
        <v>569</v>
      </c>
      <c r="E361" s="232" t="s">
        <v>96</v>
      </c>
      <c r="F361" s="232" t="s">
        <v>81</v>
      </c>
      <c r="G361" s="232" t="s">
        <v>97</v>
      </c>
      <c r="H361" s="247">
        <v>200</v>
      </c>
      <c r="I361" s="727" t="s">
        <v>299</v>
      </c>
      <c r="J361" s="727" t="s">
        <v>300</v>
      </c>
      <c r="K361" s="286"/>
      <c r="L361" s="409">
        <v>449.5</v>
      </c>
      <c r="M361" s="409">
        <v>661.9</v>
      </c>
      <c r="N361" s="409">
        <v>305</v>
      </c>
      <c r="O361" s="409">
        <f t="shared" ref="O361:O373" si="117">SUM(P361:Q361)</f>
        <v>640.1</v>
      </c>
      <c r="P361" s="409">
        <v>640.1</v>
      </c>
      <c r="Q361" s="409"/>
      <c r="R361" s="409">
        <f t="shared" ref="R361:R371" si="118">SUM(S361:T361)</f>
        <v>595.5</v>
      </c>
      <c r="S361" s="409">
        <v>595.5</v>
      </c>
      <c r="T361" s="409"/>
      <c r="U361" s="412">
        <f t="shared" ref="U361:U371" si="119">SUM(V361:W361)</f>
        <v>600</v>
      </c>
      <c r="V361" s="412">
        <v>600</v>
      </c>
      <c r="W361" s="410"/>
    </row>
    <row r="362" spans="1:23" s="320" customFormat="1" ht="132.94999999999999" customHeight="1">
      <c r="A362" s="405" t="s">
        <v>301</v>
      </c>
      <c r="B362" s="327" t="s">
        <v>302</v>
      </c>
      <c r="C362" s="426" t="s">
        <v>574</v>
      </c>
      <c r="D362" s="407" t="s">
        <v>569</v>
      </c>
      <c r="E362" s="232" t="s">
        <v>96</v>
      </c>
      <c r="F362" s="232" t="s">
        <v>81</v>
      </c>
      <c r="G362" s="232" t="s">
        <v>201</v>
      </c>
      <c r="H362" s="247">
        <v>200</v>
      </c>
      <c r="I362" s="785"/>
      <c r="J362" s="785"/>
      <c r="K362" s="286"/>
      <c r="L362" s="409">
        <v>5.3</v>
      </c>
      <c r="M362" s="409">
        <v>5.0999999999999996</v>
      </c>
      <c r="N362" s="409">
        <v>4.8</v>
      </c>
      <c r="O362" s="409">
        <f t="shared" si="117"/>
        <v>2.9</v>
      </c>
      <c r="P362" s="409">
        <v>2.9</v>
      </c>
      <c r="Q362" s="409"/>
      <c r="R362" s="409">
        <f t="shared" si="118"/>
        <v>2.7</v>
      </c>
      <c r="S362" s="409">
        <v>2.7</v>
      </c>
      <c r="T362" s="409"/>
      <c r="U362" s="412">
        <f t="shared" si="119"/>
        <v>2.7</v>
      </c>
      <c r="V362" s="412">
        <v>2.7</v>
      </c>
      <c r="W362" s="410"/>
    </row>
    <row r="363" spans="1:23" s="320" customFormat="1" ht="158.1" customHeight="1">
      <c r="A363" s="405" t="s">
        <v>304</v>
      </c>
      <c r="B363" s="327" t="s">
        <v>305</v>
      </c>
      <c r="C363" s="426" t="s">
        <v>433</v>
      </c>
      <c r="D363" s="407" t="s">
        <v>550</v>
      </c>
      <c r="E363" s="232" t="s">
        <v>94</v>
      </c>
      <c r="F363" s="232" t="s">
        <v>98</v>
      </c>
      <c r="G363" s="232" t="s">
        <v>780</v>
      </c>
      <c r="H363" s="247">
        <v>200</v>
      </c>
      <c r="I363" s="302" t="s">
        <v>195</v>
      </c>
      <c r="J363" s="134" t="s">
        <v>306</v>
      </c>
      <c r="K363" s="286"/>
      <c r="L363" s="409">
        <v>0</v>
      </c>
      <c r="M363" s="409">
        <v>23.1</v>
      </c>
      <c r="N363" s="409">
        <v>7.9</v>
      </c>
      <c r="O363" s="409">
        <f t="shared" si="117"/>
        <v>21.9</v>
      </c>
      <c r="P363" s="409">
        <v>21.9</v>
      </c>
      <c r="Q363" s="409"/>
      <c r="R363" s="409">
        <f t="shared" si="118"/>
        <v>20.399999999999999</v>
      </c>
      <c r="S363" s="409">
        <v>20.399999999999999</v>
      </c>
      <c r="T363" s="409"/>
      <c r="U363" s="412">
        <f t="shared" si="119"/>
        <v>20.5</v>
      </c>
      <c r="V363" s="412">
        <v>20.5</v>
      </c>
      <c r="W363" s="410"/>
    </row>
    <row r="364" spans="1:23" s="320" customFormat="1" ht="99.95" customHeight="1">
      <c r="A364" s="405" t="s">
        <v>307</v>
      </c>
      <c r="B364" s="327" t="s">
        <v>781</v>
      </c>
      <c r="C364" s="426" t="s">
        <v>575</v>
      </c>
      <c r="D364" s="407" t="s">
        <v>551</v>
      </c>
      <c r="E364" s="232" t="s">
        <v>100</v>
      </c>
      <c r="F364" s="232" t="s">
        <v>96</v>
      </c>
      <c r="G364" s="232" t="s">
        <v>260</v>
      </c>
      <c r="H364" s="247">
        <v>200</v>
      </c>
      <c r="I364" s="727" t="s">
        <v>233</v>
      </c>
      <c r="J364" s="727" t="s">
        <v>782</v>
      </c>
      <c r="K364" s="286"/>
      <c r="L364" s="409">
        <v>48</v>
      </c>
      <c r="M364" s="409">
        <v>114.2</v>
      </c>
      <c r="N364" s="409">
        <v>96.9</v>
      </c>
      <c r="O364" s="409">
        <f t="shared" si="117"/>
        <v>108.5</v>
      </c>
      <c r="P364" s="409">
        <v>108.5</v>
      </c>
      <c r="Q364" s="409"/>
      <c r="R364" s="409">
        <f t="shared" si="118"/>
        <v>100.9</v>
      </c>
      <c r="S364" s="409">
        <v>100.9</v>
      </c>
      <c r="T364" s="409"/>
      <c r="U364" s="412">
        <f>V364</f>
        <v>101.7</v>
      </c>
      <c r="V364" s="412">
        <v>101.7</v>
      </c>
      <c r="W364" s="410"/>
    </row>
    <row r="365" spans="1:23" s="320" customFormat="1" ht="89.1" customHeight="1">
      <c r="A365" s="405" t="s">
        <v>309</v>
      </c>
      <c r="B365" s="327" t="s">
        <v>310</v>
      </c>
      <c r="C365" s="426" t="s">
        <v>575</v>
      </c>
      <c r="D365" s="407" t="s">
        <v>551</v>
      </c>
      <c r="E365" s="232" t="s">
        <v>100</v>
      </c>
      <c r="F365" s="232" t="s">
        <v>96</v>
      </c>
      <c r="G365" s="232" t="s">
        <v>137</v>
      </c>
      <c r="H365" s="247">
        <v>200</v>
      </c>
      <c r="I365" s="784"/>
      <c r="J365" s="784"/>
      <c r="K365" s="286"/>
      <c r="L365" s="409">
        <v>97.3</v>
      </c>
      <c r="M365" s="409">
        <v>84.7</v>
      </c>
      <c r="N365" s="409">
        <v>51.5</v>
      </c>
      <c r="O365" s="409">
        <f t="shared" si="117"/>
        <v>80.5</v>
      </c>
      <c r="P365" s="409">
        <v>80.5</v>
      </c>
      <c r="Q365" s="409"/>
      <c r="R365" s="409">
        <f t="shared" si="118"/>
        <v>74.900000000000006</v>
      </c>
      <c r="S365" s="409">
        <v>74.900000000000006</v>
      </c>
      <c r="T365" s="409"/>
      <c r="U365" s="412">
        <f>V365</f>
        <v>75.5</v>
      </c>
      <c r="V365" s="412">
        <v>75.5</v>
      </c>
      <c r="W365" s="410"/>
    </row>
    <row r="366" spans="1:23" s="320" customFormat="1" ht="69" customHeight="1">
      <c r="A366" s="405" t="s">
        <v>311</v>
      </c>
      <c r="B366" s="327" t="s">
        <v>392</v>
      </c>
      <c r="C366" s="426" t="s">
        <v>575</v>
      </c>
      <c r="D366" s="407" t="s">
        <v>551</v>
      </c>
      <c r="E366" s="232" t="s">
        <v>100</v>
      </c>
      <c r="F366" s="232" t="s">
        <v>96</v>
      </c>
      <c r="G366" s="232" t="s">
        <v>261</v>
      </c>
      <c r="H366" s="247">
        <v>200</v>
      </c>
      <c r="I366" s="784"/>
      <c r="J366" s="784"/>
      <c r="K366" s="286"/>
      <c r="L366" s="409">
        <v>0</v>
      </c>
      <c r="M366" s="409">
        <v>15.6</v>
      </c>
      <c r="N366" s="409">
        <v>14.8</v>
      </c>
      <c r="O366" s="409">
        <f t="shared" si="117"/>
        <v>14.8</v>
      </c>
      <c r="P366" s="409">
        <v>14.8</v>
      </c>
      <c r="Q366" s="409"/>
      <c r="R366" s="409">
        <f t="shared" si="118"/>
        <v>13.8</v>
      </c>
      <c r="S366" s="409">
        <v>13.8</v>
      </c>
      <c r="T366" s="409"/>
      <c r="U366" s="412">
        <f>V366</f>
        <v>13.9</v>
      </c>
      <c r="V366" s="412">
        <v>13.9</v>
      </c>
      <c r="W366" s="410"/>
    </row>
    <row r="367" spans="1:23" s="320" customFormat="1" ht="69" customHeight="1">
      <c r="A367" s="405" t="s">
        <v>312</v>
      </c>
      <c r="B367" s="327" t="s">
        <v>313</v>
      </c>
      <c r="C367" s="426" t="s">
        <v>575</v>
      </c>
      <c r="D367" s="407" t="s">
        <v>551</v>
      </c>
      <c r="E367" s="232" t="s">
        <v>100</v>
      </c>
      <c r="F367" s="232" t="s">
        <v>96</v>
      </c>
      <c r="G367" s="232" t="s">
        <v>194</v>
      </c>
      <c r="H367" s="247">
        <v>200</v>
      </c>
      <c r="I367" s="785"/>
      <c r="J367" s="785"/>
      <c r="K367" s="286"/>
      <c r="L367" s="409">
        <v>0</v>
      </c>
      <c r="M367" s="409">
        <v>15.6</v>
      </c>
      <c r="N367" s="409">
        <v>8.3000000000000007</v>
      </c>
      <c r="O367" s="409">
        <f t="shared" si="117"/>
        <v>14.8</v>
      </c>
      <c r="P367" s="409">
        <v>14.8</v>
      </c>
      <c r="Q367" s="409"/>
      <c r="R367" s="409">
        <f t="shared" si="118"/>
        <v>13.8</v>
      </c>
      <c r="S367" s="409">
        <v>13.8</v>
      </c>
      <c r="T367" s="409"/>
      <c r="U367" s="412">
        <f>V367</f>
        <v>13.9</v>
      </c>
      <c r="V367" s="412">
        <v>13.9</v>
      </c>
      <c r="W367" s="410"/>
    </row>
    <row r="368" spans="1:23" s="320" customFormat="1" ht="69" customHeight="1">
      <c r="A368" s="405" t="s">
        <v>314</v>
      </c>
      <c r="B368" s="327" t="s">
        <v>313</v>
      </c>
      <c r="C368" s="426" t="s">
        <v>575</v>
      </c>
      <c r="D368" s="407" t="s">
        <v>551</v>
      </c>
      <c r="E368" s="232" t="s">
        <v>100</v>
      </c>
      <c r="F368" s="232" t="s">
        <v>96</v>
      </c>
      <c r="G368" s="232" t="s">
        <v>262</v>
      </c>
      <c r="H368" s="247">
        <v>200</v>
      </c>
      <c r="I368" s="140"/>
      <c r="J368" s="140"/>
      <c r="K368" s="286"/>
      <c r="L368" s="409">
        <v>114</v>
      </c>
      <c r="M368" s="409">
        <v>0</v>
      </c>
      <c r="N368" s="409">
        <v>0</v>
      </c>
      <c r="O368" s="409"/>
      <c r="P368" s="409"/>
      <c r="Q368" s="409"/>
      <c r="R368" s="409"/>
      <c r="S368" s="409"/>
      <c r="T368" s="409"/>
      <c r="U368" s="412"/>
      <c r="V368" s="412"/>
      <c r="W368" s="410"/>
    </row>
    <row r="369" spans="1:23" s="320" customFormat="1" ht="69" customHeight="1">
      <c r="A369" s="405" t="s">
        <v>318</v>
      </c>
      <c r="B369" s="327" t="s">
        <v>313</v>
      </c>
      <c r="C369" s="426" t="s">
        <v>575</v>
      </c>
      <c r="D369" s="407" t="s">
        <v>551</v>
      </c>
      <c r="E369" s="232" t="s">
        <v>100</v>
      </c>
      <c r="F369" s="232" t="s">
        <v>96</v>
      </c>
      <c r="G369" s="232" t="s">
        <v>315</v>
      </c>
      <c r="H369" s="247">
        <v>200</v>
      </c>
      <c r="I369" s="140"/>
      <c r="J369" s="140"/>
      <c r="K369" s="286"/>
      <c r="L369" s="409">
        <v>113</v>
      </c>
      <c r="M369" s="409">
        <v>0</v>
      </c>
      <c r="N369" s="409">
        <v>0</v>
      </c>
      <c r="O369" s="409"/>
      <c r="P369" s="409"/>
      <c r="Q369" s="409"/>
      <c r="R369" s="409"/>
      <c r="S369" s="409"/>
      <c r="T369" s="409"/>
      <c r="U369" s="412"/>
      <c r="V369" s="412"/>
      <c r="W369" s="410"/>
    </row>
    <row r="370" spans="1:23" s="320" customFormat="1" ht="81.95" customHeight="1">
      <c r="A370" s="405" t="s">
        <v>319</v>
      </c>
      <c r="B370" s="327" t="s">
        <v>783</v>
      </c>
      <c r="C370" s="423" t="s">
        <v>432</v>
      </c>
      <c r="D370" s="407" t="s">
        <v>549</v>
      </c>
      <c r="E370" s="232" t="s">
        <v>100</v>
      </c>
      <c r="F370" s="232" t="s">
        <v>100</v>
      </c>
      <c r="G370" s="232" t="s">
        <v>102</v>
      </c>
      <c r="H370" s="247">
        <v>200</v>
      </c>
      <c r="I370" s="134" t="s">
        <v>231</v>
      </c>
      <c r="J370" s="134" t="s">
        <v>234</v>
      </c>
      <c r="K370" s="286"/>
      <c r="L370" s="409">
        <v>68.599999999999994</v>
      </c>
      <c r="M370" s="409">
        <v>89.5</v>
      </c>
      <c r="N370" s="409">
        <v>7.3</v>
      </c>
      <c r="O370" s="409">
        <f t="shared" si="117"/>
        <v>85</v>
      </c>
      <c r="P370" s="409">
        <v>85</v>
      </c>
      <c r="Q370" s="409"/>
      <c r="R370" s="409">
        <f t="shared" si="118"/>
        <v>79.099999999999994</v>
      </c>
      <c r="S370" s="409">
        <v>79.099999999999994</v>
      </c>
      <c r="T370" s="409"/>
      <c r="U370" s="412">
        <f t="shared" si="119"/>
        <v>79.7</v>
      </c>
      <c r="V370" s="412">
        <v>79.7</v>
      </c>
      <c r="W370" s="410"/>
    </row>
    <row r="371" spans="1:23" s="320" customFormat="1" ht="32.1" customHeight="1">
      <c r="A371" s="418" t="s">
        <v>323</v>
      </c>
      <c r="B371" s="224" t="s">
        <v>31</v>
      </c>
      <c r="C371" s="149"/>
      <c r="D371" s="288"/>
      <c r="E371" s="224"/>
      <c r="F371" s="224"/>
      <c r="G371" s="224"/>
      <c r="H371" s="150">
        <v>800</v>
      </c>
      <c r="I371" s="149"/>
      <c r="J371" s="149"/>
      <c r="K371" s="286"/>
      <c r="L371" s="409">
        <f>SUM(L372:L373)</f>
        <v>7.2</v>
      </c>
      <c r="M371" s="409">
        <f>SUM(M372:M373)</f>
        <v>6.3</v>
      </c>
      <c r="N371" s="409">
        <f>SUM(N372:N373)</f>
        <v>3.4</v>
      </c>
      <c r="O371" s="409">
        <f t="shared" si="117"/>
        <v>6</v>
      </c>
      <c r="P371" s="409">
        <f>SUM(P372:P373)</f>
        <v>6</v>
      </c>
      <c r="Q371" s="409"/>
      <c r="R371" s="409">
        <f t="shared" si="118"/>
        <v>5.6</v>
      </c>
      <c r="S371" s="409">
        <f>SUM(S372:S373)</f>
        <v>5.6</v>
      </c>
      <c r="T371" s="409"/>
      <c r="U371" s="409">
        <f t="shared" si="119"/>
        <v>5.6</v>
      </c>
      <c r="V371" s="409">
        <f>SUM(V372:V373)</f>
        <v>5.6</v>
      </c>
      <c r="W371" s="410"/>
    </row>
    <row r="372" spans="1:23" s="320" customFormat="1" ht="35.1" customHeight="1">
      <c r="A372" s="418" t="s">
        <v>51</v>
      </c>
      <c r="B372" s="224" t="s">
        <v>784</v>
      </c>
      <c r="C372" s="149"/>
      <c r="D372" s="288"/>
      <c r="E372" s="224"/>
      <c r="F372" s="224"/>
      <c r="G372" s="224"/>
      <c r="H372" s="150">
        <v>800</v>
      </c>
      <c r="I372" s="149"/>
      <c r="J372" s="149"/>
      <c r="K372" s="286"/>
      <c r="L372" s="409">
        <v>0</v>
      </c>
      <c r="M372" s="409">
        <v>0</v>
      </c>
      <c r="N372" s="409">
        <v>0</v>
      </c>
      <c r="O372" s="409">
        <v>0</v>
      </c>
      <c r="P372" s="409">
        <v>0</v>
      </c>
      <c r="Q372" s="409">
        <v>0</v>
      </c>
      <c r="R372" s="409">
        <f>SUM(S372:T372)</f>
        <v>0</v>
      </c>
      <c r="S372" s="409">
        <v>0</v>
      </c>
      <c r="T372" s="409"/>
      <c r="U372" s="409">
        <v>0</v>
      </c>
      <c r="V372" s="409">
        <v>0</v>
      </c>
      <c r="W372" s="410"/>
    </row>
    <row r="373" spans="1:23" s="320" customFormat="1" ht="81" customHeight="1">
      <c r="A373" s="418" t="s">
        <v>212</v>
      </c>
      <c r="B373" s="224" t="s">
        <v>316</v>
      </c>
      <c r="C373" s="426" t="s">
        <v>574</v>
      </c>
      <c r="D373" s="407" t="s">
        <v>569</v>
      </c>
      <c r="E373" s="232" t="s">
        <v>96</v>
      </c>
      <c r="F373" s="232" t="s">
        <v>81</v>
      </c>
      <c r="G373" s="232" t="s">
        <v>97</v>
      </c>
      <c r="H373" s="247">
        <v>800</v>
      </c>
      <c r="I373" s="134" t="s">
        <v>235</v>
      </c>
      <c r="J373" s="134" t="s">
        <v>107</v>
      </c>
      <c r="K373" s="102"/>
      <c r="L373" s="409">
        <v>7.2</v>
      </c>
      <c r="M373" s="409">
        <v>6.3</v>
      </c>
      <c r="N373" s="409">
        <v>3.4</v>
      </c>
      <c r="O373" s="409">
        <f t="shared" si="117"/>
        <v>6</v>
      </c>
      <c r="P373" s="409">
        <v>6</v>
      </c>
      <c r="Q373" s="409"/>
      <c r="R373" s="409">
        <f>SUM(S373:T373)</f>
        <v>5.6</v>
      </c>
      <c r="S373" s="409">
        <v>5.6</v>
      </c>
      <c r="T373" s="409"/>
      <c r="U373" s="409">
        <f>SUM(V373:W373)</f>
        <v>5.6</v>
      </c>
      <c r="V373" s="409">
        <v>5.6</v>
      </c>
      <c r="W373" s="410"/>
    </row>
    <row r="374" spans="1:23" s="320" customFormat="1" ht="40.5" customHeight="1">
      <c r="A374" s="788" t="s">
        <v>73</v>
      </c>
      <c r="B374" s="769"/>
      <c r="C374" s="769"/>
      <c r="D374" s="769"/>
      <c r="E374" s="769"/>
      <c r="F374" s="769"/>
      <c r="G374" s="769"/>
      <c r="H374" s="769"/>
      <c r="I374" s="769"/>
      <c r="J374" s="769"/>
      <c r="K374" s="769"/>
      <c r="L374" s="622">
        <f>SUM(L375)</f>
        <v>0</v>
      </c>
      <c r="M374" s="622">
        <f t="shared" ref="M374:W374" si="120">SUM(M375)</f>
        <v>5.3</v>
      </c>
      <c r="N374" s="622">
        <f>SUM(N375)</f>
        <v>2.2000000000000002</v>
      </c>
      <c r="O374" s="622">
        <f t="shared" si="120"/>
        <v>0</v>
      </c>
      <c r="P374" s="622">
        <f t="shared" si="120"/>
        <v>0</v>
      </c>
      <c r="Q374" s="622">
        <f t="shared" si="120"/>
        <v>0</v>
      </c>
      <c r="R374" s="622">
        <f t="shared" si="120"/>
        <v>0</v>
      </c>
      <c r="S374" s="622">
        <f t="shared" si="120"/>
        <v>0</v>
      </c>
      <c r="T374" s="622">
        <f t="shared" si="120"/>
        <v>0</v>
      </c>
      <c r="U374" s="622">
        <f t="shared" si="120"/>
        <v>0</v>
      </c>
      <c r="V374" s="622">
        <f t="shared" si="120"/>
        <v>0</v>
      </c>
      <c r="W374" s="623">
        <f t="shared" si="120"/>
        <v>0</v>
      </c>
    </row>
    <row r="375" spans="1:23" s="320" customFormat="1" ht="15">
      <c r="A375" s="285" t="s">
        <v>21</v>
      </c>
      <c r="B375" s="224" t="s">
        <v>90</v>
      </c>
      <c r="C375" s="149"/>
      <c r="D375" s="286"/>
      <c r="E375" s="224"/>
      <c r="F375" s="224"/>
      <c r="G375" s="224"/>
      <c r="H375" s="150">
        <v>200</v>
      </c>
      <c r="I375" s="149"/>
      <c r="J375" s="149"/>
      <c r="K375" s="286"/>
      <c r="L375" s="235">
        <f t="shared" ref="L375:W375" si="121">SUM(L376:L376)</f>
        <v>0</v>
      </c>
      <c r="M375" s="235">
        <f t="shared" si="121"/>
        <v>5.3</v>
      </c>
      <c r="N375" s="235">
        <f t="shared" si="121"/>
        <v>2.2000000000000002</v>
      </c>
      <c r="O375" s="235">
        <f t="shared" si="121"/>
        <v>0</v>
      </c>
      <c r="P375" s="235">
        <f t="shared" si="121"/>
        <v>0</v>
      </c>
      <c r="Q375" s="235">
        <f t="shared" si="121"/>
        <v>0</v>
      </c>
      <c r="R375" s="235">
        <f t="shared" si="121"/>
        <v>0</v>
      </c>
      <c r="S375" s="235">
        <f t="shared" si="121"/>
        <v>0</v>
      </c>
      <c r="T375" s="235">
        <f t="shared" si="121"/>
        <v>0</v>
      </c>
      <c r="U375" s="235">
        <f t="shared" si="121"/>
        <v>0</v>
      </c>
      <c r="V375" s="235">
        <f t="shared" si="121"/>
        <v>0</v>
      </c>
      <c r="W375" s="621">
        <f t="shared" si="121"/>
        <v>0</v>
      </c>
    </row>
    <row r="376" spans="1:23" s="320" customFormat="1" ht="69.95" customHeight="1">
      <c r="A376" s="405" t="s">
        <v>655</v>
      </c>
      <c r="B376" s="327" t="s">
        <v>69</v>
      </c>
      <c r="C376" s="411" t="s">
        <v>522</v>
      </c>
      <c r="D376" s="407" t="s">
        <v>467</v>
      </c>
      <c r="E376" s="232" t="s">
        <v>94</v>
      </c>
      <c r="F376" s="232" t="s">
        <v>81</v>
      </c>
      <c r="G376" s="232" t="s">
        <v>424</v>
      </c>
      <c r="H376" s="150">
        <v>200</v>
      </c>
      <c r="I376" s="138"/>
      <c r="J376" s="141"/>
      <c r="K376" s="286"/>
      <c r="L376" s="409">
        <v>0</v>
      </c>
      <c r="M376" s="409">
        <v>5.3</v>
      </c>
      <c r="N376" s="409">
        <v>2.2000000000000002</v>
      </c>
      <c r="O376" s="409"/>
      <c r="P376" s="409"/>
      <c r="Q376" s="409"/>
      <c r="R376" s="409"/>
      <c r="S376" s="409"/>
      <c r="T376" s="409"/>
      <c r="U376" s="409"/>
      <c r="V376" s="409"/>
      <c r="W376" s="410"/>
    </row>
    <row r="377" spans="1:23" s="280" customFormat="1" ht="57.6" customHeight="1">
      <c r="A377" s="617" t="s">
        <v>148</v>
      </c>
      <c r="B377" s="618" t="s">
        <v>420</v>
      </c>
      <c r="C377" s="266"/>
      <c r="D377" s="266"/>
      <c r="E377" s="266"/>
      <c r="F377" s="266"/>
      <c r="G377" s="266"/>
      <c r="H377" s="266"/>
      <c r="I377" s="266"/>
      <c r="J377" s="266"/>
      <c r="K377" s="266" t="s">
        <v>62</v>
      </c>
      <c r="L377" s="233">
        <f>SUM(L378)</f>
        <v>8239</v>
      </c>
      <c r="M377" s="233">
        <f t="shared" ref="M377:W377" si="122">SUM(M378)</f>
        <v>7477.3</v>
      </c>
      <c r="N377" s="233">
        <f t="shared" si="122"/>
        <v>5743.4076599999999</v>
      </c>
      <c r="O377" s="233">
        <f t="shared" si="122"/>
        <v>7383.5</v>
      </c>
      <c r="P377" s="233">
        <f t="shared" si="122"/>
        <v>7383.5</v>
      </c>
      <c r="Q377" s="233">
        <f t="shared" si="122"/>
        <v>0</v>
      </c>
      <c r="R377" s="233">
        <f t="shared" si="122"/>
        <v>6868.7000000000007</v>
      </c>
      <c r="S377" s="233">
        <f t="shared" si="122"/>
        <v>6868.7000000000007</v>
      </c>
      <c r="T377" s="233">
        <f t="shared" si="122"/>
        <v>0</v>
      </c>
      <c r="U377" s="233">
        <f t="shared" si="122"/>
        <v>6921.1</v>
      </c>
      <c r="V377" s="233">
        <f t="shared" si="122"/>
        <v>6921.1</v>
      </c>
      <c r="W377" s="233">
        <f t="shared" si="122"/>
        <v>0</v>
      </c>
    </row>
    <row r="378" spans="1:23" s="280" customFormat="1" ht="38.450000000000003" customHeight="1">
      <c r="A378" s="281" t="s">
        <v>9</v>
      </c>
      <c r="B378" s="725" t="s">
        <v>67</v>
      </c>
      <c r="C378" s="725"/>
      <c r="D378" s="725"/>
      <c r="E378" s="725"/>
      <c r="F378" s="725"/>
      <c r="G378" s="725"/>
      <c r="H378" s="725"/>
      <c r="I378" s="725"/>
      <c r="J378" s="725"/>
      <c r="K378" s="725"/>
      <c r="L378" s="234">
        <f>SUM(L379,L383,L402)</f>
        <v>8239</v>
      </c>
      <c r="M378" s="234">
        <f t="shared" ref="M378:W378" si="123">SUM(M379,M383,M402)</f>
        <v>7477.3</v>
      </c>
      <c r="N378" s="234">
        <f t="shared" si="123"/>
        <v>5743.4076599999999</v>
      </c>
      <c r="O378" s="234">
        <f t="shared" si="123"/>
        <v>7383.5</v>
      </c>
      <c r="P378" s="234">
        <f t="shared" si="123"/>
        <v>7383.5</v>
      </c>
      <c r="Q378" s="234">
        <f t="shared" si="123"/>
        <v>0</v>
      </c>
      <c r="R378" s="234">
        <f t="shared" si="123"/>
        <v>6868.7000000000007</v>
      </c>
      <c r="S378" s="234">
        <f t="shared" si="123"/>
        <v>6868.7000000000007</v>
      </c>
      <c r="T378" s="234">
        <f t="shared" si="123"/>
        <v>0</v>
      </c>
      <c r="U378" s="234">
        <f t="shared" si="123"/>
        <v>6921.1</v>
      </c>
      <c r="V378" s="234">
        <f t="shared" si="123"/>
        <v>6921.1</v>
      </c>
      <c r="W378" s="234">
        <f t="shared" si="123"/>
        <v>0</v>
      </c>
    </row>
    <row r="379" spans="1:23" s="320" customFormat="1" ht="19.899999999999999" customHeight="1">
      <c r="A379" s="282" t="s">
        <v>57</v>
      </c>
      <c r="B379" s="224"/>
      <c r="C379" s="283"/>
      <c r="D379" s="284"/>
      <c r="E379" s="224"/>
      <c r="F379" s="224"/>
      <c r="G379" s="224"/>
      <c r="H379" s="224"/>
      <c r="I379" s="149"/>
      <c r="J379" s="283"/>
      <c r="K379" s="284"/>
      <c r="L379" s="402">
        <f t="shared" ref="L379:W379" si="124">SUM(L380:L382)</f>
        <v>2610.3000000000002</v>
      </c>
      <c r="M379" s="402">
        <f t="shared" si="124"/>
        <v>2822.2</v>
      </c>
      <c r="N379" s="402">
        <f t="shared" si="124"/>
        <v>2444.3999999999996</v>
      </c>
      <c r="O379" s="402">
        <f t="shared" si="124"/>
        <v>2304</v>
      </c>
      <c r="P379" s="402">
        <f t="shared" si="124"/>
        <v>2304</v>
      </c>
      <c r="Q379" s="402">
        <f t="shared" si="124"/>
        <v>0</v>
      </c>
      <c r="R379" s="402">
        <f t="shared" si="124"/>
        <v>2143.4</v>
      </c>
      <c r="S379" s="402">
        <f t="shared" si="124"/>
        <v>2143.4</v>
      </c>
      <c r="T379" s="402">
        <f t="shared" si="124"/>
        <v>0</v>
      </c>
      <c r="U379" s="402">
        <f t="shared" si="124"/>
        <v>2159.7000000000003</v>
      </c>
      <c r="V379" s="402">
        <f t="shared" si="124"/>
        <v>2159.7000000000003</v>
      </c>
      <c r="W379" s="402">
        <f t="shared" si="124"/>
        <v>0</v>
      </c>
    </row>
    <row r="380" spans="1:23" s="320" customFormat="1" ht="66.599999999999994" customHeight="1">
      <c r="A380" s="285" t="s">
        <v>10</v>
      </c>
      <c r="B380" s="224" t="s">
        <v>68</v>
      </c>
      <c r="C380" s="102" t="s">
        <v>431</v>
      </c>
      <c r="D380" s="321" t="s">
        <v>527</v>
      </c>
      <c r="E380" s="321" t="s">
        <v>93</v>
      </c>
      <c r="F380" s="321" t="s">
        <v>94</v>
      </c>
      <c r="G380" s="321" t="s">
        <v>117</v>
      </c>
      <c r="H380" s="150">
        <v>100</v>
      </c>
      <c r="I380" s="765" t="s">
        <v>225</v>
      </c>
      <c r="J380" s="732" t="s">
        <v>226</v>
      </c>
      <c r="K380" s="102"/>
      <c r="L380" s="235">
        <v>2311.3000000000002</v>
      </c>
      <c r="M380" s="235">
        <v>2502.6</v>
      </c>
      <c r="N380" s="235">
        <v>2247.1999999999998</v>
      </c>
      <c r="O380" s="235">
        <f>P380+Q380</f>
        <v>1982.6</v>
      </c>
      <c r="P380" s="235">
        <v>1982.6</v>
      </c>
      <c r="Q380" s="235">
        <v>0</v>
      </c>
      <c r="R380" s="235">
        <f>S380+T380</f>
        <v>1844.4</v>
      </c>
      <c r="S380" s="235">
        <v>1844.4</v>
      </c>
      <c r="T380" s="235">
        <v>0</v>
      </c>
      <c r="U380" s="235">
        <f>V380+W380</f>
        <v>1858.4</v>
      </c>
      <c r="V380" s="235">
        <v>1858.4</v>
      </c>
      <c r="W380" s="621">
        <v>0</v>
      </c>
    </row>
    <row r="381" spans="1:23" s="320" customFormat="1" ht="58.9" customHeight="1">
      <c r="A381" s="285" t="s">
        <v>11</v>
      </c>
      <c r="B381" s="224" t="s">
        <v>69</v>
      </c>
      <c r="C381" s="152" t="s">
        <v>576</v>
      </c>
      <c r="D381" s="321" t="s">
        <v>467</v>
      </c>
      <c r="E381" s="321" t="s">
        <v>93</v>
      </c>
      <c r="F381" s="321" t="s">
        <v>94</v>
      </c>
      <c r="G381" s="321" t="s">
        <v>117</v>
      </c>
      <c r="H381" s="150">
        <v>200</v>
      </c>
      <c r="I381" s="866"/>
      <c r="J381" s="733"/>
      <c r="K381" s="286"/>
      <c r="L381" s="235">
        <v>297.5</v>
      </c>
      <c r="M381" s="235">
        <v>319.60000000000002</v>
      </c>
      <c r="N381" s="235">
        <v>197.2</v>
      </c>
      <c r="O381" s="235">
        <f t="shared" ref="O381:O382" si="125">P381+Q381</f>
        <v>321.39999999999998</v>
      </c>
      <c r="P381" s="235">
        <v>321.39999999999998</v>
      </c>
      <c r="Q381" s="235">
        <v>0</v>
      </c>
      <c r="R381" s="235">
        <f t="shared" ref="R381:R382" si="126">S381+T381</f>
        <v>299</v>
      </c>
      <c r="S381" s="235">
        <v>299</v>
      </c>
      <c r="T381" s="235">
        <v>0</v>
      </c>
      <c r="U381" s="235">
        <f t="shared" ref="U381:U382" si="127">V381+W381</f>
        <v>301.3</v>
      </c>
      <c r="V381" s="235">
        <v>301.3</v>
      </c>
      <c r="W381" s="621">
        <v>0</v>
      </c>
    </row>
    <row r="382" spans="1:23" s="320" customFormat="1" ht="69.75" customHeight="1">
      <c r="A382" s="285" t="s">
        <v>20</v>
      </c>
      <c r="B382" s="224" t="s">
        <v>31</v>
      </c>
      <c r="C382" s="152" t="s">
        <v>576</v>
      </c>
      <c r="D382" s="321" t="s">
        <v>467</v>
      </c>
      <c r="E382" s="321" t="s">
        <v>93</v>
      </c>
      <c r="F382" s="321" t="s">
        <v>94</v>
      </c>
      <c r="G382" s="321" t="s">
        <v>117</v>
      </c>
      <c r="H382" s="150">
        <v>800</v>
      </c>
      <c r="I382" s="836"/>
      <c r="J382" s="768"/>
      <c r="K382" s="286"/>
      <c r="L382" s="235">
        <v>1.5</v>
      </c>
      <c r="M382" s="235">
        <v>0</v>
      </c>
      <c r="N382" s="235">
        <v>0</v>
      </c>
      <c r="O382" s="235">
        <f t="shared" si="125"/>
        <v>0</v>
      </c>
      <c r="P382" s="235">
        <v>0</v>
      </c>
      <c r="Q382" s="235">
        <v>0</v>
      </c>
      <c r="R382" s="235">
        <f t="shared" si="126"/>
        <v>0</v>
      </c>
      <c r="S382" s="235">
        <v>0</v>
      </c>
      <c r="T382" s="235">
        <v>0</v>
      </c>
      <c r="U382" s="235">
        <f t="shared" si="127"/>
        <v>0</v>
      </c>
      <c r="V382" s="235">
        <v>0</v>
      </c>
      <c r="W382" s="621">
        <v>0</v>
      </c>
    </row>
    <row r="383" spans="1:23" s="320" customFormat="1" ht="33" customHeight="1">
      <c r="A383" s="787" t="s">
        <v>89</v>
      </c>
      <c r="B383" s="758"/>
      <c r="C383" s="758"/>
      <c r="D383" s="758"/>
      <c r="E383" s="758"/>
      <c r="F383" s="758"/>
      <c r="G383" s="758"/>
      <c r="H383" s="758"/>
      <c r="I383" s="758"/>
      <c r="J383" s="758"/>
      <c r="K383" s="758"/>
      <c r="L383" s="402">
        <f>SUM(L384,L388,L399)</f>
        <v>5628.7000000000007</v>
      </c>
      <c r="M383" s="402">
        <f t="shared" ref="M383:W383" si="128">SUM(M384,M388,M399)</f>
        <v>4649.8</v>
      </c>
      <c r="N383" s="402">
        <f t="shared" si="128"/>
        <v>3296.8076600000004</v>
      </c>
      <c r="O383" s="402">
        <f t="shared" si="128"/>
        <v>5079.5</v>
      </c>
      <c r="P383" s="402">
        <f t="shared" si="128"/>
        <v>5079.5</v>
      </c>
      <c r="Q383" s="402">
        <f t="shared" si="128"/>
        <v>0</v>
      </c>
      <c r="R383" s="402">
        <f t="shared" si="128"/>
        <v>4725.3</v>
      </c>
      <c r="S383" s="402">
        <f t="shared" si="128"/>
        <v>4725.3</v>
      </c>
      <c r="T383" s="402">
        <f t="shared" si="128"/>
        <v>0</v>
      </c>
      <c r="U383" s="402">
        <f t="shared" si="128"/>
        <v>4761.3999999999996</v>
      </c>
      <c r="V383" s="402">
        <f t="shared" si="128"/>
        <v>4761.3999999999996</v>
      </c>
      <c r="W383" s="403">
        <f t="shared" si="128"/>
        <v>0</v>
      </c>
    </row>
    <row r="384" spans="1:23" s="320" customFormat="1" ht="31.9" customHeight="1">
      <c r="A384" s="285" t="s">
        <v>12</v>
      </c>
      <c r="B384" s="224" t="s">
        <v>58</v>
      </c>
      <c r="C384" s="102"/>
      <c r="D384" s="102"/>
      <c r="E384" s="224"/>
      <c r="F384" s="224"/>
      <c r="G384" s="224"/>
      <c r="H384" s="150">
        <v>100</v>
      </c>
      <c r="I384" s="287"/>
      <c r="J384" s="102"/>
      <c r="K384" s="102"/>
      <c r="L384" s="235">
        <f>SUM(L385:L387)</f>
        <v>3404.3</v>
      </c>
      <c r="M384" s="235">
        <f t="shared" ref="M384:W384" si="129">SUM(M385:M387)</f>
        <v>2830.4</v>
      </c>
      <c r="N384" s="235">
        <f t="shared" si="129"/>
        <v>2331.6076600000001</v>
      </c>
      <c r="O384" s="235">
        <f>SUM(O385:O387)</f>
        <v>3444.3</v>
      </c>
      <c r="P384" s="235">
        <f>SUM(P385:P387)</f>
        <v>3444.3</v>
      </c>
      <c r="Q384" s="235">
        <f t="shared" si="129"/>
        <v>0</v>
      </c>
      <c r="R384" s="235">
        <f t="shared" si="129"/>
        <v>3204.1000000000004</v>
      </c>
      <c r="S384" s="235">
        <f t="shared" si="129"/>
        <v>3204.1000000000004</v>
      </c>
      <c r="T384" s="235">
        <f t="shared" si="129"/>
        <v>0</v>
      </c>
      <c r="U384" s="235">
        <f t="shared" si="129"/>
        <v>3228.6</v>
      </c>
      <c r="V384" s="235">
        <f t="shared" si="129"/>
        <v>3228.6</v>
      </c>
      <c r="W384" s="621">
        <f t="shared" si="129"/>
        <v>0</v>
      </c>
    </row>
    <row r="385" spans="1:23" s="320" customFormat="1" ht="42" customHeight="1">
      <c r="A385" s="285" t="s">
        <v>48</v>
      </c>
      <c r="B385" s="224" t="s">
        <v>421</v>
      </c>
      <c r="C385" s="102"/>
      <c r="D385" s="102"/>
      <c r="E385" s="224"/>
      <c r="F385" s="224"/>
      <c r="G385" s="224"/>
      <c r="H385" s="150">
        <v>100</v>
      </c>
      <c r="I385" s="287"/>
      <c r="J385" s="102"/>
      <c r="K385" s="102"/>
      <c r="L385" s="235"/>
      <c r="M385" s="235"/>
      <c r="N385" s="235"/>
      <c r="O385" s="235"/>
      <c r="P385" s="235"/>
      <c r="Q385" s="235"/>
      <c r="R385" s="235"/>
      <c r="S385" s="235"/>
      <c r="T385" s="235"/>
      <c r="U385" s="235"/>
      <c r="V385" s="235"/>
      <c r="W385" s="621"/>
    </row>
    <row r="386" spans="1:23" s="320" customFormat="1" ht="192" customHeight="1">
      <c r="A386" s="285" t="s">
        <v>294</v>
      </c>
      <c r="B386" s="224" t="s">
        <v>316</v>
      </c>
      <c r="C386" s="102" t="s">
        <v>577</v>
      </c>
      <c r="D386" s="321" t="s">
        <v>569</v>
      </c>
      <c r="E386" s="351" t="s">
        <v>96</v>
      </c>
      <c r="F386" s="351" t="s">
        <v>81</v>
      </c>
      <c r="G386" s="351" t="s">
        <v>97</v>
      </c>
      <c r="H386" s="150">
        <v>100</v>
      </c>
      <c r="I386" s="152" t="s">
        <v>512</v>
      </c>
      <c r="J386" s="102" t="s">
        <v>230</v>
      </c>
      <c r="K386" s="102"/>
      <c r="L386" s="235">
        <v>2986.5</v>
      </c>
      <c r="M386" s="235">
        <v>2420.6</v>
      </c>
      <c r="N386" s="235">
        <v>2075.8076599999999</v>
      </c>
      <c r="O386" s="235">
        <f>P386+Q386</f>
        <v>2932.8</v>
      </c>
      <c r="P386" s="235">
        <v>2932.8</v>
      </c>
      <c r="Q386" s="235">
        <v>0</v>
      </c>
      <c r="R386" s="235">
        <f>S386+T386</f>
        <v>2728.3</v>
      </c>
      <c r="S386" s="235">
        <v>2728.3</v>
      </c>
      <c r="T386" s="235">
        <v>0</v>
      </c>
      <c r="U386" s="235">
        <f>V386+W386</f>
        <v>2749.1</v>
      </c>
      <c r="V386" s="235">
        <v>2749.1</v>
      </c>
      <c r="W386" s="621">
        <v>0</v>
      </c>
    </row>
    <row r="387" spans="1:23" s="320" customFormat="1" ht="135" customHeight="1">
      <c r="A387" s="285" t="s">
        <v>296</v>
      </c>
      <c r="B387" s="224" t="s">
        <v>297</v>
      </c>
      <c r="C387" s="102" t="s">
        <v>578</v>
      </c>
      <c r="D387" s="321" t="s">
        <v>549</v>
      </c>
      <c r="E387" s="321" t="s">
        <v>100</v>
      </c>
      <c r="F387" s="321" t="s">
        <v>100</v>
      </c>
      <c r="G387" s="321" t="s">
        <v>102</v>
      </c>
      <c r="H387" s="150">
        <v>100</v>
      </c>
      <c r="I387" s="152" t="s">
        <v>513</v>
      </c>
      <c r="J387" s="102" t="s">
        <v>234</v>
      </c>
      <c r="K387" s="102"/>
      <c r="L387" s="235">
        <v>417.8</v>
      </c>
      <c r="M387" s="235">
        <v>409.8</v>
      </c>
      <c r="N387" s="235">
        <v>255.8</v>
      </c>
      <c r="O387" s="235">
        <f t="shared" ref="O387" si="130">P387+Q387</f>
        <v>511.5</v>
      </c>
      <c r="P387" s="235">
        <v>511.5</v>
      </c>
      <c r="Q387" s="235">
        <v>0</v>
      </c>
      <c r="R387" s="235">
        <f>S387+T387</f>
        <v>475.8</v>
      </c>
      <c r="S387" s="235">
        <v>475.8</v>
      </c>
      <c r="T387" s="235">
        <v>0</v>
      </c>
      <c r="U387" s="235">
        <f>V387+W387</f>
        <v>479.5</v>
      </c>
      <c r="V387" s="235">
        <v>479.5</v>
      </c>
      <c r="W387" s="621">
        <v>0</v>
      </c>
    </row>
    <row r="388" spans="1:23" s="320" customFormat="1" ht="39.75" customHeight="1">
      <c r="A388" s="285" t="s">
        <v>13</v>
      </c>
      <c r="B388" s="224" t="s">
        <v>32</v>
      </c>
      <c r="C388" s="149"/>
      <c r="D388" s="286"/>
      <c r="E388" s="224"/>
      <c r="F388" s="224"/>
      <c r="G388" s="224"/>
      <c r="H388" s="150">
        <v>200</v>
      </c>
      <c r="I388" s="149"/>
      <c r="J388" s="149"/>
      <c r="K388" s="286"/>
      <c r="L388" s="235">
        <f>SUM(L389:L398)</f>
        <v>2221.4</v>
      </c>
      <c r="M388" s="235">
        <f t="shared" ref="M388:W388" si="131">SUM(M389:M398)</f>
        <v>1816.3999999999999</v>
      </c>
      <c r="N388" s="235">
        <f>SUM(N389:N398)</f>
        <v>965.2</v>
      </c>
      <c r="O388" s="235">
        <f>SUM(O389:O398)</f>
        <v>1632.3</v>
      </c>
      <c r="P388" s="235">
        <f>SUM(P389:P398)</f>
        <v>1632.3</v>
      </c>
      <c r="Q388" s="235">
        <f t="shared" si="131"/>
        <v>0</v>
      </c>
      <c r="R388" s="235">
        <f t="shared" si="131"/>
        <v>1518.5</v>
      </c>
      <c r="S388" s="235">
        <f t="shared" si="131"/>
        <v>1518.5</v>
      </c>
      <c r="T388" s="235">
        <f t="shared" si="131"/>
        <v>0</v>
      </c>
      <c r="U388" s="235">
        <f t="shared" si="131"/>
        <v>1530.1</v>
      </c>
      <c r="V388" s="235">
        <f t="shared" si="131"/>
        <v>1530.1</v>
      </c>
      <c r="W388" s="621">
        <f t="shared" si="131"/>
        <v>0</v>
      </c>
    </row>
    <row r="389" spans="1:23" s="320" customFormat="1" ht="41.45" customHeight="1">
      <c r="A389" s="285" t="s">
        <v>49</v>
      </c>
      <c r="B389" s="224" t="s">
        <v>422</v>
      </c>
      <c r="C389" s="149"/>
      <c r="D389" s="286"/>
      <c r="E389" s="224"/>
      <c r="F389" s="224"/>
      <c r="G389" s="224"/>
      <c r="H389" s="150">
        <v>200</v>
      </c>
      <c r="I389" s="149"/>
      <c r="J389" s="149"/>
      <c r="K389" s="286"/>
      <c r="L389" s="235"/>
      <c r="M389" s="235"/>
      <c r="N389" s="235"/>
      <c r="O389" s="235"/>
      <c r="P389" s="235"/>
      <c r="Q389" s="235"/>
      <c r="R389" s="235"/>
      <c r="S389" s="235"/>
      <c r="T389" s="235"/>
      <c r="U389" s="235"/>
      <c r="V389" s="235"/>
      <c r="W389" s="621"/>
    </row>
    <row r="390" spans="1:23" s="320" customFormat="1" ht="138" customHeight="1">
      <c r="A390" s="285" t="s">
        <v>298</v>
      </c>
      <c r="B390" s="224" t="s">
        <v>295</v>
      </c>
      <c r="C390" s="102" t="s">
        <v>577</v>
      </c>
      <c r="D390" s="321" t="s">
        <v>569</v>
      </c>
      <c r="E390" s="321" t="s">
        <v>96</v>
      </c>
      <c r="F390" s="321" t="s">
        <v>81</v>
      </c>
      <c r="G390" s="321" t="s">
        <v>97</v>
      </c>
      <c r="H390" s="150">
        <v>200</v>
      </c>
      <c r="I390" s="765" t="s">
        <v>299</v>
      </c>
      <c r="J390" s="765" t="s">
        <v>514</v>
      </c>
      <c r="K390" s="286"/>
      <c r="L390" s="235">
        <v>862.2</v>
      </c>
      <c r="M390" s="235">
        <v>948</v>
      </c>
      <c r="N390" s="235">
        <v>441.2</v>
      </c>
      <c r="O390" s="235">
        <f>P390+Q390</f>
        <v>908</v>
      </c>
      <c r="P390" s="235">
        <v>908</v>
      </c>
      <c r="Q390" s="235">
        <v>0</v>
      </c>
      <c r="R390" s="235">
        <f>S390+T390</f>
        <v>844.7</v>
      </c>
      <c r="S390" s="235">
        <v>844.7</v>
      </c>
      <c r="T390" s="235">
        <v>0</v>
      </c>
      <c r="U390" s="235">
        <f>V390+W390</f>
        <v>851.1</v>
      </c>
      <c r="V390" s="235">
        <v>851.1</v>
      </c>
      <c r="W390" s="621">
        <v>0</v>
      </c>
    </row>
    <row r="391" spans="1:23" s="320" customFormat="1" ht="190.5" customHeight="1">
      <c r="A391" s="285" t="s">
        <v>301</v>
      </c>
      <c r="B391" s="224" t="s">
        <v>302</v>
      </c>
      <c r="C391" s="102" t="s">
        <v>577</v>
      </c>
      <c r="D391" s="321" t="s">
        <v>569</v>
      </c>
      <c r="E391" s="321" t="s">
        <v>96</v>
      </c>
      <c r="F391" s="321" t="s">
        <v>81</v>
      </c>
      <c r="G391" s="321" t="s">
        <v>201</v>
      </c>
      <c r="H391" s="150">
        <v>200</v>
      </c>
      <c r="I391" s="767"/>
      <c r="J391" s="767"/>
      <c r="K391" s="286"/>
      <c r="L391" s="235">
        <v>415.8</v>
      </c>
      <c r="M391" s="235">
        <v>311</v>
      </c>
      <c r="N391" s="235">
        <v>128</v>
      </c>
      <c r="O391" s="235">
        <f>P391+Q391</f>
        <v>314.39999999999998</v>
      </c>
      <c r="P391" s="235">
        <v>314.39999999999998</v>
      </c>
      <c r="Q391" s="235">
        <v>0</v>
      </c>
      <c r="R391" s="235">
        <f t="shared" ref="R391:R398" si="132">S391+T391</f>
        <v>292.5</v>
      </c>
      <c r="S391" s="235">
        <v>292.5</v>
      </c>
      <c r="T391" s="235">
        <v>0</v>
      </c>
      <c r="U391" s="235">
        <f>V391+W391</f>
        <v>294.7</v>
      </c>
      <c r="V391" s="235">
        <v>294.7</v>
      </c>
      <c r="W391" s="621">
        <v>0</v>
      </c>
    </row>
    <row r="392" spans="1:23" s="320" customFormat="1" ht="121.5" customHeight="1">
      <c r="A392" s="285" t="s">
        <v>303</v>
      </c>
      <c r="B392" s="224" t="s">
        <v>305</v>
      </c>
      <c r="C392" s="102" t="s">
        <v>579</v>
      </c>
      <c r="D392" s="321" t="s">
        <v>550</v>
      </c>
      <c r="E392" s="321" t="s">
        <v>94</v>
      </c>
      <c r="F392" s="321" t="s">
        <v>98</v>
      </c>
      <c r="G392" s="321" t="s">
        <v>176</v>
      </c>
      <c r="H392" s="150">
        <v>200</v>
      </c>
      <c r="I392" s="152" t="s">
        <v>515</v>
      </c>
      <c r="J392" s="152" t="s">
        <v>516</v>
      </c>
      <c r="K392" s="286"/>
      <c r="L392" s="235">
        <v>30.4</v>
      </c>
      <c r="M392" s="235">
        <v>25.6</v>
      </c>
      <c r="N392" s="235">
        <v>0</v>
      </c>
      <c r="O392" s="235">
        <f t="shared" ref="O392:O394" si="133">P392+Q392</f>
        <v>24.3</v>
      </c>
      <c r="P392" s="235">
        <v>24.3</v>
      </c>
      <c r="Q392" s="235">
        <v>0</v>
      </c>
      <c r="R392" s="235">
        <f t="shared" si="132"/>
        <v>22.6</v>
      </c>
      <c r="S392" s="235">
        <v>22.6</v>
      </c>
      <c r="T392" s="235">
        <v>0</v>
      </c>
      <c r="U392" s="235">
        <f t="shared" ref="U392:U394" si="134">V392+W392</f>
        <v>22.8</v>
      </c>
      <c r="V392" s="235">
        <v>22.8</v>
      </c>
      <c r="W392" s="621">
        <v>0</v>
      </c>
    </row>
    <row r="393" spans="1:23" s="320" customFormat="1" ht="62.25" customHeight="1">
      <c r="A393" s="285" t="s">
        <v>304</v>
      </c>
      <c r="B393" s="224" t="s">
        <v>308</v>
      </c>
      <c r="C393" s="102" t="s">
        <v>580</v>
      </c>
      <c r="D393" s="321" t="s">
        <v>551</v>
      </c>
      <c r="E393" s="321" t="s">
        <v>100</v>
      </c>
      <c r="F393" s="321" t="s">
        <v>96</v>
      </c>
      <c r="G393" s="321" t="s">
        <v>260</v>
      </c>
      <c r="H393" s="150">
        <v>200</v>
      </c>
      <c r="I393" s="765" t="s">
        <v>517</v>
      </c>
      <c r="J393" s="765" t="s">
        <v>518</v>
      </c>
      <c r="K393" s="286"/>
      <c r="L393" s="235">
        <v>184</v>
      </c>
      <c r="M393" s="235">
        <v>154.80000000000001</v>
      </c>
      <c r="N393" s="235">
        <v>147.1</v>
      </c>
      <c r="O393" s="235">
        <f t="shared" si="133"/>
        <v>147.1</v>
      </c>
      <c r="P393" s="235">
        <v>147.1</v>
      </c>
      <c r="Q393" s="235">
        <v>0</v>
      </c>
      <c r="R393" s="235">
        <f t="shared" si="132"/>
        <v>136.80000000000001</v>
      </c>
      <c r="S393" s="235">
        <v>136.80000000000001</v>
      </c>
      <c r="T393" s="235">
        <v>0</v>
      </c>
      <c r="U393" s="235">
        <f t="shared" si="134"/>
        <v>137.9</v>
      </c>
      <c r="V393" s="235">
        <v>137.9</v>
      </c>
      <c r="W393" s="621">
        <v>0</v>
      </c>
    </row>
    <row r="394" spans="1:23" s="320" customFormat="1" ht="64.5" customHeight="1">
      <c r="A394" s="285" t="s">
        <v>307</v>
      </c>
      <c r="B394" s="224" t="s">
        <v>310</v>
      </c>
      <c r="C394" s="102" t="s">
        <v>581</v>
      </c>
      <c r="D394" s="321" t="s">
        <v>551</v>
      </c>
      <c r="E394" s="321" t="s">
        <v>100</v>
      </c>
      <c r="F394" s="321" t="s">
        <v>96</v>
      </c>
      <c r="G394" s="321" t="s">
        <v>137</v>
      </c>
      <c r="H394" s="150">
        <v>200</v>
      </c>
      <c r="I394" s="766"/>
      <c r="J394" s="866"/>
      <c r="K394" s="286"/>
      <c r="L394" s="235">
        <v>298.3</v>
      </c>
      <c r="M394" s="235">
        <v>251</v>
      </c>
      <c r="N394" s="235">
        <v>122.9</v>
      </c>
      <c r="O394" s="235">
        <f t="shared" si="133"/>
        <v>238.5</v>
      </c>
      <c r="P394" s="235">
        <v>238.5</v>
      </c>
      <c r="Q394" s="235">
        <v>0</v>
      </c>
      <c r="R394" s="235">
        <f t="shared" si="132"/>
        <v>221.9</v>
      </c>
      <c r="S394" s="235">
        <v>221.9</v>
      </c>
      <c r="T394" s="235">
        <v>0</v>
      </c>
      <c r="U394" s="235">
        <f t="shared" si="134"/>
        <v>223.6</v>
      </c>
      <c r="V394" s="235">
        <v>223.6</v>
      </c>
      <c r="W394" s="621">
        <v>0</v>
      </c>
    </row>
    <row r="395" spans="1:23" s="320" customFormat="1" ht="81.599999999999994" customHeight="1">
      <c r="A395" s="285" t="s">
        <v>309</v>
      </c>
      <c r="B395" s="224" t="s">
        <v>313</v>
      </c>
      <c r="C395" s="427" t="s">
        <v>114</v>
      </c>
      <c r="D395" s="321" t="s">
        <v>551</v>
      </c>
      <c r="E395" s="321" t="s">
        <v>100</v>
      </c>
      <c r="F395" s="321" t="s">
        <v>96</v>
      </c>
      <c r="G395" s="321" t="s">
        <v>194</v>
      </c>
      <c r="H395" s="150">
        <v>200</v>
      </c>
      <c r="I395" s="767"/>
      <c r="J395" s="836"/>
      <c r="K395" s="102"/>
      <c r="L395" s="235">
        <v>0</v>
      </c>
      <c r="M395" s="235">
        <v>0</v>
      </c>
      <c r="N395" s="235">
        <v>0</v>
      </c>
      <c r="O395" s="235">
        <f>P395+Q395</f>
        <v>0</v>
      </c>
      <c r="P395" s="235">
        <v>0</v>
      </c>
      <c r="Q395" s="235">
        <v>0</v>
      </c>
      <c r="R395" s="235">
        <f>S395+T395</f>
        <v>0</v>
      </c>
      <c r="S395" s="235">
        <v>0</v>
      </c>
      <c r="T395" s="235">
        <v>0</v>
      </c>
      <c r="U395" s="235">
        <f>V395+W395</f>
        <v>0</v>
      </c>
      <c r="V395" s="235">
        <v>0</v>
      </c>
      <c r="W395" s="621">
        <v>0</v>
      </c>
    </row>
    <row r="396" spans="1:23" s="320" customFormat="1" ht="63" customHeight="1">
      <c r="A396" s="285" t="s">
        <v>311</v>
      </c>
      <c r="B396" s="224" t="s">
        <v>524</v>
      </c>
      <c r="C396" s="427" t="s">
        <v>461</v>
      </c>
      <c r="D396" s="321" t="s">
        <v>528</v>
      </c>
      <c r="E396" s="321" t="s">
        <v>100</v>
      </c>
      <c r="F396" s="321" t="s">
        <v>96</v>
      </c>
      <c r="G396" s="321" t="s">
        <v>213</v>
      </c>
      <c r="H396" s="150">
        <v>200</v>
      </c>
      <c r="I396" s="428" t="s">
        <v>639</v>
      </c>
      <c r="J396" s="310">
        <v>44370</v>
      </c>
      <c r="K396" s="286"/>
      <c r="L396" s="235">
        <v>0</v>
      </c>
      <c r="M396" s="235">
        <v>78</v>
      </c>
      <c r="N396" s="235">
        <v>78</v>
      </c>
      <c r="O396" s="235">
        <f>P396+Q396</f>
        <v>0</v>
      </c>
      <c r="P396" s="235">
        <f t="shared" ref="P396:W396" si="135">SUM(P397:P397)</f>
        <v>0</v>
      </c>
      <c r="Q396" s="235">
        <f t="shared" si="135"/>
        <v>0</v>
      </c>
      <c r="R396" s="235">
        <f t="shared" si="132"/>
        <v>0</v>
      </c>
      <c r="S396" s="235">
        <f t="shared" si="135"/>
        <v>0</v>
      </c>
      <c r="T396" s="235">
        <f t="shared" si="135"/>
        <v>0</v>
      </c>
      <c r="U396" s="235">
        <f>V396+W396</f>
        <v>0</v>
      </c>
      <c r="V396" s="235">
        <f t="shared" si="135"/>
        <v>0</v>
      </c>
      <c r="W396" s="621">
        <f t="shared" si="135"/>
        <v>0</v>
      </c>
    </row>
    <row r="397" spans="1:23" s="320" customFormat="1" ht="81.75" customHeight="1">
      <c r="A397" s="285" t="s">
        <v>312</v>
      </c>
      <c r="B397" s="224" t="s">
        <v>524</v>
      </c>
      <c r="C397" s="102" t="s">
        <v>581</v>
      </c>
      <c r="D397" s="321" t="s">
        <v>551</v>
      </c>
      <c r="E397" s="321" t="s">
        <v>100</v>
      </c>
      <c r="F397" s="321" t="s">
        <v>96</v>
      </c>
      <c r="G397" s="321" t="s">
        <v>213</v>
      </c>
      <c r="H397" s="150">
        <v>200</v>
      </c>
      <c r="I397" s="428" t="s">
        <v>640</v>
      </c>
      <c r="J397" s="310">
        <v>44391</v>
      </c>
      <c r="K397" s="286"/>
      <c r="L397" s="235">
        <v>0</v>
      </c>
      <c r="M397" s="235">
        <v>48</v>
      </c>
      <c r="N397" s="235">
        <v>48</v>
      </c>
      <c r="O397" s="235">
        <f t="shared" ref="O397:O398" si="136">P397+Q397</f>
        <v>0</v>
      </c>
      <c r="P397" s="235">
        <v>0</v>
      </c>
      <c r="Q397" s="235">
        <v>0</v>
      </c>
      <c r="R397" s="235">
        <f t="shared" si="132"/>
        <v>0</v>
      </c>
      <c r="S397" s="235">
        <v>0</v>
      </c>
      <c r="T397" s="235">
        <v>0</v>
      </c>
      <c r="U397" s="235">
        <f t="shared" ref="U397:U398" si="137">V397+W397</f>
        <v>0</v>
      </c>
      <c r="V397" s="235">
        <v>0</v>
      </c>
      <c r="W397" s="621">
        <v>0</v>
      </c>
    </row>
    <row r="398" spans="1:23" s="320" customFormat="1" ht="70.150000000000006" customHeight="1">
      <c r="A398" s="285" t="s">
        <v>314</v>
      </c>
      <c r="B398" s="224" t="s">
        <v>519</v>
      </c>
      <c r="C398" s="102" t="s">
        <v>581</v>
      </c>
      <c r="D398" s="321" t="s">
        <v>551</v>
      </c>
      <c r="E398" s="429" t="s">
        <v>100</v>
      </c>
      <c r="F398" s="429" t="s">
        <v>96</v>
      </c>
      <c r="G398" s="429" t="s">
        <v>262</v>
      </c>
      <c r="H398" s="150">
        <v>200</v>
      </c>
      <c r="I398" s="152" t="s">
        <v>520</v>
      </c>
      <c r="J398" s="310">
        <v>43903</v>
      </c>
      <c r="K398" s="286"/>
      <c r="L398" s="235">
        <v>430.7</v>
      </c>
      <c r="M398" s="235">
        <v>0</v>
      </c>
      <c r="N398" s="235">
        <v>0</v>
      </c>
      <c r="O398" s="235">
        <f t="shared" si="136"/>
        <v>0</v>
      </c>
      <c r="P398" s="235">
        <v>0</v>
      </c>
      <c r="Q398" s="235">
        <v>0</v>
      </c>
      <c r="R398" s="235">
        <f t="shared" si="132"/>
        <v>0</v>
      </c>
      <c r="S398" s="235">
        <v>0</v>
      </c>
      <c r="T398" s="235">
        <v>0</v>
      </c>
      <c r="U398" s="235">
        <f t="shared" si="137"/>
        <v>0</v>
      </c>
      <c r="V398" s="235">
        <v>0</v>
      </c>
      <c r="W398" s="621">
        <v>0</v>
      </c>
    </row>
    <row r="399" spans="1:23" s="320" customFormat="1" ht="26.45" customHeight="1">
      <c r="A399" s="285" t="s">
        <v>167</v>
      </c>
      <c r="B399" s="224" t="s">
        <v>31</v>
      </c>
      <c r="C399" s="149"/>
      <c r="D399" s="286"/>
      <c r="E399" s="224"/>
      <c r="F399" s="224"/>
      <c r="G399" s="224"/>
      <c r="H399" s="150">
        <v>800</v>
      </c>
      <c r="I399" s="149"/>
      <c r="J399" s="149"/>
      <c r="K399" s="286"/>
      <c r="L399" s="235">
        <f>SUM(L400:L401)</f>
        <v>3</v>
      </c>
      <c r="M399" s="235">
        <f t="shared" ref="M399:W399" si="138">SUM(M400:M401)</f>
        <v>3</v>
      </c>
      <c r="N399" s="235">
        <f t="shared" si="138"/>
        <v>0</v>
      </c>
      <c r="O399" s="235">
        <f t="shared" si="138"/>
        <v>2.9</v>
      </c>
      <c r="P399" s="235">
        <f t="shared" si="138"/>
        <v>2.9</v>
      </c>
      <c r="Q399" s="235">
        <f t="shared" si="138"/>
        <v>0</v>
      </c>
      <c r="R399" s="235">
        <f t="shared" si="138"/>
        <v>2.7</v>
      </c>
      <c r="S399" s="235">
        <f t="shared" si="138"/>
        <v>2.7</v>
      </c>
      <c r="T399" s="235">
        <f t="shared" si="138"/>
        <v>0</v>
      </c>
      <c r="U399" s="235">
        <f t="shared" si="138"/>
        <v>2.7</v>
      </c>
      <c r="V399" s="235">
        <f t="shared" si="138"/>
        <v>2.7</v>
      </c>
      <c r="W399" s="235">
        <f t="shared" si="138"/>
        <v>0</v>
      </c>
    </row>
    <row r="400" spans="1:23" s="320" customFormat="1" ht="40.9" customHeight="1">
      <c r="A400" s="285" t="s">
        <v>51</v>
      </c>
      <c r="B400" s="224" t="s">
        <v>423</v>
      </c>
      <c r="C400" s="149"/>
      <c r="D400" s="286"/>
      <c r="E400" s="224"/>
      <c r="F400" s="224"/>
      <c r="G400" s="224"/>
      <c r="H400" s="150">
        <v>800</v>
      </c>
      <c r="I400" s="149"/>
      <c r="J400" s="149"/>
      <c r="K400" s="286"/>
      <c r="L400" s="235"/>
      <c r="M400" s="235"/>
      <c r="N400" s="235"/>
      <c r="O400" s="235"/>
      <c r="P400" s="235"/>
      <c r="Q400" s="235"/>
      <c r="R400" s="235"/>
      <c r="S400" s="235"/>
      <c r="T400" s="235"/>
      <c r="U400" s="235"/>
      <c r="V400" s="235"/>
      <c r="W400" s="621"/>
    </row>
    <row r="401" spans="1:24" s="320" customFormat="1" ht="103.9" customHeight="1">
      <c r="A401" s="285" t="s">
        <v>212</v>
      </c>
      <c r="B401" s="224" t="s">
        <v>316</v>
      </c>
      <c r="C401" s="102" t="s">
        <v>577</v>
      </c>
      <c r="D401" s="321" t="s">
        <v>569</v>
      </c>
      <c r="E401" s="321" t="s">
        <v>96</v>
      </c>
      <c r="F401" s="321" t="s">
        <v>81</v>
      </c>
      <c r="G401" s="321" t="s">
        <v>97</v>
      </c>
      <c r="H401" s="150">
        <v>800</v>
      </c>
      <c r="I401" s="152" t="s">
        <v>235</v>
      </c>
      <c r="J401" s="152" t="s">
        <v>107</v>
      </c>
      <c r="K401" s="286"/>
      <c r="L401" s="235">
        <v>3</v>
      </c>
      <c r="M401" s="235">
        <v>3</v>
      </c>
      <c r="N401" s="235">
        <v>0</v>
      </c>
      <c r="O401" s="235">
        <f>SUM(P401:Q401)</f>
        <v>2.9</v>
      </c>
      <c r="P401" s="235">
        <v>2.9</v>
      </c>
      <c r="Q401" s="235">
        <v>0</v>
      </c>
      <c r="R401" s="235">
        <f>SUM(S401:T401)</f>
        <v>2.7</v>
      </c>
      <c r="S401" s="235">
        <v>2.7</v>
      </c>
      <c r="T401" s="235">
        <v>0</v>
      </c>
      <c r="U401" s="235">
        <f>SUM(V401:W401)</f>
        <v>2.7</v>
      </c>
      <c r="V401" s="235">
        <v>2.7</v>
      </c>
      <c r="W401" s="621">
        <v>0</v>
      </c>
    </row>
    <row r="402" spans="1:24" s="320" customFormat="1" ht="39.75" customHeight="1">
      <c r="A402" s="788" t="s">
        <v>73</v>
      </c>
      <c r="B402" s="769"/>
      <c r="C402" s="769"/>
      <c r="D402" s="769"/>
      <c r="E402" s="769"/>
      <c r="F402" s="769"/>
      <c r="G402" s="769"/>
      <c r="H402" s="769"/>
      <c r="I402" s="769"/>
      <c r="J402" s="769"/>
      <c r="K402" s="769"/>
      <c r="L402" s="622">
        <f>SUM(L403)</f>
        <v>0</v>
      </c>
      <c r="M402" s="622">
        <f t="shared" ref="M402:W402" si="139">SUM(M403)</f>
        <v>5.3</v>
      </c>
      <c r="N402" s="622">
        <f t="shared" si="139"/>
        <v>2.2000000000000002</v>
      </c>
      <c r="O402" s="622">
        <f t="shared" si="139"/>
        <v>0</v>
      </c>
      <c r="P402" s="622">
        <f t="shared" si="139"/>
        <v>0</v>
      </c>
      <c r="Q402" s="622">
        <f t="shared" si="139"/>
        <v>0</v>
      </c>
      <c r="R402" s="622">
        <f t="shared" si="139"/>
        <v>0</v>
      </c>
      <c r="S402" s="622">
        <f t="shared" si="139"/>
        <v>0</v>
      </c>
      <c r="T402" s="622">
        <f t="shared" si="139"/>
        <v>0</v>
      </c>
      <c r="U402" s="622">
        <f t="shared" si="139"/>
        <v>0</v>
      </c>
      <c r="V402" s="622">
        <f t="shared" si="139"/>
        <v>0</v>
      </c>
      <c r="W402" s="623">
        <f t="shared" si="139"/>
        <v>0</v>
      </c>
    </row>
    <row r="403" spans="1:24" s="320" customFormat="1" ht="39.75" customHeight="1">
      <c r="A403" s="285" t="s">
        <v>21</v>
      </c>
      <c r="B403" s="224" t="s">
        <v>90</v>
      </c>
      <c r="C403" s="149"/>
      <c r="D403" s="286"/>
      <c r="E403" s="224"/>
      <c r="F403" s="224"/>
      <c r="G403" s="224"/>
      <c r="H403" s="150">
        <v>200</v>
      </c>
      <c r="I403" s="149"/>
      <c r="J403" s="149"/>
      <c r="K403" s="286"/>
      <c r="L403" s="235">
        <f t="shared" ref="L403:W403" si="140">SUM(L404:L404)</f>
        <v>0</v>
      </c>
      <c r="M403" s="235">
        <f t="shared" si="140"/>
        <v>5.3</v>
      </c>
      <c r="N403" s="235">
        <f t="shared" si="140"/>
        <v>2.2000000000000002</v>
      </c>
      <c r="O403" s="235">
        <f t="shared" si="140"/>
        <v>0</v>
      </c>
      <c r="P403" s="235">
        <f t="shared" si="140"/>
        <v>0</v>
      </c>
      <c r="Q403" s="235">
        <f t="shared" si="140"/>
        <v>0</v>
      </c>
      <c r="R403" s="235">
        <f t="shared" si="140"/>
        <v>0</v>
      </c>
      <c r="S403" s="235">
        <f t="shared" si="140"/>
        <v>0</v>
      </c>
      <c r="T403" s="235">
        <f t="shared" si="140"/>
        <v>0</v>
      </c>
      <c r="U403" s="235">
        <f t="shared" si="140"/>
        <v>0</v>
      </c>
      <c r="V403" s="235">
        <f t="shared" si="140"/>
        <v>0</v>
      </c>
      <c r="W403" s="621">
        <f t="shared" si="140"/>
        <v>0</v>
      </c>
    </row>
    <row r="404" spans="1:24" s="320" customFormat="1" ht="18.75" customHeight="1">
      <c r="A404" s="285" t="s">
        <v>42</v>
      </c>
      <c r="B404" s="224" t="s">
        <v>606</v>
      </c>
      <c r="C404" s="102" t="s">
        <v>427</v>
      </c>
      <c r="D404" s="286"/>
      <c r="E404" s="321" t="s">
        <v>94</v>
      </c>
      <c r="F404" s="224">
        <v>10</v>
      </c>
      <c r="G404" s="224" t="s">
        <v>424</v>
      </c>
      <c r="H404" s="150">
        <v>200</v>
      </c>
      <c r="I404" s="149"/>
      <c r="J404" s="149"/>
      <c r="K404" s="286"/>
      <c r="L404" s="235"/>
      <c r="M404" s="235">
        <v>5.3</v>
      </c>
      <c r="N404" s="235">
        <v>2.2000000000000002</v>
      </c>
      <c r="O404" s="235">
        <f>SUM(P404:Q404)</f>
        <v>0</v>
      </c>
      <c r="P404" s="235"/>
      <c r="Q404" s="235"/>
      <c r="R404" s="235">
        <f t="shared" ref="R404" si="141">S404+T404</f>
        <v>0</v>
      </c>
      <c r="S404" s="235"/>
      <c r="T404" s="235"/>
      <c r="U404" s="235">
        <f t="shared" ref="U404" si="142">V404+W404</f>
        <v>0</v>
      </c>
      <c r="V404" s="235"/>
      <c r="W404" s="621"/>
    </row>
    <row r="405" spans="1:24" s="280" customFormat="1" ht="28.5">
      <c r="A405" s="617" t="s">
        <v>150</v>
      </c>
      <c r="B405" s="618" t="s">
        <v>293</v>
      </c>
      <c r="C405" s="619"/>
      <c r="D405" s="619"/>
      <c r="E405" s="619"/>
      <c r="F405" s="619"/>
      <c r="G405" s="619"/>
      <c r="H405" s="619"/>
      <c r="I405" s="619"/>
      <c r="J405" s="619"/>
      <c r="K405" s="619" t="s">
        <v>62</v>
      </c>
      <c r="L405" s="337">
        <f>SUM(L406)</f>
        <v>11510.4</v>
      </c>
      <c r="M405" s="337">
        <f t="shared" ref="M405:W405" si="143">SUM(M406)</f>
        <v>9349.6999999999989</v>
      </c>
      <c r="N405" s="337">
        <f t="shared" si="143"/>
        <v>7269.9</v>
      </c>
      <c r="O405" s="337">
        <f t="shared" si="143"/>
        <v>9715.6</v>
      </c>
      <c r="P405" s="337">
        <f t="shared" si="143"/>
        <v>9715.6</v>
      </c>
      <c r="Q405" s="337">
        <f t="shared" si="143"/>
        <v>0</v>
      </c>
      <c r="R405" s="337">
        <f t="shared" si="143"/>
        <v>9038.2999999999993</v>
      </c>
      <c r="S405" s="337">
        <f t="shared" si="143"/>
        <v>9038.2999999999993</v>
      </c>
      <c r="T405" s="337">
        <f t="shared" si="143"/>
        <v>0</v>
      </c>
      <c r="U405" s="337">
        <f t="shared" si="143"/>
        <v>9107.1</v>
      </c>
      <c r="V405" s="337">
        <f t="shared" si="143"/>
        <v>9107.1</v>
      </c>
      <c r="W405" s="337">
        <f t="shared" si="143"/>
        <v>0</v>
      </c>
    </row>
    <row r="406" spans="1:24" s="280" customFormat="1" ht="38.450000000000003" customHeight="1">
      <c r="A406" s="281" t="s">
        <v>9</v>
      </c>
      <c r="B406" s="725" t="s">
        <v>67</v>
      </c>
      <c r="C406" s="725"/>
      <c r="D406" s="725"/>
      <c r="E406" s="725"/>
      <c r="F406" s="725"/>
      <c r="G406" s="725"/>
      <c r="H406" s="725"/>
      <c r="I406" s="725"/>
      <c r="J406" s="725"/>
      <c r="K406" s="725"/>
      <c r="L406" s="234">
        <f>L407+L411+L429</f>
        <v>11510.4</v>
      </c>
      <c r="M406" s="234">
        <f t="shared" ref="M406:W406" si="144">M407+M411+M429</f>
        <v>9349.6999999999989</v>
      </c>
      <c r="N406" s="234">
        <f t="shared" si="144"/>
        <v>7269.9</v>
      </c>
      <c r="O406" s="234">
        <f t="shared" si="144"/>
        <v>9715.6</v>
      </c>
      <c r="P406" s="234">
        <f t="shared" si="144"/>
        <v>9715.6</v>
      </c>
      <c r="Q406" s="234">
        <f t="shared" si="144"/>
        <v>0</v>
      </c>
      <c r="R406" s="234">
        <f t="shared" si="144"/>
        <v>9038.2999999999993</v>
      </c>
      <c r="S406" s="234">
        <f t="shared" si="144"/>
        <v>9038.2999999999993</v>
      </c>
      <c r="T406" s="234">
        <f t="shared" si="144"/>
        <v>0</v>
      </c>
      <c r="U406" s="234">
        <f t="shared" si="144"/>
        <v>9107.1</v>
      </c>
      <c r="V406" s="234">
        <f t="shared" si="144"/>
        <v>9107.1</v>
      </c>
      <c r="W406" s="234">
        <f t="shared" si="144"/>
        <v>0</v>
      </c>
    </row>
    <row r="407" spans="1:24" s="161" customFormat="1" ht="19.899999999999999" customHeight="1">
      <c r="A407" s="282" t="s">
        <v>57</v>
      </c>
      <c r="B407" s="224"/>
      <c r="C407" s="283"/>
      <c r="D407" s="284"/>
      <c r="E407" s="224"/>
      <c r="F407" s="224"/>
      <c r="G407" s="224"/>
      <c r="H407" s="224"/>
      <c r="I407" s="149"/>
      <c r="J407" s="283"/>
      <c r="K407" s="284"/>
      <c r="L407" s="402">
        <f>SUM(L408:L410)</f>
        <v>4241.1000000000004</v>
      </c>
      <c r="M407" s="402">
        <f t="shared" ref="M407:W407" si="145">SUM(M408:M410)</f>
        <v>2226.9</v>
      </c>
      <c r="N407" s="402">
        <f t="shared" si="145"/>
        <v>1726.1</v>
      </c>
      <c r="O407" s="402">
        <f t="shared" si="145"/>
        <v>2497.5</v>
      </c>
      <c r="P407" s="402">
        <f t="shared" si="145"/>
        <v>2497.5</v>
      </c>
      <c r="Q407" s="402">
        <f t="shared" si="145"/>
        <v>0</v>
      </c>
      <c r="R407" s="402">
        <f t="shared" si="145"/>
        <v>2323.4</v>
      </c>
      <c r="S407" s="402">
        <f t="shared" si="145"/>
        <v>2323.4</v>
      </c>
      <c r="T407" s="402">
        <f t="shared" si="145"/>
        <v>0</v>
      </c>
      <c r="U407" s="402">
        <f t="shared" si="145"/>
        <v>2341.1</v>
      </c>
      <c r="V407" s="402">
        <f t="shared" si="145"/>
        <v>2341.1</v>
      </c>
      <c r="W407" s="403">
        <f t="shared" si="145"/>
        <v>0</v>
      </c>
    </row>
    <row r="408" spans="1:24" s="161" customFormat="1" ht="15">
      <c r="A408" s="285" t="s">
        <v>10</v>
      </c>
      <c r="B408" s="224" t="s">
        <v>68</v>
      </c>
      <c r="C408" s="102"/>
      <c r="D408" s="246" t="s">
        <v>527</v>
      </c>
      <c r="E408" s="321" t="s">
        <v>93</v>
      </c>
      <c r="F408" s="321" t="s">
        <v>94</v>
      </c>
      <c r="G408" s="321" t="s">
        <v>117</v>
      </c>
      <c r="H408" s="150">
        <v>100</v>
      </c>
      <c r="I408" s="765" t="s">
        <v>225</v>
      </c>
      <c r="J408" s="732" t="s">
        <v>226</v>
      </c>
      <c r="K408" s="102"/>
      <c r="L408" s="235">
        <v>2104</v>
      </c>
      <c r="M408" s="235">
        <v>1743.3</v>
      </c>
      <c r="N408" s="235">
        <v>1337.1</v>
      </c>
      <c r="O408" s="235">
        <f>P408+Q408</f>
        <v>1980</v>
      </c>
      <c r="P408" s="235">
        <v>1980</v>
      </c>
      <c r="Q408" s="235"/>
      <c r="R408" s="235">
        <f>S408+T408</f>
        <v>1842</v>
      </c>
      <c r="S408" s="235">
        <v>1842</v>
      </c>
      <c r="T408" s="235"/>
      <c r="U408" s="235">
        <f>V408+W408</f>
        <v>1856</v>
      </c>
      <c r="V408" s="235">
        <v>1856</v>
      </c>
      <c r="W408" s="621"/>
    </row>
    <row r="409" spans="1:24" s="161" customFormat="1" ht="114" customHeight="1">
      <c r="A409" s="285" t="s">
        <v>11</v>
      </c>
      <c r="B409" s="224" t="s">
        <v>69</v>
      </c>
      <c r="C409" s="149"/>
      <c r="D409" s="246" t="s">
        <v>467</v>
      </c>
      <c r="E409" s="321" t="s">
        <v>93</v>
      </c>
      <c r="F409" s="321" t="s">
        <v>94</v>
      </c>
      <c r="G409" s="321" t="s">
        <v>117</v>
      </c>
      <c r="H409" s="150">
        <v>200</v>
      </c>
      <c r="I409" s="766"/>
      <c r="J409" s="768"/>
      <c r="K409" s="286"/>
      <c r="L409" s="235">
        <v>2135.6</v>
      </c>
      <c r="M409" s="235">
        <v>483.6</v>
      </c>
      <c r="N409" s="235">
        <v>389</v>
      </c>
      <c r="O409" s="235">
        <f>P409+Q409</f>
        <v>517.5</v>
      </c>
      <c r="P409" s="235">
        <v>517.5</v>
      </c>
      <c r="Q409" s="235"/>
      <c r="R409" s="235">
        <f>S409+T409</f>
        <v>481.4</v>
      </c>
      <c r="S409" s="235">
        <v>481.4</v>
      </c>
      <c r="T409" s="235"/>
      <c r="U409" s="235">
        <f>V409+W409</f>
        <v>485.1</v>
      </c>
      <c r="V409" s="235">
        <v>485.1</v>
      </c>
      <c r="W409" s="621"/>
    </row>
    <row r="410" spans="1:24" s="161" customFormat="1" ht="15">
      <c r="A410" s="285" t="s">
        <v>20</v>
      </c>
      <c r="B410" s="224" t="s">
        <v>31</v>
      </c>
      <c r="C410" s="149"/>
      <c r="D410" s="246" t="s">
        <v>467</v>
      </c>
      <c r="E410" s="321" t="s">
        <v>93</v>
      </c>
      <c r="F410" s="321" t="s">
        <v>94</v>
      </c>
      <c r="G410" s="321" t="s">
        <v>117</v>
      </c>
      <c r="H410" s="150">
        <v>800</v>
      </c>
      <c r="I410" s="152"/>
      <c r="J410" s="152"/>
      <c r="K410" s="286"/>
      <c r="L410" s="235">
        <v>1.5</v>
      </c>
      <c r="M410" s="235"/>
      <c r="N410" s="235">
        <v>0</v>
      </c>
      <c r="O410" s="235">
        <f>P410+Q410</f>
        <v>0</v>
      </c>
      <c r="P410" s="235">
        <v>0</v>
      </c>
      <c r="Q410" s="235"/>
      <c r="R410" s="235">
        <f>SUM(S410:T410)</f>
        <v>0</v>
      </c>
      <c r="S410" s="235"/>
      <c r="T410" s="235"/>
      <c r="U410" s="235">
        <f>SUM(V410:W410)</f>
        <v>0</v>
      </c>
      <c r="V410" s="235"/>
      <c r="W410" s="621"/>
    </row>
    <row r="411" spans="1:24" s="161" customFormat="1" ht="36.6" customHeight="1">
      <c r="A411" s="787" t="s">
        <v>89</v>
      </c>
      <c r="B411" s="758"/>
      <c r="C411" s="758"/>
      <c r="D411" s="758"/>
      <c r="E411" s="758"/>
      <c r="F411" s="758"/>
      <c r="G411" s="758"/>
      <c r="H411" s="758"/>
      <c r="I411" s="758"/>
      <c r="J411" s="758"/>
      <c r="K411" s="758"/>
      <c r="L411" s="402">
        <f t="shared" ref="L411:W411" si="146">L412+L416+L426</f>
        <v>7269.2999999999993</v>
      </c>
      <c r="M411" s="402">
        <f t="shared" si="146"/>
        <v>7117.4999999999991</v>
      </c>
      <c r="N411" s="402">
        <f t="shared" si="146"/>
        <v>5541.7</v>
      </c>
      <c r="O411" s="402">
        <f t="shared" si="146"/>
        <v>7218.1</v>
      </c>
      <c r="P411" s="402">
        <f t="shared" si="146"/>
        <v>7218.1</v>
      </c>
      <c r="Q411" s="402">
        <f t="shared" si="146"/>
        <v>0</v>
      </c>
      <c r="R411" s="402">
        <f t="shared" si="146"/>
        <v>6714.9</v>
      </c>
      <c r="S411" s="402">
        <f t="shared" si="146"/>
        <v>6714.9</v>
      </c>
      <c r="T411" s="402">
        <f t="shared" si="146"/>
        <v>0</v>
      </c>
      <c r="U411" s="402">
        <f t="shared" si="146"/>
        <v>6766</v>
      </c>
      <c r="V411" s="402">
        <f t="shared" si="146"/>
        <v>6766</v>
      </c>
      <c r="W411" s="402">
        <f t="shared" si="146"/>
        <v>0</v>
      </c>
    </row>
    <row r="412" spans="1:24" s="161" customFormat="1" ht="31.9" customHeight="1">
      <c r="A412" s="285" t="s">
        <v>12</v>
      </c>
      <c r="B412" s="224" t="s">
        <v>58</v>
      </c>
      <c r="C412" s="102"/>
      <c r="D412" s="102"/>
      <c r="E412" s="224"/>
      <c r="F412" s="224"/>
      <c r="G412" s="224"/>
      <c r="H412" s="150">
        <v>100</v>
      </c>
      <c r="I412" s="287"/>
      <c r="J412" s="102"/>
      <c r="K412" s="102"/>
      <c r="L412" s="235">
        <f>L413</f>
        <v>5596.7999999999993</v>
      </c>
      <c r="M412" s="235">
        <f t="shared" ref="M412:W412" si="147">M413</f>
        <v>4489.3999999999996</v>
      </c>
      <c r="N412" s="235">
        <f t="shared" si="147"/>
        <v>3628.8</v>
      </c>
      <c r="O412" s="235">
        <f t="shared" si="147"/>
        <v>5432.8</v>
      </c>
      <c r="P412" s="235">
        <f t="shared" si="147"/>
        <v>5432.8</v>
      </c>
      <c r="Q412" s="235">
        <f t="shared" si="147"/>
        <v>0</v>
      </c>
      <c r="R412" s="235">
        <f t="shared" si="147"/>
        <v>5054.0999999999995</v>
      </c>
      <c r="S412" s="235">
        <f t="shared" si="147"/>
        <v>5054.0999999999995</v>
      </c>
      <c r="T412" s="235">
        <f t="shared" si="147"/>
        <v>0</v>
      </c>
      <c r="U412" s="235">
        <f t="shared" si="147"/>
        <v>5092.5</v>
      </c>
      <c r="V412" s="235">
        <f t="shared" si="147"/>
        <v>5092.5</v>
      </c>
      <c r="W412" s="235">
        <f t="shared" si="147"/>
        <v>0</v>
      </c>
    </row>
    <row r="413" spans="1:24" s="161" customFormat="1" ht="44.25" customHeight="1">
      <c r="A413" s="285" t="s">
        <v>48</v>
      </c>
      <c r="B413" s="224" t="s">
        <v>785</v>
      </c>
      <c r="C413" s="102"/>
      <c r="D413" s="102"/>
      <c r="E413" s="224"/>
      <c r="F413" s="224"/>
      <c r="G413" s="224"/>
      <c r="H413" s="150">
        <v>100</v>
      </c>
      <c r="I413" s="287"/>
      <c r="J413" s="102"/>
      <c r="K413" s="102"/>
      <c r="L413" s="235">
        <f t="shared" ref="L413:W413" si="148">L414+L415</f>
        <v>5596.7999999999993</v>
      </c>
      <c r="M413" s="235">
        <f t="shared" si="148"/>
        <v>4489.3999999999996</v>
      </c>
      <c r="N413" s="235">
        <f t="shared" si="148"/>
        <v>3628.8</v>
      </c>
      <c r="O413" s="235">
        <f t="shared" si="148"/>
        <v>5432.8</v>
      </c>
      <c r="P413" s="235">
        <f t="shared" si="148"/>
        <v>5432.8</v>
      </c>
      <c r="Q413" s="235">
        <f t="shared" si="148"/>
        <v>0</v>
      </c>
      <c r="R413" s="235">
        <f t="shared" si="148"/>
        <v>5054.0999999999995</v>
      </c>
      <c r="S413" s="235">
        <f t="shared" si="148"/>
        <v>5054.0999999999995</v>
      </c>
      <c r="T413" s="235">
        <f t="shared" si="148"/>
        <v>0</v>
      </c>
      <c r="U413" s="235">
        <f t="shared" si="148"/>
        <v>5092.5</v>
      </c>
      <c r="V413" s="235">
        <f t="shared" si="148"/>
        <v>5092.5</v>
      </c>
      <c r="W413" s="235">
        <f t="shared" si="148"/>
        <v>0</v>
      </c>
    </row>
    <row r="414" spans="1:24" s="161" customFormat="1" ht="91.5" customHeight="1">
      <c r="A414" s="341" t="s">
        <v>294</v>
      </c>
      <c r="B414" s="342" t="s">
        <v>295</v>
      </c>
      <c r="C414" s="125" t="s">
        <v>106</v>
      </c>
      <c r="D414" s="254" t="s">
        <v>569</v>
      </c>
      <c r="E414" s="254" t="s">
        <v>96</v>
      </c>
      <c r="F414" s="254" t="s">
        <v>81</v>
      </c>
      <c r="G414" s="254" t="s">
        <v>97</v>
      </c>
      <c r="H414" s="342">
        <v>100</v>
      </c>
      <c r="I414" s="142" t="s">
        <v>229</v>
      </c>
      <c r="J414" s="125" t="s">
        <v>230</v>
      </c>
      <c r="K414" s="125"/>
      <c r="L414" s="638">
        <v>5539.9</v>
      </c>
      <c r="M414" s="638">
        <v>4405.8999999999996</v>
      </c>
      <c r="N414" s="638">
        <v>3600.8</v>
      </c>
      <c r="O414" s="638">
        <f>P414+Q414</f>
        <v>5330.5</v>
      </c>
      <c r="P414" s="638">
        <v>5330.5</v>
      </c>
      <c r="Q414" s="638"/>
      <c r="R414" s="638">
        <f>S414+T414</f>
        <v>4958.8999999999996</v>
      </c>
      <c r="S414" s="638">
        <v>4958.8999999999996</v>
      </c>
      <c r="T414" s="638"/>
      <c r="U414" s="638">
        <f>V414+W414</f>
        <v>4996.6000000000004</v>
      </c>
      <c r="V414" s="638">
        <v>4996.6000000000004</v>
      </c>
      <c r="W414" s="656"/>
    </row>
    <row r="415" spans="1:24" s="161" customFormat="1" ht="157.5" customHeight="1">
      <c r="A415" s="341" t="s">
        <v>296</v>
      </c>
      <c r="B415" s="342" t="s">
        <v>297</v>
      </c>
      <c r="C415" s="125" t="s">
        <v>115</v>
      </c>
      <c r="D415" s="254" t="s">
        <v>551</v>
      </c>
      <c r="E415" s="254" t="s">
        <v>100</v>
      </c>
      <c r="F415" s="254" t="s">
        <v>100</v>
      </c>
      <c r="G415" s="254" t="s">
        <v>102</v>
      </c>
      <c r="H415" s="342">
        <v>100</v>
      </c>
      <c r="I415" s="142" t="s">
        <v>786</v>
      </c>
      <c r="J415" s="125" t="s">
        <v>232</v>
      </c>
      <c r="K415" s="125"/>
      <c r="L415" s="638">
        <v>56.9</v>
      </c>
      <c r="M415" s="638">
        <v>83.5</v>
      </c>
      <c r="N415" s="638">
        <v>28</v>
      </c>
      <c r="O415" s="638">
        <f>P415+Q415</f>
        <v>102.3</v>
      </c>
      <c r="P415" s="638">
        <v>102.3</v>
      </c>
      <c r="Q415" s="638"/>
      <c r="R415" s="638">
        <f>S415+T415</f>
        <v>95.2</v>
      </c>
      <c r="S415" s="638">
        <v>95.2</v>
      </c>
      <c r="T415" s="638"/>
      <c r="U415" s="638">
        <f>V415+W415</f>
        <v>95.9</v>
      </c>
      <c r="V415" s="638">
        <v>95.9</v>
      </c>
      <c r="W415" s="656"/>
    </row>
    <row r="416" spans="1:24" s="161" customFormat="1" ht="39.75" customHeight="1">
      <c r="A416" s="285" t="s">
        <v>13</v>
      </c>
      <c r="B416" s="224" t="s">
        <v>32</v>
      </c>
      <c r="C416" s="149"/>
      <c r="D416" s="286"/>
      <c r="E416" s="224"/>
      <c r="F416" s="224"/>
      <c r="G416" s="224"/>
      <c r="H416" s="150">
        <v>200</v>
      </c>
      <c r="I416" s="149"/>
      <c r="J416" s="149"/>
      <c r="K416" s="286"/>
      <c r="L416" s="235">
        <f>L417</f>
        <v>1660.1999999999998</v>
      </c>
      <c r="M416" s="235">
        <f t="shared" ref="M416:W416" si="149">M417</f>
        <v>2615.8999999999996</v>
      </c>
      <c r="N416" s="235">
        <f t="shared" si="149"/>
        <v>1904.4999999999998</v>
      </c>
      <c r="O416" s="235">
        <f t="shared" si="149"/>
        <v>1773.7</v>
      </c>
      <c r="P416" s="235">
        <f t="shared" si="149"/>
        <v>1773.7</v>
      </c>
      <c r="Q416" s="235">
        <f t="shared" si="149"/>
        <v>0</v>
      </c>
      <c r="R416" s="235">
        <f t="shared" si="149"/>
        <v>1650</v>
      </c>
      <c r="S416" s="235">
        <f t="shared" si="149"/>
        <v>1650</v>
      </c>
      <c r="T416" s="235">
        <f t="shared" si="149"/>
        <v>0</v>
      </c>
      <c r="U416" s="235">
        <f t="shared" si="149"/>
        <v>1662.6</v>
      </c>
      <c r="V416" s="235">
        <f t="shared" si="149"/>
        <v>1662.6</v>
      </c>
      <c r="W416" s="633">
        <f t="shared" si="149"/>
        <v>0</v>
      </c>
      <c r="X416" s="430"/>
    </row>
    <row r="417" spans="1:23" s="161" customFormat="1" ht="41.25" customHeight="1">
      <c r="A417" s="285" t="s">
        <v>49</v>
      </c>
      <c r="B417" s="224" t="s">
        <v>787</v>
      </c>
      <c r="C417" s="149"/>
      <c r="D417" s="286"/>
      <c r="E417" s="224"/>
      <c r="F417" s="224"/>
      <c r="G417" s="224"/>
      <c r="H417" s="150">
        <v>200</v>
      </c>
      <c r="I417" s="149"/>
      <c r="J417" s="149"/>
      <c r="K417" s="286"/>
      <c r="L417" s="235">
        <f>L418+L421+L422+L424+L419+L425</f>
        <v>1660.1999999999998</v>
      </c>
      <c r="M417" s="235">
        <f>SUM(M418:M425)</f>
        <v>2615.8999999999996</v>
      </c>
      <c r="N417" s="235">
        <f t="shared" ref="N417:W417" si="150">SUM(N418:N425)</f>
        <v>1904.4999999999998</v>
      </c>
      <c r="O417" s="235">
        <f t="shared" si="150"/>
        <v>1773.7</v>
      </c>
      <c r="P417" s="235">
        <f t="shared" si="150"/>
        <v>1773.7</v>
      </c>
      <c r="Q417" s="235">
        <f t="shared" si="150"/>
        <v>0</v>
      </c>
      <c r="R417" s="235">
        <f t="shared" si="150"/>
        <v>1650</v>
      </c>
      <c r="S417" s="235">
        <f t="shared" si="150"/>
        <v>1650</v>
      </c>
      <c r="T417" s="235">
        <f t="shared" si="150"/>
        <v>0</v>
      </c>
      <c r="U417" s="235">
        <f t="shared" si="150"/>
        <v>1662.6</v>
      </c>
      <c r="V417" s="235">
        <f t="shared" si="150"/>
        <v>1662.6</v>
      </c>
      <c r="W417" s="235">
        <f t="shared" si="150"/>
        <v>0</v>
      </c>
    </row>
    <row r="418" spans="1:23" s="161" customFormat="1" ht="60">
      <c r="A418" s="285" t="s">
        <v>298</v>
      </c>
      <c r="B418" s="224" t="s">
        <v>295</v>
      </c>
      <c r="C418" s="102" t="s">
        <v>106</v>
      </c>
      <c r="D418" s="246" t="s">
        <v>569</v>
      </c>
      <c r="E418" s="321" t="s">
        <v>96</v>
      </c>
      <c r="F418" s="321" t="s">
        <v>81</v>
      </c>
      <c r="G418" s="321" t="s">
        <v>97</v>
      </c>
      <c r="H418" s="150">
        <v>200</v>
      </c>
      <c r="I418" s="765" t="s">
        <v>299</v>
      </c>
      <c r="J418" s="765" t="s">
        <v>300</v>
      </c>
      <c r="K418" s="286"/>
      <c r="L418" s="235">
        <v>892.6</v>
      </c>
      <c r="M418" s="235">
        <v>1799.2</v>
      </c>
      <c r="N418" s="235">
        <v>1606</v>
      </c>
      <c r="O418" s="638">
        <f t="shared" ref="O418:O424" si="151">P418+Q418</f>
        <v>997.9</v>
      </c>
      <c r="P418" s="638">
        <v>997.9</v>
      </c>
      <c r="Q418" s="638"/>
      <c r="R418" s="638">
        <f t="shared" ref="R418:R424" si="152">S418+T418</f>
        <v>928.3</v>
      </c>
      <c r="S418" s="235">
        <v>928.3</v>
      </c>
      <c r="T418" s="235"/>
      <c r="U418" s="638">
        <f t="shared" ref="U418:U424" si="153">V418+W418</f>
        <v>935.4</v>
      </c>
      <c r="V418" s="235">
        <v>935.4</v>
      </c>
      <c r="W418" s="621"/>
    </row>
    <row r="419" spans="1:23" s="161" customFormat="1" ht="75">
      <c r="A419" s="285" t="s">
        <v>301</v>
      </c>
      <c r="B419" s="224" t="s">
        <v>302</v>
      </c>
      <c r="C419" s="102" t="s">
        <v>106</v>
      </c>
      <c r="D419" s="246" t="s">
        <v>569</v>
      </c>
      <c r="E419" s="321" t="s">
        <v>96</v>
      </c>
      <c r="F419" s="321" t="s">
        <v>81</v>
      </c>
      <c r="G419" s="321" t="s">
        <v>201</v>
      </c>
      <c r="H419" s="150">
        <v>200</v>
      </c>
      <c r="I419" s="836"/>
      <c r="J419" s="836"/>
      <c r="K419" s="286"/>
      <c r="L419" s="235">
        <v>3.1</v>
      </c>
      <c r="M419" s="235">
        <v>5.0999999999999996</v>
      </c>
      <c r="N419" s="235">
        <v>5</v>
      </c>
      <c r="O419" s="638">
        <f t="shared" si="151"/>
        <v>4.8</v>
      </c>
      <c r="P419" s="235">
        <v>4.8</v>
      </c>
      <c r="Q419" s="235"/>
      <c r="R419" s="638">
        <f t="shared" si="152"/>
        <v>4.5</v>
      </c>
      <c r="S419" s="235">
        <v>4.5</v>
      </c>
      <c r="T419" s="235"/>
      <c r="U419" s="638">
        <f t="shared" si="153"/>
        <v>4.5</v>
      </c>
      <c r="V419" s="235">
        <v>4.5</v>
      </c>
      <c r="W419" s="621"/>
    </row>
    <row r="420" spans="1:23" s="161" customFormat="1" ht="240">
      <c r="A420" s="285" t="s">
        <v>304</v>
      </c>
      <c r="B420" s="224" t="s">
        <v>305</v>
      </c>
      <c r="C420" s="102" t="s">
        <v>108</v>
      </c>
      <c r="D420" s="246" t="s">
        <v>550</v>
      </c>
      <c r="E420" s="321" t="s">
        <v>94</v>
      </c>
      <c r="F420" s="321" t="s">
        <v>98</v>
      </c>
      <c r="G420" s="321" t="s">
        <v>176</v>
      </c>
      <c r="H420" s="150">
        <v>200</v>
      </c>
      <c r="I420" s="340" t="s">
        <v>195</v>
      </c>
      <c r="J420" s="340" t="s">
        <v>306</v>
      </c>
      <c r="K420" s="286"/>
      <c r="L420" s="235"/>
      <c r="M420" s="235">
        <v>1.3</v>
      </c>
      <c r="N420" s="235"/>
      <c r="O420" s="235">
        <f>P420+Q420</f>
        <v>1.2</v>
      </c>
      <c r="P420" s="235">
        <v>1.2</v>
      </c>
      <c r="Q420" s="235"/>
      <c r="R420" s="235">
        <f t="shared" si="152"/>
        <v>1.1000000000000001</v>
      </c>
      <c r="S420" s="235">
        <v>1.1000000000000001</v>
      </c>
      <c r="T420" s="235"/>
      <c r="U420" s="235">
        <f t="shared" si="153"/>
        <v>1.1000000000000001</v>
      </c>
      <c r="V420" s="235">
        <v>1.1000000000000001</v>
      </c>
      <c r="W420" s="621"/>
    </row>
    <row r="421" spans="1:23" s="161" customFormat="1" ht="90">
      <c r="A421" s="285" t="s">
        <v>307</v>
      </c>
      <c r="B421" s="224" t="s">
        <v>308</v>
      </c>
      <c r="C421" s="102" t="s">
        <v>788</v>
      </c>
      <c r="D421" s="246" t="s">
        <v>551</v>
      </c>
      <c r="E421" s="321" t="s">
        <v>100</v>
      </c>
      <c r="F421" s="321" t="s">
        <v>96</v>
      </c>
      <c r="G421" s="321" t="s">
        <v>260</v>
      </c>
      <c r="H421" s="150">
        <v>200</v>
      </c>
      <c r="I421" s="765" t="s">
        <v>789</v>
      </c>
      <c r="J421" s="765" t="s">
        <v>782</v>
      </c>
      <c r="K421" s="286"/>
      <c r="L421" s="235">
        <v>247</v>
      </c>
      <c r="M421" s="235">
        <v>481.3</v>
      </c>
      <c r="N421" s="235">
        <v>229.3</v>
      </c>
      <c r="O421" s="235">
        <f t="shared" si="151"/>
        <v>457.2</v>
      </c>
      <c r="P421" s="235">
        <v>457.2</v>
      </c>
      <c r="Q421" s="235"/>
      <c r="R421" s="235">
        <f t="shared" si="152"/>
        <v>425.3</v>
      </c>
      <c r="S421" s="235">
        <v>425.3</v>
      </c>
      <c r="T421" s="235"/>
      <c r="U421" s="235">
        <f t="shared" si="153"/>
        <v>428.6</v>
      </c>
      <c r="V421" s="235">
        <v>428.6</v>
      </c>
      <c r="W421" s="621"/>
    </row>
    <row r="422" spans="1:23" s="161" customFormat="1" ht="105.75" customHeight="1">
      <c r="A422" s="285" t="s">
        <v>309</v>
      </c>
      <c r="B422" s="224" t="s">
        <v>310</v>
      </c>
      <c r="C422" s="102" t="s">
        <v>112</v>
      </c>
      <c r="D422" s="246" t="s">
        <v>551</v>
      </c>
      <c r="E422" s="321" t="s">
        <v>100</v>
      </c>
      <c r="F422" s="321" t="s">
        <v>96</v>
      </c>
      <c r="G422" s="321" t="s">
        <v>137</v>
      </c>
      <c r="H422" s="150">
        <v>200</v>
      </c>
      <c r="I422" s="766"/>
      <c r="J422" s="766"/>
      <c r="K422" s="286"/>
      <c r="L422" s="235">
        <v>226.9</v>
      </c>
      <c r="M422" s="235">
        <v>296.2</v>
      </c>
      <c r="N422" s="235">
        <v>61.6</v>
      </c>
      <c r="O422" s="235">
        <f t="shared" si="151"/>
        <v>281.39999999999998</v>
      </c>
      <c r="P422" s="235">
        <v>281.39999999999998</v>
      </c>
      <c r="Q422" s="235"/>
      <c r="R422" s="235">
        <f t="shared" si="152"/>
        <v>261.8</v>
      </c>
      <c r="S422" s="235">
        <v>261.8</v>
      </c>
      <c r="T422" s="235"/>
      <c r="U422" s="235">
        <f t="shared" si="153"/>
        <v>263.8</v>
      </c>
      <c r="V422" s="235">
        <v>263.8</v>
      </c>
      <c r="W422" s="621"/>
    </row>
    <row r="423" spans="1:23" s="161" customFormat="1" ht="207.75" customHeight="1">
      <c r="A423" s="285" t="s">
        <v>311</v>
      </c>
      <c r="B423" s="224" t="s">
        <v>790</v>
      </c>
      <c r="C423" s="102" t="s">
        <v>791</v>
      </c>
      <c r="D423" s="246" t="s">
        <v>551</v>
      </c>
      <c r="E423" s="321" t="s">
        <v>100</v>
      </c>
      <c r="F423" s="321" t="s">
        <v>96</v>
      </c>
      <c r="G423" s="321" t="s">
        <v>261</v>
      </c>
      <c r="H423" s="150">
        <v>200</v>
      </c>
      <c r="I423" s="766"/>
      <c r="J423" s="766"/>
      <c r="K423" s="286"/>
      <c r="L423" s="235"/>
      <c r="M423" s="235">
        <v>28.1</v>
      </c>
      <c r="N423" s="235"/>
      <c r="O423" s="235">
        <f t="shared" si="151"/>
        <v>26.7</v>
      </c>
      <c r="P423" s="235">
        <v>26.7</v>
      </c>
      <c r="Q423" s="235"/>
      <c r="R423" s="235">
        <f t="shared" si="152"/>
        <v>24.8</v>
      </c>
      <c r="S423" s="235">
        <v>24.8</v>
      </c>
      <c r="T423" s="235"/>
      <c r="U423" s="235">
        <f t="shared" si="153"/>
        <v>25</v>
      </c>
      <c r="V423" s="235">
        <v>25</v>
      </c>
      <c r="W423" s="621"/>
    </row>
    <row r="424" spans="1:23" s="161" customFormat="1" ht="117.75" customHeight="1">
      <c r="A424" s="285" t="s">
        <v>312</v>
      </c>
      <c r="B424" s="224" t="s">
        <v>313</v>
      </c>
      <c r="C424" s="102" t="s">
        <v>114</v>
      </c>
      <c r="D424" s="246" t="s">
        <v>551</v>
      </c>
      <c r="E424" s="321" t="s">
        <v>100</v>
      </c>
      <c r="F424" s="321" t="s">
        <v>96</v>
      </c>
      <c r="G424" s="321" t="s">
        <v>194</v>
      </c>
      <c r="H424" s="150">
        <v>200</v>
      </c>
      <c r="I424" s="766"/>
      <c r="J424" s="766"/>
      <c r="K424" s="286"/>
      <c r="L424" s="235">
        <v>2.5</v>
      </c>
      <c r="M424" s="235">
        <v>4.7</v>
      </c>
      <c r="N424" s="235">
        <v>2.6</v>
      </c>
      <c r="O424" s="235">
        <f t="shared" si="151"/>
        <v>4.5</v>
      </c>
      <c r="P424" s="235">
        <v>4.5</v>
      </c>
      <c r="Q424" s="235"/>
      <c r="R424" s="235">
        <f t="shared" si="152"/>
        <v>4.2</v>
      </c>
      <c r="S424" s="235">
        <v>4.2</v>
      </c>
      <c r="T424" s="235"/>
      <c r="U424" s="235">
        <f t="shared" si="153"/>
        <v>4.2</v>
      </c>
      <c r="V424" s="235">
        <v>4.2</v>
      </c>
      <c r="W424" s="621"/>
    </row>
    <row r="425" spans="1:23" s="161" customFormat="1" ht="117.75" customHeight="1">
      <c r="A425" s="285" t="s">
        <v>314</v>
      </c>
      <c r="B425" s="224" t="s">
        <v>792</v>
      </c>
      <c r="C425" s="102" t="s">
        <v>114</v>
      </c>
      <c r="D425" s="246" t="s">
        <v>551</v>
      </c>
      <c r="E425" s="321" t="s">
        <v>100</v>
      </c>
      <c r="F425" s="321" t="s">
        <v>96</v>
      </c>
      <c r="G425" s="321" t="s">
        <v>262</v>
      </c>
      <c r="H425" s="150">
        <v>200</v>
      </c>
      <c r="I425" s="767"/>
      <c r="J425" s="767"/>
      <c r="K425" s="286"/>
      <c r="L425" s="235">
        <v>288.10000000000002</v>
      </c>
      <c r="M425" s="235"/>
      <c r="N425" s="235"/>
      <c r="O425" s="235"/>
      <c r="P425" s="235"/>
      <c r="Q425" s="235"/>
      <c r="R425" s="235"/>
      <c r="S425" s="235"/>
      <c r="T425" s="235"/>
      <c r="U425" s="235"/>
      <c r="V425" s="235"/>
      <c r="W425" s="621"/>
    </row>
    <row r="426" spans="1:23" s="161" customFormat="1" ht="21" customHeight="1">
      <c r="A426" s="285" t="s">
        <v>50</v>
      </c>
      <c r="B426" s="224" t="s">
        <v>31</v>
      </c>
      <c r="C426" s="149"/>
      <c r="D426" s="286"/>
      <c r="E426" s="224"/>
      <c r="F426" s="224"/>
      <c r="G426" s="224"/>
      <c r="H426" s="150">
        <v>800</v>
      </c>
      <c r="I426" s="149"/>
      <c r="J426" s="149"/>
      <c r="K426" s="286"/>
      <c r="L426" s="235">
        <f>L427</f>
        <v>12.3</v>
      </c>
      <c r="M426" s="235">
        <f t="shared" ref="M426:W427" si="154">M427</f>
        <v>12.2</v>
      </c>
      <c r="N426" s="235">
        <f t="shared" si="154"/>
        <v>8.4</v>
      </c>
      <c r="O426" s="235">
        <f t="shared" si="154"/>
        <v>11.6</v>
      </c>
      <c r="P426" s="235">
        <f t="shared" si="154"/>
        <v>11.6</v>
      </c>
      <c r="Q426" s="235">
        <f t="shared" si="154"/>
        <v>0</v>
      </c>
      <c r="R426" s="235">
        <f t="shared" si="154"/>
        <v>10.8</v>
      </c>
      <c r="S426" s="235">
        <f t="shared" si="154"/>
        <v>10.8</v>
      </c>
      <c r="T426" s="235">
        <f t="shared" si="154"/>
        <v>0</v>
      </c>
      <c r="U426" s="235">
        <f t="shared" si="154"/>
        <v>10.9</v>
      </c>
      <c r="V426" s="235">
        <f t="shared" si="154"/>
        <v>10.9</v>
      </c>
      <c r="W426" s="235">
        <f t="shared" si="154"/>
        <v>0</v>
      </c>
    </row>
    <row r="427" spans="1:23" s="161" customFormat="1" ht="45" customHeight="1">
      <c r="A427" s="285" t="s">
        <v>51</v>
      </c>
      <c r="B427" s="224" t="s">
        <v>793</v>
      </c>
      <c r="C427" s="149"/>
      <c r="D427" s="286"/>
      <c r="E427" s="224"/>
      <c r="F427" s="224"/>
      <c r="G427" s="224"/>
      <c r="H427" s="150">
        <v>800</v>
      </c>
      <c r="I427" s="149"/>
      <c r="J427" s="149"/>
      <c r="K427" s="286"/>
      <c r="L427" s="235">
        <f>L428</f>
        <v>12.3</v>
      </c>
      <c r="M427" s="235">
        <f t="shared" si="154"/>
        <v>12.2</v>
      </c>
      <c r="N427" s="235">
        <f t="shared" si="154"/>
        <v>8.4</v>
      </c>
      <c r="O427" s="235">
        <f t="shared" si="154"/>
        <v>11.6</v>
      </c>
      <c r="P427" s="235">
        <f t="shared" si="154"/>
        <v>11.6</v>
      </c>
      <c r="Q427" s="235">
        <f t="shared" si="154"/>
        <v>0</v>
      </c>
      <c r="R427" s="235">
        <f t="shared" si="154"/>
        <v>10.8</v>
      </c>
      <c r="S427" s="235">
        <f t="shared" si="154"/>
        <v>10.8</v>
      </c>
      <c r="T427" s="235">
        <f t="shared" si="154"/>
        <v>0</v>
      </c>
      <c r="U427" s="235">
        <f t="shared" si="154"/>
        <v>10.9</v>
      </c>
      <c r="V427" s="235">
        <f t="shared" si="154"/>
        <v>10.9</v>
      </c>
      <c r="W427" s="235">
        <f t="shared" si="154"/>
        <v>0</v>
      </c>
    </row>
    <row r="428" spans="1:23" s="161" customFormat="1" ht="162" customHeight="1">
      <c r="A428" s="285" t="s">
        <v>212</v>
      </c>
      <c r="B428" s="224" t="s">
        <v>316</v>
      </c>
      <c r="C428" s="102" t="s">
        <v>106</v>
      </c>
      <c r="D428" s="246" t="s">
        <v>569</v>
      </c>
      <c r="E428" s="321" t="s">
        <v>96</v>
      </c>
      <c r="F428" s="321" t="s">
        <v>81</v>
      </c>
      <c r="G428" s="321" t="s">
        <v>97</v>
      </c>
      <c r="H428" s="150">
        <v>800</v>
      </c>
      <c r="I428" s="152" t="s">
        <v>235</v>
      </c>
      <c r="J428" s="152" t="s">
        <v>107</v>
      </c>
      <c r="K428" s="102"/>
      <c r="L428" s="235">
        <v>12.3</v>
      </c>
      <c r="M428" s="235">
        <v>12.2</v>
      </c>
      <c r="N428" s="235">
        <v>8.4</v>
      </c>
      <c r="O428" s="235">
        <f>P428+Q428</f>
        <v>11.6</v>
      </c>
      <c r="P428" s="235">
        <v>11.6</v>
      </c>
      <c r="Q428" s="235"/>
      <c r="R428" s="235">
        <f>S428+T428</f>
        <v>10.8</v>
      </c>
      <c r="S428" s="235">
        <v>10.8</v>
      </c>
      <c r="T428" s="235"/>
      <c r="U428" s="235">
        <f>V428+W428</f>
        <v>10.9</v>
      </c>
      <c r="V428" s="235">
        <v>10.9</v>
      </c>
      <c r="W428" s="621"/>
    </row>
    <row r="429" spans="1:23" s="161" customFormat="1" ht="58.5" customHeight="1">
      <c r="A429" s="788" t="s">
        <v>73</v>
      </c>
      <c r="B429" s="769"/>
      <c r="C429" s="769"/>
      <c r="D429" s="769"/>
      <c r="E429" s="769"/>
      <c r="F429" s="769"/>
      <c r="G429" s="769"/>
      <c r="H429" s="769"/>
      <c r="I429" s="769"/>
      <c r="J429" s="769"/>
      <c r="K429" s="769"/>
      <c r="L429" s="622">
        <f>SUM(L430)</f>
        <v>0</v>
      </c>
      <c r="M429" s="622">
        <f t="shared" ref="M429:W429" si="155">SUM(M430)</f>
        <v>5.3</v>
      </c>
      <c r="N429" s="622">
        <f>SUM(N430)</f>
        <v>2.1</v>
      </c>
      <c r="O429" s="622">
        <f t="shared" si="155"/>
        <v>0</v>
      </c>
      <c r="P429" s="622">
        <f t="shared" si="155"/>
        <v>0</v>
      </c>
      <c r="Q429" s="622">
        <f t="shared" si="155"/>
        <v>0</v>
      </c>
      <c r="R429" s="235">
        <f>S429+T429</f>
        <v>0</v>
      </c>
      <c r="S429" s="622">
        <f t="shared" si="155"/>
        <v>0</v>
      </c>
      <c r="T429" s="622">
        <f t="shared" si="155"/>
        <v>0</v>
      </c>
      <c r="U429" s="235">
        <f>V429+W429</f>
        <v>0</v>
      </c>
      <c r="V429" s="622">
        <f t="shared" si="155"/>
        <v>0</v>
      </c>
      <c r="W429" s="623">
        <f t="shared" si="155"/>
        <v>0</v>
      </c>
    </row>
    <row r="430" spans="1:23" s="161" customFormat="1" ht="36" customHeight="1">
      <c r="A430" s="285" t="s">
        <v>21</v>
      </c>
      <c r="B430" s="224" t="s">
        <v>90</v>
      </c>
      <c r="C430" s="149"/>
      <c r="D430" s="286"/>
      <c r="E430" s="224"/>
      <c r="F430" s="224"/>
      <c r="G430" s="224"/>
      <c r="H430" s="150">
        <v>200</v>
      </c>
      <c r="I430" s="149"/>
      <c r="J430" s="149"/>
      <c r="K430" s="286"/>
      <c r="L430" s="235">
        <f t="shared" ref="L430:Q430" si="156">SUM(L431:L431)</f>
        <v>0</v>
      </c>
      <c r="M430" s="235">
        <f t="shared" si="156"/>
        <v>5.3</v>
      </c>
      <c r="N430" s="235">
        <f t="shared" si="156"/>
        <v>2.1</v>
      </c>
      <c r="O430" s="235">
        <f t="shared" si="156"/>
        <v>0</v>
      </c>
      <c r="P430" s="235">
        <f t="shared" si="156"/>
        <v>0</v>
      </c>
      <c r="Q430" s="235">
        <f t="shared" si="156"/>
        <v>0</v>
      </c>
      <c r="R430" s="235">
        <f>S430+T430</f>
        <v>0</v>
      </c>
      <c r="S430" s="235">
        <f>SUM(S431:S431)</f>
        <v>0</v>
      </c>
      <c r="T430" s="235">
        <f>SUM(T431:T431)</f>
        <v>0</v>
      </c>
      <c r="U430" s="235">
        <f>V430+W430</f>
        <v>0</v>
      </c>
      <c r="V430" s="235">
        <f>SUM(V431:V431)</f>
        <v>0</v>
      </c>
      <c r="W430" s="621">
        <f>SUM(W431:W431)</f>
        <v>0</v>
      </c>
    </row>
    <row r="431" spans="1:23" s="161" customFormat="1" ht="60">
      <c r="A431" s="285" t="s">
        <v>42</v>
      </c>
      <c r="B431" s="224" t="s">
        <v>606</v>
      </c>
      <c r="C431" s="102" t="s">
        <v>427</v>
      </c>
      <c r="D431" s="246" t="s">
        <v>467</v>
      </c>
      <c r="E431" s="321" t="s">
        <v>94</v>
      </c>
      <c r="F431" s="224">
        <v>10</v>
      </c>
      <c r="G431" s="224" t="s">
        <v>424</v>
      </c>
      <c r="H431" s="150">
        <v>200</v>
      </c>
      <c r="I431" s="149"/>
      <c r="J431" s="149"/>
      <c r="K431" s="286"/>
      <c r="L431" s="235"/>
      <c r="M431" s="235">
        <v>5.3</v>
      </c>
      <c r="N431" s="235">
        <v>2.1</v>
      </c>
      <c r="O431" s="235">
        <f>SUM(P431:Q431)</f>
        <v>0</v>
      </c>
      <c r="P431" s="235"/>
      <c r="Q431" s="235"/>
      <c r="R431" s="235">
        <f>S431+T431</f>
        <v>0</v>
      </c>
      <c r="S431" s="235"/>
      <c r="T431" s="235"/>
      <c r="U431" s="235">
        <f>V431+W431</f>
        <v>0</v>
      </c>
      <c r="V431" s="235"/>
      <c r="W431" s="621"/>
    </row>
    <row r="432" spans="1:23" s="280" customFormat="1" ht="28.5">
      <c r="A432" s="616" t="s">
        <v>151</v>
      </c>
      <c r="B432" s="265" t="s">
        <v>548</v>
      </c>
      <c r="C432" s="266"/>
      <c r="D432" s="266"/>
      <c r="E432" s="266"/>
      <c r="F432" s="266"/>
      <c r="G432" s="266"/>
      <c r="H432" s="266"/>
      <c r="I432" s="266"/>
      <c r="J432" s="266"/>
      <c r="K432" s="266" t="s">
        <v>62</v>
      </c>
      <c r="L432" s="233">
        <f>SUM(L433)</f>
        <v>12168.5</v>
      </c>
      <c r="M432" s="233">
        <f t="shared" ref="M432:W432" si="157">SUM(M433)</f>
        <v>12012.4</v>
      </c>
      <c r="N432" s="233">
        <f t="shared" si="157"/>
        <v>7600.7</v>
      </c>
      <c r="O432" s="233">
        <f t="shared" si="157"/>
        <v>9155.4</v>
      </c>
      <c r="P432" s="233">
        <f t="shared" si="157"/>
        <v>9155.4</v>
      </c>
      <c r="Q432" s="233">
        <f t="shared" si="157"/>
        <v>0</v>
      </c>
      <c r="R432" s="233">
        <f t="shared" si="157"/>
        <v>8515.2000000000007</v>
      </c>
      <c r="S432" s="233">
        <f t="shared" si="157"/>
        <v>8515.2000000000007</v>
      </c>
      <c r="T432" s="233">
        <f t="shared" si="157"/>
        <v>0</v>
      </c>
      <c r="U432" s="233">
        <f t="shared" si="157"/>
        <v>8580.0999999999985</v>
      </c>
      <c r="V432" s="233">
        <f t="shared" si="157"/>
        <v>8580.0999999999985</v>
      </c>
      <c r="W432" s="279">
        <f t="shared" si="157"/>
        <v>0</v>
      </c>
    </row>
    <row r="433" spans="1:33" s="280" customFormat="1" ht="38.450000000000003" customHeight="1">
      <c r="A433" s="281" t="s">
        <v>9</v>
      </c>
      <c r="B433" s="725" t="s">
        <v>67</v>
      </c>
      <c r="C433" s="725"/>
      <c r="D433" s="725"/>
      <c r="E433" s="725"/>
      <c r="F433" s="725"/>
      <c r="G433" s="725"/>
      <c r="H433" s="725"/>
      <c r="I433" s="725"/>
      <c r="J433" s="725"/>
      <c r="K433" s="725"/>
      <c r="L433" s="234">
        <f>SUM(L434,L438)</f>
        <v>12168.5</v>
      </c>
      <c r="M433" s="234">
        <f t="shared" ref="M433:W433" si="158">SUM(M434,M438)</f>
        <v>12012.4</v>
      </c>
      <c r="N433" s="234">
        <f t="shared" si="158"/>
        <v>7600.7</v>
      </c>
      <c r="O433" s="234">
        <f t="shared" si="158"/>
        <v>9155.4</v>
      </c>
      <c r="P433" s="234">
        <f t="shared" si="158"/>
        <v>9155.4</v>
      </c>
      <c r="Q433" s="234">
        <f t="shared" si="158"/>
        <v>0</v>
      </c>
      <c r="R433" s="234">
        <f t="shared" si="158"/>
        <v>8515.2000000000007</v>
      </c>
      <c r="S433" s="234">
        <f t="shared" si="158"/>
        <v>8515.2000000000007</v>
      </c>
      <c r="T433" s="234">
        <f t="shared" si="158"/>
        <v>0</v>
      </c>
      <c r="U433" s="234">
        <f t="shared" si="158"/>
        <v>8580.0999999999985</v>
      </c>
      <c r="V433" s="234">
        <f t="shared" si="158"/>
        <v>8580.0999999999985</v>
      </c>
      <c r="W433" s="293">
        <f t="shared" si="158"/>
        <v>0</v>
      </c>
    </row>
    <row r="434" spans="1:33" s="161" customFormat="1" ht="36.6" customHeight="1">
      <c r="A434" s="787" t="s">
        <v>57</v>
      </c>
      <c r="B434" s="758"/>
      <c r="C434" s="758"/>
      <c r="D434" s="758"/>
      <c r="E434" s="758"/>
      <c r="F434" s="758"/>
      <c r="G434" s="758"/>
      <c r="H434" s="758"/>
      <c r="I434" s="758"/>
      <c r="J434" s="758"/>
      <c r="K434" s="758"/>
      <c r="L434" s="402">
        <f>SUM(L435:L437)</f>
        <v>11094.9</v>
      </c>
      <c r="M434" s="402">
        <f t="shared" ref="M434:W434" si="159">SUM(M435:M437)</f>
        <v>10884.1</v>
      </c>
      <c r="N434" s="402">
        <f t="shared" si="159"/>
        <v>6906.4</v>
      </c>
      <c r="O434" s="402">
        <f t="shared" si="159"/>
        <v>7635.5</v>
      </c>
      <c r="P434" s="402">
        <f t="shared" si="159"/>
        <v>7635.5</v>
      </c>
      <c r="Q434" s="402">
        <f t="shared" si="159"/>
        <v>0</v>
      </c>
      <c r="R434" s="402">
        <f t="shared" si="159"/>
        <v>7103.1</v>
      </c>
      <c r="S434" s="402">
        <f t="shared" si="159"/>
        <v>7103.1</v>
      </c>
      <c r="T434" s="402">
        <f t="shared" si="159"/>
        <v>0</v>
      </c>
      <c r="U434" s="402">
        <f t="shared" si="159"/>
        <v>7157.0999999999995</v>
      </c>
      <c r="V434" s="402">
        <f t="shared" si="159"/>
        <v>7157.0999999999995</v>
      </c>
      <c r="W434" s="402">
        <f t="shared" si="159"/>
        <v>0</v>
      </c>
    </row>
    <row r="435" spans="1:33" s="320" customFormat="1" ht="250.5" customHeight="1">
      <c r="A435" s="285" t="s">
        <v>10</v>
      </c>
      <c r="B435" s="224" t="s">
        <v>68</v>
      </c>
      <c r="C435" s="102"/>
      <c r="D435" s="246" t="s">
        <v>527</v>
      </c>
      <c r="E435" s="321" t="s">
        <v>93</v>
      </c>
      <c r="F435" s="321" t="s">
        <v>794</v>
      </c>
      <c r="G435" s="224" t="s">
        <v>795</v>
      </c>
      <c r="H435" s="150">
        <v>100</v>
      </c>
      <c r="I435" s="152" t="s">
        <v>645</v>
      </c>
      <c r="J435" s="102" t="s">
        <v>646</v>
      </c>
      <c r="K435" s="102"/>
      <c r="L435" s="235">
        <v>9531.7000000000007</v>
      </c>
      <c r="M435" s="235">
        <v>9876.5</v>
      </c>
      <c r="N435" s="235">
        <v>6332.2</v>
      </c>
      <c r="O435" s="235">
        <v>6791.7</v>
      </c>
      <c r="P435" s="235">
        <v>6791.7</v>
      </c>
      <c r="Q435" s="235">
        <v>0</v>
      </c>
      <c r="R435" s="235">
        <v>6318.1</v>
      </c>
      <c r="S435" s="235">
        <v>6318.1</v>
      </c>
      <c r="T435" s="235">
        <v>0</v>
      </c>
      <c r="U435" s="235">
        <v>6366.2</v>
      </c>
      <c r="V435" s="235">
        <v>6366.2</v>
      </c>
      <c r="W435" s="621"/>
    </row>
    <row r="436" spans="1:33" s="320" customFormat="1" ht="33.75" customHeight="1">
      <c r="A436" s="285" t="s">
        <v>11</v>
      </c>
      <c r="B436" s="224" t="s">
        <v>69</v>
      </c>
      <c r="C436" s="149"/>
      <c r="D436" s="246" t="s">
        <v>467</v>
      </c>
      <c r="E436" s="321" t="s">
        <v>93</v>
      </c>
      <c r="F436" s="321" t="s">
        <v>794</v>
      </c>
      <c r="G436" s="224" t="s">
        <v>117</v>
      </c>
      <c r="H436" s="150">
        <v>200</v>
      </c>
      <c r="I436" s="149"/>
      <c r="J436" s="149"/>
      <c r="K436" s="286"/>
      <c r="L436" s="235">
        <v>1542.3</v>
      </c>
      <c r="M436" s="235">
        <v>1007.6</v>
      </c>
      <c r="N436" s="235">
        <v>574.20000000000005</v>
      </c>
      <c r="O436" s="235">
        <v>843.8</v>
      </c>
      <c r="P436" s="235">
        <v>843.8</v>
      </c>
      <c r="Q436" s="235">
        <v>0</v>
      </c>
      <c r="R436" s="235">
        <v>785</v>
      </c>
      <c r="S436" s="235">
        <v>785</v>
      </c>
      <c r="T436" s="235">
        <v>0</v>
      </c>
      <c r="U436" s="235">
        <v>790.9</v>
      </c>
      <c r="V436" s="235">
        <v>790.9</v>
      </c>
      <c r="W436" s="621"/>
    </row>
    <row r="437" spans="1:33" s="320" customFormat="1" ht="21" customHeight="1">
      <c r="A437" s="285" t="s">
        <v>20</v>
      </c>
      <c r="B437" s="224" t="s">
        <v>31</v>
      </c>
      <c r="C437" s="149"/>
      <c r="D437" s="286"/>
      <c r="E437" s="321" t="s">
        <v>93</v>
      </c>
      <c r="F437" s="321" t="s">
        <v>96</v>
      </c>
      <c r="G437" s="224" t="s">
        <v>117</v>
      </c>
      <c r="H437" s="150">
        <v>800</v>
      </c>
      <c r="I437" s="149"/>
      <c r="J437" s="149"/>
      <c r="K437" s="286"/>
      <c r="L437" s="235">
        <v>20.9</v>
      </c>
      <c r="M437" s="235"/>
      <c r="N437" s="235"/>
      <c r="O437" s="235">
        <f>SUM(P437:Q437)</f>
        <v>0</v>
      </c>
      <c r="P437" s="235"/>
      <c r="Q437" s="235"/>
      <c r="R437" s="235">
        <f>SUM(S437:T437)</f>
        <v>0</v>
      </c>
      <c r="S437" s="235"/>
      <c r="T437" s="235"/>
      <c r="U437" s="235">
        <f>SUM(V437:W437)</f>
        <v>0</v>
      </c>
      <c r="V437" s="235"/>
      <c r="W437" s="621"/>
    </row>
    <row r="438" spans="1:33" s="320" customFormat="1" ht="39.75" customHeight="1">
      <c r="A438" s="788" t="s">
        <v>73</v>
      </c>
      <c r="B438" s="769"/>
      <c r="C438" s="782"/>
      <c r="D438" s="782"/>
      <c r="E438" s="782"/>
      <c r="F438" s="782"/>
      <c r="G438" s="782"/>
      <c r="H438" s="782"/>
      <c r="I438" s="782"/>
      <c r="J438" s="769"/>
      <c r="K438" s="769"/>
      <c r="L438" s="622">
        <f>SUM(L439)</f>
        <v>1073.5999999999999</v>
      </c>
      <c r="M438" s="622">
        <f t="shared" ref="M438:W438" si="160">SUM(M439)</f>
        <v>1128.3</v>
      </c>
      <c r="N438" s="622">
        <f t="shared" si="160"/>
        <v>694.3</v>
      </c>
      <c r="O438" s="622">
        <f t="shared" si="160"/>
        <v>1519.9</v>
      </c>
      <c r="P438" s="622">
        <f t="shared" si="160"/>
        <v>1519.9</v>
      </c>
      <c r="Q438" s="622">
        <f t="shared" si="160"/>
        <v>0</v>
      </c>
      <c r="R438" s="622">
        <f t="shared" si="160"/>
        <v>1412.1</v>
      </c>
      <c r="S438" s="622">
        <f t="shared" si="160"/>
        <v>1412.1</v>
      </c>
      <c r="T438" s="622">
        <f t="shared" si="160"/>
        <v>0</v>
      </c>
      <c r="U438" s="622">
        <f t="shared" si="160"/>
        <v>1423</v>
      </c>
      <c r="V438" s="622">
        <f t="shared" si="160"/>
        <v>1423</v>
      </c>
      <c r="W438" s="623">
        <f t="shared" si="160"/>
        <v>0</v>
      </c>
    </row>
    <row r="439" spans="1:33" s="320" customFormat="1" ht="39.75" customHeight="1">
      <c r="A439" s="285" t="s">
        <v>21</v>
      </c>
      <c r="B439" s="224" t="s">
        <v>90</v>
      </c>
      <c r="C439" s="149"/>
      <c r="D439" s="286"/>
      <c r="E439" s="224"/>
      <c r="F439" s="224"/>
      <c r="G439" s="224"/>
      <c r="H439" s="150">
        <v>200</v>
      </c>
      <c r="I439" s="149"/>
      <c r="J439" s="149"/>
      <c r="K439" s="286"/>
      <c r="L439" s="235">
        <f>SUM(L440:L442)</f>
        <v>1073.5999999999999</v>
      </c>
      <c r="M439" s="235">
        <f t="shared" ref="M439:W439" si="161">SUM(M440:M442)</f>
        <v>1128.3</v>
      </c>
      <c r="N439" s="235">
        <f t="shared" si="161"/>
        <v>694.3</v>
      </c>
      <c r="O439" s="235">
        <f t="shared" si="161"/>
        <v>1519.9</v>
      </c>
      <c r="P439" s="235">
        <f t="shared" si="161"/>
        <v>1519.9</v>
      </c>
      <c r="Q439" s="235">
        <f t="shared" si="161"/>
        <v>0</v>
      </c>
      <c r="R439" s="235">
        <f t="shared" si="161"/>
        <v>1412.1</v>
      </c>
      <c r="S439" s="235">
        <f t="shared" si="161"/>
        <v>1412.1</v>
      </c>
      <c r="T439" s="235">
        <f t="shared" si="161"/>
        <v>0</v>
      </c>
      <c r="U439" s="235">
        <f t="shared" si="161"/>
        <v>1423</v>
      </c>
      <c r="V439" s="235">
        <f t="shared" si="161"/>
        <v>1423</v>
      </c>
      <c r="W439" s="621">
        <f t="shared" si="161"/>
        <v>0</v>
      </c>
    </row>
    <row r="440" spans="1:33" s="320" customFormat="1" ht="138.75" customHeight="1">
      <c r="A440" s="312" t="s">
        <v>42</v>
      </c>
      <c r="B440" s="224" t="s">
        <v>796</v>
      </c>
      <c r="C440" s="149"/>
      <c r="D440" s="314" t="s">
        <v>570</v>
      </c>
      <c r="E440" s="321" t="s">
        <v>93</v>
      </c>
      <c r="F440" s="224">
        <v>13</v>
      </c>
      <c r="G440" s="224">
        <v>7770226000</v>
      </c>
      <c r="H440" s="150"/>
      <c r="I440" s="152" t="s">
        <v>197</v>
      </c>
      <c r="J440" s="102" t="s">
        <v>647</v>
      </c>
      <c r="K440" s="310"/>
      <c r="L440" s="235">
        <v>1073.5999999999999</v>
      </c>
      <c r="M440" s="235">
        <v>1128.3</v>
      </c>
      <c r="N440" s="235">
        <v>694.3</v>
      </c>
      <c r="O440" s="235">
        <v>1519.9</v>
      </c>
      <c r="P440" s="235">
        <v>1519.9</v>
      </c>
      <c r="Q440" s="235"/>
      <c r="R440" s="235">
        <v>1412.1</v>
      </c>
      <c r="S440" s="235">
        <v>1412.1</v>
      </c>
      <c r="T440" s="235"/>
      <c r="U440" s="235">
        <v>1423</v>
      </c>
      <c r="V440" s="235">
        <v>1423</v>
      </c>
      <c r="W440" s="235"/>
    </row>
    <row r="441" spans="1:33" s="320" customFormat="1" ht="18.75" customHeight="1">
      <c r="A441" s="312" t="s">
        <v>74</v>
      </c>
      <c r="B441" s="224" t="s">
        <v>292</v>
      </c>
      <c r="C441" s="149"/>
      <c r="D441" s="286"/>
      <c r="E441" s="224"/>
      <c r="F441" s="224"/>
      <c r="G441" s="224"/>
      <c r="H441" s="150">
        <v>200</v>
      </c>
      <c r="I441" s="149"/>
      <c r="J441" s="149"/>
      <c r="K441" s="286"/>
      <c r="L441" s="235"/>
      <c r="M441" s="235"/>
      <c r="N441" s="235"/>
      <c r="O441" s="235">
        <f>SUM(P441:Q441)</f>
        <v>0</v>
      </c>
      <c r="P441" s="235"/>
      <c r="Q441" s="235"/>
      <c r="R441" s="235">
        <f>SUM(S441:T441)</f>
        <v>0</v>
      </c>
      <c r="S441" s="235"/>
      <c r="T441" s="235"/>
      <c r="U441" s="235">
        <f>SUM(V441:W441)</f>
        <v>0</v>
      </c>
      <c r="V441" s="235"/>
      <c r="W441" s="235"/>
    </row>
    <row r="442" spans="1:33" s="320" customFormat="1" ht="18.75" customHeight="1">
      <c r="A442" s="285" t="s">
        <v>77</v>
      </c>
      <c r="B442" s="224" t="s">
        <v>243</v>
      </c>
      <c r="C442" s="149"/>
      <c r="D442" s="286"/>
      <c r="E442" s="224"/>
      <c r="F442" s="224"/>
      <c r="G442" s="224"/>
      <c r="H442" s="150">
        <v>200</v>
      </c>
      <c r="I442" s="149"/>
      <c r="J442" s="149"/>
      <c r="K442" s="286"/>
      <c r="L442" s="235"/>
      <c r="M442" s="235"/>
      <c r="N442" s="235"/>
      <c r="O442" s="235">
        <f>SUM(P442:Q442)</f>
        <v>0</v>
      </c>
      <c r="P442" s="235"/>
      <c r="Q442" s="235"/>
      <c r="R442" s="235">
        <f>SUM(S442:T442)</f>
        <v>0</v>
      </c>
      <c r="S442" s="235"/>
      <c r="T442" s="235"/>
      <c r="U442" s="235">
        <f>SUM(V442:W442)</f>
        <v>0</v>
      </c>
      <c r="V442" s="235"/>
      <c r="W442" s="621"/>
    </row>
    <row r="443" spans="1:33" s="280" customFormat="1" ht="60.75" customHeight="1">
      <c r="A443" s="619" t="s">
        <v>152</v>
      </c>
      <c r="B443" s="618" t="s">
        <v>153</v>
      </c>
      <c r="C443" s="619"/>
      <c r="D443" s="619"/>
      <c r="E443" s="619"/>
      <c r="F443" s="619"/>
      <c r="G443" s="619"/>
      <c r="H443" s="619"/>
      <c r="I443" s="619"/>
      <c r="J443" s="619"/>
      <c r="K443" s="619" t="s">
        <v>62</v>
      </c>
      <c r="L443" s="337">
        <f t="shared" ref="L443:T443" si="162">L444+L515+L534</f>
        <v>487490.4</v>
      </c>
      <c r="M443" s="337">
        <f t="shared" si="162"/>
        <v>371109.60000000003</v>
      </c>
      <c r="N443" s="337">
        <f t="shared" si="162"/>
        <v>165576.79999999999</v>
      </c>
      <c r="O443" s="337">
        <f t="shared" si="162"/>
        <v>402166.69999999995</v>
      </c>
      <c r="P443" s="337">
        <f t="shared" si="162"/>
        <v>402166.69999999995</v>
      </c>
      <c r="Q443" s="337">
        <f t="shared" si="162"/>
        <v>0</v>
      </c>
      <c r="R443" s="337">
        <f t="shared" si="162"/>
        <v>399384.3</v>
      </c>
      <c r="S443" s="337">
        <f t="shared" si="162"/>
        <v>399384.3</v>
      </c>
      <c r="T443" s="337">
        <f t="shared" si="162"/>
        <v>0</v>
      </c>
      <c r="U443" s="337">
        <f t="shared" ref="U443:U506" si="163">V443+W443</f>
        <v>390873.69999999995</v>
      </c>
      <c r="V443" s="337">
        <f>V444+V515+V534</f>
        <v>390873.69999999995</v>
      </c>
      <c r="W443" s="337">
        <f>W444+W515+W534</f>
        <v>0</v>
      </c>
      <c r="X443" s="289"/>
      <c r="Y443" s="289"/>
      <c r="Z443" s="289"/>
      <c r="AA443" s="289"/>
      <c r="AB443" s="289"/>
      <c r="AC443" s="289"/>
      <c r="AD443" s="289"/>
      <c r="AE443" s="289"/>
      <c r="AF443" s="289"/>
      <c r="AG443" s="289"/>
    </row>
    <row r="444" spans="1:33" s="320" customFormat="1" ht="54.75" customHeight="1">
      <c r="A444" s="431" t="s">
        <v>9</v>
      </c>
      <c r="B444" s="725" t="s">
        <v>67</v>
      </c>
      <c r="C444" s="725"/>
      <c r="D444" s="725"/>
      <c r="E444" s="725"/>
      <c r="F444" s="725"/>
      <c r="G444" s="725"/>
      <c r="H444" s="725"/>
      <c r="I444" s="725"/>
      <c r="J444" s="725"/>
      <c r="K444" s="725"/>
      <c r="L444" s="234">
        <f t="shared" ref="L444:T444" si="164">L445+L455+L467</f>
        <v>409525.2</v>
      </c>
      <c r="M444" s="234">
        <f t="shared" si="164"/>
        <v>309901.90000000002</v>
      </c>
      <c r="N444" s="234">
        <f t="shared" si="164"/>
        <v>129128.5</v>
      </c>
      <c r="O444" s="234">
        <f t="shared" si="164"/>
        <v>343890.49999999994</v>
      </c>
      <c r="P444" s="234">
        <f t="shared" si="164"/>
        <v>343890.49999999994</v>
      </c>
      <c r="Q444" s="234">
        <f t="shared" si="164"/>
        <v>0</v>
      </c>
      <c r="R444" s="234">
        <f t="shared" si="164"/>
        <v>345170.8</v>
      </c>
      <c r="S444" s="234">
        <f t="shared" si="164"/>
        <v>345170.8</v>
      </c>
      <c r="T444" s="234">
        <f t="shared" si="164"/>
        <v>0</v>
      </c>
      <c r="U444" s="234">
        <f t="shared" si="163"/>
        <v>336248.19999999995</v>
      </c>
      <c r="V444" s="234">
        <f>V445+V455+V467</f>
        <v>336248.19999999995</v>
      </c>
      <c r="W444" s="234">
        <f>W445+W455+W467</f>
        <v>0</v>
      </c>
    </row>
    <row r="445" spans="1:33" s="320" customFormat="1" ht="43.5" customHeight="1">
      <c r="A445" s="252" t="s">
        <v>57</v>
      </c>
      <c r="B445" s="224"/>
      <c r="C445" s="432"/>
      <c r="D445" s="432"/>
      <c r="E445" s="432"/>
      <c r="F445" s="432"/>
      <c r="G445" s="432"/>
      <c r="H445" s="432"/>
      <c r="I445" s="432"/>
      <c r="J445" s="432"/>
      <c r="K445" s="432"/>
      <c r="L445" s="657">
        <f t="shared" ref="L445:W445" si="165">L446+L449+L453</f>
        <v>16313.399999999998</v>
      </c>
      <c r="M445" s="657">
        <f t="shared" si="165"/>
        <v>14929.7</v>
      </c>
      <c r="N445" s="657">
        <f t="shared" si="165"/>
        <v>10519.500000000002</v>
      </c>
      <c r="O445" s="657">
        <f t="shared" si="165"/>
        <v>17442.099999999999</v>
      </c>
      <c r="P445" s="657">
        <f t="shared" si="165"/>
        <v>17442.099999999999</v>
      </c>
      <c r="Q445" s="657">
        <f t="shared" si="165"/>
        <v>0</v>
      </c>
      <c r="R445" s="657">
        <f t="shared" si="165"/>
        <v>16225.999999999998</v>
      </c>
      <c r="S445" s="657">
        <f t="shared" si="165"/>
        <v>16225.999999999998</v>
      </c>
      <c r="T445" s="657">
        <f t="shared" si="165"/>
        <v>0</v>
      </c>
      <c r="U445" s="657">
        <f t="shared" si="163"/>
        <v>16349.4</v>
      </c>
      <c r="V445" s="657">
        <f t="shared" si="165"/>
        <v>16349.4</v>
      </c>
      <c r="W445" s="657">
        <f t="shared" si="165"/>
        <v>0</v>
      </c>
    </row>
    <row r="446" spans="1:33" s="320" customFormat="1" ht="46.5" customHeight="1">
      <c r="A446" s="252" t="s">
        <v>10</v>
      </c>
      <c r="B446" s="224" t="s">
        <v>249</v>
      </c>
      <c r="C446" s="432"/>
      <c r="D446" s="432"/>
      <c r="E446" s="432"/>
      <c r="F446" s="432"/>
      <c r="G446" s="432"/>
      <c r="H446" s="432"/>
      <c r="I446" s="432"/>
      <c r="J446" s="432"/>
      <c r="K446" s="432"/>
      <c r="L446" s="402">
        <f>L447+L448</f>
        <v>15246.599999999999</v>
      </c>
      <c r="M446" s="402">
        <f t="shared" ref="M446:W446" si="166">M447+M448</f>
        <v>13682.6</v>
      </c>
      <c r="N446" s="402">
        <f t="shared" si="166"/>
        <v>9689.2000000000007</v>
      </c>
      <c r="O446" s="402">
        <f t="shared" si="166"/>
        <v>16223.3</v>
      </c>
      <c r="P446" s="402">
        <f t="shared" si="166"/>
        <v>16223.3</v>
      </c>
      <c r="Q446" s="402">
        <f t="shared" si="166"/>
        <v>0</v>
      </c>
      <c r="R446" s="402">
        <f t="shared" si="166"/>
        <v>15092.199999999999</v>
      </c>
      <c r="S446" s="402">
        <f t="shared" si="166"/>
        <v>15092.199999999999</v>
      </c>
      <c r="T446" s="402">
        <f t="shared" si="166"/>
        <v>0</v>
      </c>
      <c r="U446" s="402">
        <f t="shared" si="163"/>
        <v>15207</v>
      </c>
      <c r="V446" s="402">
        <f t="shared" si="166"/>
        <v>15207</v>
      </c>
      <c r="W446" s="402">
        <f t="shared" si="166"/>
        <v>0</v>
      </c>
    </row>
    <row r="447" spans="1:33" s="320" customFormat="1" ht="105" customHeight="1">
      <c r="A447" s="314" t="s">
        <v>797</v>
      </c>
      <c r="B447" s="224" t="s">
        <v>521</v>
      </c>
      <c r="C447" s="732" t="s">
        <v>798</v>
      </c>
      <c r="D447" s="246" t="s">
        <v>527</v>
      </c>
      <c r="E447" s="321" t="s">
        <v>100</v>
      </c>
      <c r="F447" s="321" t="s">
        <v>100</v>
      </c>
      <c r="G447" s="321" t="s">
        <v>799</v>
      </c>
      <c r="H447" s="150">
        <v>120</v>
      </c>
      <c r="I447" s="727" t="s">
        <v>1657</v>
      </c>
      <c r="J447" s="744" t="s">
        <v>800</v>
      </c>
      <c r="K447" s="102"/>
      <c r="L447" s="235">
        <v>11813.099999999999</v>
      </c>
      <c r="M447" s="235">
        <v>10352</v>
      </c>
      <c r="N447" s="235">
        <v>7603.4</v>
      </c>
      <c r="O447" s="409">
        <f>P447+Q447</f>
        <v>12056.9</v>
      </c>
      <c r="P447" s="409">
        <v>12056.9</v>
      </c>
      <c r="Q447" s="409">
        <v>0</v>
      </c>
      <c r="R447" s="409">
        <f>S447+T447</f>
        <v>11216.3</v>
      </c>
      <c r="S447" s="409">
        <v>11216.3</v>
      </c>
      <c r="T447" s="409">
        <v>0</v>
      </c>
      <c r="U447" s="409">
        <f t="shared" si="163"/>
        <v>11301.6</v>
      </c>
      <c r="V447" s="409">
        <v>11301.6</v>
      </c>
      <c r="W447" s="409">
        <v>0</v>
      </c>
    </row>
    <row r="448" spans="1:33" s="320" customFormat="1" ht="105" customHeight="1">
      <c r="A448" s="314"/>
      <c r="B448" s="229"/>
      <c r="C448" s="830"/>
      <c r="D448" s="246"/>
      <c r="E448" s="321" t="s">
        <v>100</v>
      </c>
      <c r="F448" s="321" t="s">
        <v>100</v>
      </c>
      <c r="G448" s="321" t="s">
        <v>801</v>
      </c>
      <c r="H448" s="150">
        <v>120</v>
      </c>
      <c r="I448" s="867"/>
      <c r="J448" s="877"/>
      <c r="K448" s="433"/>
      <c r="L448" s="235">
        <v>3433.5</v>
      </c>
      <c r="M448" s="235">
        <v>3330.6</v>
      </c>
      <c r="N448" s="235">
        <v>2085.8000000000002</v>
      </c>
      <c r="O448" s="409">
        <f>P448+Q448</f>
        <v>4166.3999999999996</v>
      </c>
      <c r="P448" s="409">
        <v>4166.3999999999996</v>
      </c>
      <c r="Q448" s="409">
        <v>0</v>
      </c>
      <c r="R448" s="409">
        <f>S448+T448</f>
        <v>3875.9</v>
      </c>
      <c r="S448" s="409">
        <v>3875.9</v>
      </c>
      <c r="T448" s="409">
        <v>0</v>
      </c>
      <c r="U448" s="409">
        <f t="shared" si="163"/>
        <v>3905.4</v>
      </c>
      <c r="V448" s="409">
        <v>3905.4</v>
      </c>
      <c r="W448" s="409">
        <v>0</v>
      </c>
    </row>
    <row r="449" spans="1:24" s="320" customFormat="1" ht="42" customHeight="1">
      <c r="A449" s="434" t="s">
        <v>11</v>
      </c>
      <c r="B449" s="226" t="s">
        <v>69</v>
      </c>
      <c r="C449" s="435"/>
      <c r="D449" s="387"/>
      <c r="E449" s="226"/>
      <c r="F449" s="226"/>
      <c r="G449" s="226"/>
      <c r="H449" s="296">
        <v>200</v>
      </c>
      <c r="I449" s="867"/>
      <c r="J449" s="877"/>
      <c r="K449" s="436"/>
      <c r="L449" s="402">
        <f>L450+L451+L452</f>
        <v>1065.8</v>
      </c>
      <c r="M449" s="402">
        <f t="shared" ref="M449:W449" si="167">M450+M451+M452</f>
        <v>1246.9000000000001</v>
      </c>
      <c r="N449" s="402">
        <f t="shared" si="167"/>
        <v>830.09999999999991</v>
      </c>
      <c r="O449" s="402">
        <f t="shared" si="167"/>
        <v>1218.8</v>
      </c>
      <c r="P449" s="402">
        <f t="shared" si="167"/>
        <v>1218.8</v>
      </c>
      <c r="Q449" s="402">
        <f t="shared" si="167"/>
        <v>0</v>
      </c>
      <c r="R449" s="402">
        <f t="shared" si="167"/>
        <v>1133.8</v>
      </c>
      <c r="S449" s="402">
        <f t="shared" si="167"/>
        <v>1133.8</v>
      </c>
      <c r="T449" s="402">
        <f t="shared" si="167"/>
        <v>0</v>
      </c>
      <c r="U449" s="402">
        <f t="shared" si="163"/>
        <v>1142.4000000000001</v>
      </c>
      <c r="V449" s="402">
        <f t="shared" si="167"/>
        <v>1142.4000000000001</v>
      </c>
      <c r="W449" s="402">
        <f t="shared" si="167"/>
        <v>0</v>
      </c>
    </row>
    <row r="450" spans="1:24" s="320" customFormat="1" ht="15">
      <c r="A450" s="312" t="s">
        <v>802</v>
      </c>
      <c r="B450" s="817" t="s">
        <v>522</v>
      </c>
      <c r="C450" s="765" t="s">
        <v>798</v>
      </c>
      <c r="D450" s="821" t="s">
        <v>467</v>
      </c>
      <c r="E450" s="321" t="s">
        <v>100</v>
      </c>
      <c r="F450" s="321" t="s">
        <v>100</v>
      </c>
      <c r="G450" s="321" t="s">
        <v>799</v>
      </c>
      <c r="H450" s="246" t="s">
        <v>154</v>
      </c>
      <c r="I450" s="867"/>
      <c r="J450" s="877"/>
      <c r="K450" s="152"/>
      <c r="L450" s="236">
        <v>979</v>
      </c>
      <c r="M450" s="235">
        <v>1138.5999999999999</v>
      </c>
      <c r="N450" s="235">
        <v>767.69999999999993</v>
      </c>
      <c r="O450" s="409">
        <f>P450+Q450</f>
        <v>932.1</v>
      </c>
      <c r="P450" s="409">
        <v>932.1</v>
      </c>
      <c r="Q450" s="409">
        <v>0</v>
      </c>
      <c r="R450" s="409">
        <f>S450+T450</f>
        <v>867.1</v>
      </c>
      <c r="S450" s="409">
        <v>867.1</v>
      </c>
      <c r="T450" s="409">
        <v>0</v>
      </c>
      <c r="U450" s="409">
        <f t="shared" si="163"/>
        <v>873.7</v>
      </c>
      <c r="V450" s="409">
        <v>873.7</v>
      </c>
      <c r="W450" s="409">
        <v>0</v>
      </c>
    </row>
    <row r="451" spans="1:24" s="320" customFormat="1" ht="15">
      <c r="A451" s="437"/>
      <c r="B451" s="824"/>
      <c r="C451" s="766"/>
      <c r="D451" s="876"/>
      <c r="E451" s="321" t="s">
        <v>100</v>
      </c>
      <c r="F451" s="321" t="s">
        <v>100</v>
      </c>
      <c r="G451" s="321" t="s">
        <v>801</v>
      </c>
      <c r="H451" s="246" t="s">
        <v>154</v>
      </c>
      <c r="I451" s="867"/>
      <c r="J451" s="877"/>
      <c r="K451" s="152"/>
      <c r="L451" s="236">
        <v>10</v>
      </c>
      <c r="M451" s="235">
        <v>33.4</v>
      </c>
      <c r="N451" s="235">
        <v>25</v>
      </c>
      <c r="O451" s="409">
        <f>P451+Q451</f>
        <v>286.7</v>
      </c>
      <c r="P451" s="409">
        <v>286.7</v>
      </c>
      <c r="Q451" s="409">
        <v>0</v>
      </c>
      <c r="R451" s="409">
        <f>S451+T451</f>
        <v>266.7</v>
      </c>
      <c r="S451" s="409">
        <v>266.7</v>
      </c>
      <c r="T451" s="409">
        <v>0</v>
      </c>
      <c r="U451" s="409">
        <f t="shared" si="163"/>
        <v>268.7</v>
      </c>
      <c r="V451" s="409">
        <v>268.7</v>
      </c>
      <c r="W451" s="409">
        <v>0</v>
      </c>
    </row>
    <row r="452" spans="1:24" s="320" customFormat="1" ht="15">
      <c r="A452" s="312" t="s">
        <v>238</v>
      </c>
      <c r="B452" s="825"/>
      <c r="C452" s="767"/>
      <c r="D452" s="830"/>
      <c r="E452" s="321" t="s">
        <v>94</v>
      </c>
      <c r="F452" s="321">
        <v>10</v>
      </c>
      <c r="G452" s="321" t="s">
        <v>424</v>
      </c>
      <c r="H452" s="150">
        <v>200</v>
      </c>
      <c r="I452" s="867"/>
      <c r="J452" s="877"/>
      <c r="K452" s="433"/>
      <c r="L452" s="235">
        <v>76.8</v>
      </c>
      <c r="M452" s="409">
        <v>74.900000000000006</v>
      </c>
      <c r="N452" s="409">
        <v>37.4</v>
      </c>
      <c r="O452" s="409">
        <f>P452+Q452</f>
        <v>0</v>
      </c>
      <c r="P452" s="409">
        <v>0</v>
      </c>
      <c r="Q452" s="409">
        <v>0</v>
      </c>
      <c r="R452" s="409">
        <f>S452+T452</f>
        <v>0</v>
      </c>
      <c r="S452" s="409">
        <v>0</v>
      </c>
      <c r="T452" s="409">
        <v>0</v>
      </c>
      <c r="U452" s="409">
        <f t="shared" si="163"/>
        <v>0</v>
      </c>
      <c r="V452" s="409">
        <v>0</v>
      </c>
      <c r="W452" s="409">
        <v>0</v>
      </c>
    </row>
    <row r="453" spans="1:24" s="320" customFormat="1" ht="15">
      <c r="A453" s="434" t="s">
        <v>20</v>
      </c>
      <c r="B453" s="226" t="s">
        <v>31</v>
      </c>
      <c r="C453" s="435"/>
      <c r="D453" s="387"/>
      <c r="E453" s="347" t="s">
        <v>100</v>
      </c>
      <c r="F453" s="347" t="s">
        <v>100</v>
      </c>
      <c r="G453" s="347" t="s">
        <v>803</v>
      </c>
      <c r="H453" s="150">
        <v>800</v>
      </c>
      <c r="I453" s="867"/>
      <c r="J453" s="877"/>
      <c r="K453" s="220"/>
      <c r="L453" s="402">
        <f>L454</f>
        <v>1</v>
      </c>
      <c r="M453" s="402">
        <f t="shared" ref="M453:W453" si="168">M454</f>
        <v>0.2</v>
      </c>
      <c r="N453" s="402">
        <f t="shared" si="168"/>
        <v>0.2</v>
      </c>
      <c r="O453" s="402">
        <f t="shared" si="168"/>
        <v>0</v>
      </c>
      <c r="P453" s="402">
        <f t="shared" si="168"/>
        <v>0</v>
      </c>
      <c r="Q453" s="402">
        <f t="shared" si="168"/>
        <v>0</v>
      </c>
      <c r="R453" s="402">
        <f t="shared" si="168"/>
        <v>0</v>
      </c>
      <c r="S453" s="402">
        <f t="shared" si="168"/>
        <v>0</v>
      </c>
      <c r="T453" s="402">
        <f t="shared" si="168"/>
        <v>0</v>
      </c>
      <c r="U453" s="402">
        <f t="shared" si="168"/>
        <v>0</v>
      </c>
      <c r="V453" s="402">
        <f t="shared" si="168"/>
        <v>0</v>
      </c>
      <c r="W453" s="402">
        <f t="shared" si="168"/>
        <v>0</v>
      </c>
    </row>
    <row r="454" spans="1:24" s="320" customFormat="1" ht="90">
      <c r="A454" s="312" t="s">
        <v>804</v>
      </c>
      <c r="B454" s="438" t="s">
        <v>522</v>
      </c>
      <c r="C454" s="142" t="s">
        <v>805</v>
      </c>
      <c r="D454" s="254" t="s">
        <v>467</v>
      </c>
      <c r="E454" s="321" t="s">
        <v>100</v>
      </c>
      <c r="F454" s="321" t="s">
        <v>100</v>
      </c>
      <c r="G454" s="321" t="s">
        <v>799</v>
      </c>
      <c r="H454" s="150">
        <v>800</v>
      </c>
      <c r="I454" s="867"/>
      <c r="J454" s="877"/>
      <c r="K454" s="152"/>
      <c r="L454" s="235">
        <v>1</v>
      </c>
      <c r="M454" s="235">
        <v>0.2</v>
      </c>
      <c r="N454" s="235">
        <v>0.2</v>
      </c>
      <c r="O454" s="409">
        <f>P454+Q454</f>
        <v>0</v>
      </c>
      <c r="P454" s="409">
        <v>0</v>
      </c>
      <c r="Q454" s="409">
        <v>0</v>
      </c>
      <c r="R454" s="409">
        <f>S454+T454</f>
        <v>0</v>
      </c>
      <c r="S454" s="409">
        <v>0</v>
      </c>
      <c r="T454" s="409">
        <v>0</v>
      </c>
      <c r="U454" s="409">
        <f t="shared" si="163"/>
        <v>0</v>
      </c>
      <c r="V454" s="409">
        <v>0</v>
      </c>
      <c r="W454" s="409">
        <v>0</v>
      </c>
    </row>
    <row r="455" spans="1:24" s="320" customFormat="1" ht="14.25">
      <c r="A455" s="769" t="s">
        <v>73</v>
      </c>
      <c r="B455" s="769"/>
      <c r="C455" s="769"/>
      <c r="D455" s="769"/>
      <c r="E455" s="769"/>
      <c r="F455" s="769"/>
      <c r="G455" s="769"/>
      <c r="H455" s="769"/>
      <c r="I455" s="769"/>
      <c r="J455" s="769"/>
      <c r="K455" s="769"/>
      <c r="L455" s="657">
        <f>L456</f>
        <v>8183.9999999999991</v>
      </c>
      <c r="M455" s="657">
        <f t="shared" ref="M455:W455" si="169">M456</f>
        <v>15633.9</v>
      </c>
      <c r="N455" s="657">
        <f t="shared" si="169"/>
        <v>5614.1</v>
      </c>
      <c r="O455" s="657">
        <f t="shared" si="169"/>
        <v>13708</v>
      </c>
      <c r="P455" s="657">
        <f t="shared" si="169"/>
        <v>13708</v>
      </c>
      <c r="Q455" s="657">
        <f t="shared" si="169"/>
        <v>0</v>
      </c>
      <c r="R455" s="657">
        <f t="shared" si="169"/>
        <v>12752.3</v>
      </c>
      <c r="S455" s="657">
        <f t="shared" si="169"/>
        <v>12752.3</v>
      </c>
      <c r="T455" s="657">
        <f t="shared" si="169"/>
        <v>0</v>
      </c>
      <c r="U455" s="657">
        <f t="shared" si="163"/>
        <v>12849.2</v>
      </c>
      <c r="V455" s="657">
        <f t="shared" si="169"/>
        <v>12849.2</v>
      </c>
      <c r="W455" s="657">
        <f t="shared" si="169"/>
        <v>0</v>
      </c>
      <c r="X455" s="439"/>
    </row>
    <row r="456" spans="1:24" s="320" customFormat="1" ht="15">
      <c r="A456" s="312" t="s">
        <v>21</v>
      </c>
      <c r="B456" s="224" t="s">
        <v>90</v>
      </c>
      <c r="C456" s="314"/>
      <c r="D456" s="246"/>
      <c r="E456" s="150"/>
      <c r="F456" s="150"/>
      <c r="G456" s="150"/>
      <c r="H456" s="150">
        <v>200</v>
      </c>
      <c r="I456" s="727" t="s">
        <v>806</v>
      </c>
      <c r="J456" s="817" t="s">
        <v>807</v>
      </c>
      <c r="K456" s="152"/>
      <c r="L456" s="657">
        <f>SUM(L457:L466)</f>
        <v>8183.9999999999991</v>
      </c>
      <c r="M456" s="657">
        <f t="shared" ref="M456:W456" si="170">SUM(M457:M466)</f>
        <v>15633.9</v>
      </c>
      <c r="N456" s="657">
        <f t="shared" si="170"/>
        <v>5614.1</v>
      </c>
      <c r="O456" s="657">
        <f t="shared" si="170"/>
        <v>13708</v>
      </c>
      <c r="P456" s="657">
        <f t="shared" si="170"/>
        <v>13708</v>
      </c>
      <c r="Q456" s="657">
        <f t="shared" si="170"/>
        <v>0</v>
      </c>
      <c r="R456" s="657">
        <f t="shared" si="170"/>
        <v>12752.3</v>
      </c>
      <c r="S456" s="657">
        <f t="shared" si="170"/>
        <v>12752.3</v>
      </c>
      <c r="T456" s="657">
        <f t="shared" si="170"/>
        <v>0</v>
      </c>
      <c r="U456" s="657">
        <f t="shared" si="163"/>
        <v>12849.2</v>
      </c>
      <c r="V456" s="657">
        <f t="shared" si="170"/>
        <v>12849.2</v>
      </c>
      <c r="W456" s="657">
        <f t="shared" si="170"/>
        <v>0</v>
      </c>
    </row>
    <row r="457" spans="1:24" s="320" customFormat="1" ht="15">
      <c r="A457" s="734" t="s">
        <v>655</v>
      </c>
      <c r="B457" s="871" t="s">
        <v>808</v>
      </c>
      <c r="C457" s="872"/>
      <c r="D457" s="821" t="s">
        <v>477</v>
      </c>
      <c r="E457" s="321" t="s">
        <v>100</v>
      </c>
      <c r="F457" s="321" t="s">
        <v>93</v>
      </c>
      <c r="G457" s="321" t="s">
        <v>809</v>
      </c>
      <c r="H457" s="150">
        <v>200</v>
      </c>
      <c r="I457" s="867"/>
      <c r="J457" s="869"/>
      <c r="K457" s="433"/>
      <c r="L457" s="235">
        <v>853.1</v>
      </c>
      <c r="M457" s="409">
        <v>1589.6999999999998</v>
      </c>
      <c r="N457" s="409">
        <v>638.79999999999995</v>
      </c>
      <c r="O457" s="409">
        <f>P457+Q457</f>
        <v>1785.7</v>
      </c>
      <c r="P457" s="409">
        <v>1785.7</v>
      </c>
      <c r="Q457" s="409">
        <v>0</v>
      </c>
      <c r="R457" s="409">
        <f>S457+T457</f>
        <v>1661.2</v>
      </c>
      <c r="S457" s="409">
        <v>1661.2</v>
      </c>
      <c r="T457" s="409">
        <v>0</v>
      </c>
      <c r="U457" s="409">
        <f t="shared" si="163"/>
        <v>1673.8</v>
      </c>
      <c r="V457" s="409">
        <v>1673.8</v>
      </c>
      <c r="W457" s="409">
        <v>0</v>
      </c>
    </row>
    <row r="458" spans="1:24" s="320" customFormat="1" ht="15">
      <c r="A458" s="870"/>
      <c r="B458" s="870"/>
      <c r="C458" s="873"/>
      <c r="D458" s="822"/>
      <c r="E458" s="321" t="s">
        <v>100</v>
      </c>
      <c r="F458" s="321" t="s">
        <v>93</v>
      </c>
      <c r="G458" s="321" t="s">
        <v>810</v>
      </c>
      <c r="H458" s="150">
        <v>200</v>
      </c>
      <c r="I458" s="867"/>
      <c r="J458" s="869"/>
      <c r="K458" s="433"/>
      <c r="L458" s="235">
        <v>24.8</v>
      </c>
      <c r="M458" s="409">
        <v>241</v>
      </c>
      <c r="N458" s="409">
        <v>32</v>
      </c>
      <c r="O458" s="409">
        <f t="shared" ref="O458:O466" si="171">P458+Q458</f>
        <v>159.6</v>
      </c>
      <c r="P458" s="409">
        <v>159.6</v>
      </c>
      <c r="Q458" s="409">
        <v>0</v>
      </c>
      <c r="R458" s="409">
        <f t="shared" ref="R458:R466" si="172">S458+T458</f>
        <v>148.5</v>
      </c>
      <c r="S458" s="409">
        <v>148.5</v>
      </c>
      <c r="T458" s="409">
        <v>0</v>
      </c>
      <c r="U458" s="409">
        <f t="shared" si="163"/>
        <v>149.6</v>
      </c>
      <c r="V458" s="409">
        <v>149.6</v>
      </c>
      <c r="W458" s="409">
        <v>0</v>
      </c>
    </row>
    <row r="459" spans="1:24" s="320" customFormat="1" ht="15">
      <c r="A459" s="870"/>
      <c r="B459" s="870"/>
      <c r="C459" s="873"/>
      <c r="D459" s="822"/>
      <c r="E459" s="321" t="s">
        <v>100</v>
      </c>
      <c r="F459" s="321" t="s">
        <v>93</v>
      </c>
      <c r="G459" s="321" t="s">
        <v>811</v>
      </c>
      <c r="H459" s="150">
        <v>200</v>
      </c>
      <c r="I459" s="867"/>
      <c r="J459" s="869"/>
      <c r="K459" s="433"/>
      <c r="L459" s="235">
        <v>6066</v>
      </c>
      <c r="M459" s="409">
        <v>6039.9</v>
      </c>
      <c r="N459" s="409">
        <v>4170.1000000000004</v>
      </c>
      <c r="O459" s="409">
        <f t="shared" si="171"/>
        <v>6712</v>
      </c>
      <c r="P459" s="409">
        <v>6712</v>
      </c>
      <c r="Q459" s="409">
        <v>0</v>
      </c>
      <c r="R459" s="409">
        <f>S459+T459</f>
        <v>6244</v>
      </c>
      <c r="S459" s="409">
        <v>6244</v>
      </c>
      <c r="T459" s="409">
        <v>0</v>
      </c>
      <c r="U459" s="409">
        <f t="shared" si="163"/>
        <v>6291.5</v>
      </c>
      <c r="V459" s="409">
        <v>6291.5</v>
      </c>
      <c r="W459" s="409">
        <v>0</v>
      </c>
    </row>
    <row r="460" spans="1:24" s="320" customFormat="1" ht="15">
      <c r="A460" s="867"/>
      <c r="B460" s="867"/>
      <c r="C460" s="874"/>
      <c r="D460" s="876"/>
      <c r="E460" s="321" t="s">
        <v>100</v>
      </c>
      <c r="F460" s="321" t="s">
        <v>93</v>
      </c>
      <c r="G460" s="321" t="s">
        <v>265</v>
      </c>
      <c r="H460" s="150">
        <v>200</v>
      </c>
      <c r="I460" s="867"/>
      <c r="J460" s="869"/>
      <c r="K460" s="433"/>
      <c r="L460" s="235">
        <v>0</v>
      </c>
      <c r="M460" s="409">
        <v>724</v>
      </c>
      <c r="N460" s="409">
        <v>0</v>
      </c>
      <c r="O460" s="409">
        <f>P460+Q460</f>
        <v>4033.5</v>
      </c>
      <c r="P460" s="409">
        <v>4033.5</v>
      </c>
      <c r="Q460" s="409">
        <v>0</v>
      </c>
      <c r="R460" s="409">
        <f>S460+T460</f>
        <v>3752.3</v>
      </c>
      <c r="S460" s="409">
        <v>3752.3</v>
      </c>
      <c r="T460" s="409">
        <v>0</v>
      </c>
      <c r="U460" s="409">
        <f t="shared" si="163"/>
        <v>3780.8</v>
      </c>
      <c r="V460" s="409">
        <v>3780.8</v>
      </c>
      <c r="W460" s="409">
        <v>0</v>
      </c>
    </row>
    <row r="461" spans="1:24" s="320" customFormat="1" ht="15">
      <c r="A461" s="868"/>
      <c r="B461" s="868"/>
      <c r="C461" s="875"/>
      <c r="D461" s="830"/>
      <c r="E461" s="321" t="s">
        <v>100</v>
      </c>
      <c r="F461" s="321" t="s">
        <v>93</v>
      </c>
      <c r="G461" s="321" t="s">
        <v>812</v>
      </c>
      <c r="H461" s="150">
        <v>200</v>
      </c>
      <c r="I461" s="867"/>
      <c r="J461" s="869"/>
      <c r="K461" s="433"/>
      <c r="L461" s="235">
        <v>0</v>
      </c>
      <c r="M461" s="409">
        <v>5726.5</v>
      </c>
      <c r="N461" s="409">
        <v>0</v>
      </c>
      <c r="O461" s="409">
        <f t="shared" si="171"/>
        <v>0</v>
      </c>
      <c r="P461" s="409">
        <v>0</v>
      </c>
      <c r="Q461" s="409">
        <v>0</v>
      </c>
      <c r="R461" s="409">
        <f t="shared" si="172"/>
        <v>0</v>
      </c>
      <c r="S461" s="409">
        <v>0</v>
      </c>
      <c r="T461" s="409">
        <v>0</v>
      </c>
      <c r="U461" s="409">
        <f t="shared" si="163"/>
        <v>0</v>
      </c>
      <c r="V461" s="409">
        <v>0</v>
      </c>
      <c r="W461" s="409">
        <v>0</v>
      </c>
    </row>
    <row r="462" spans="1:24" s="320" customFormat="1" ht="75">
      <c r="A462" s="312" t="s">
        <v>777</v>
      </c>
      <c r="B462" s="224" t="s">
        <v>813</v>
      </c>
      <c r="C462" s="314"/>
      <c r="D462" s="246" t="s">
        <v>814</v>
      </c>
      <c r="E462" s="321" t="s">
        <v>100</v>
      </c>
      <c r="F462" s="321" t="s">
        <v>155</v>
      </c>
      <c r="G462" s="321" t="s">
        <v>815</v>
      </c>
      <c r="H462" s="150">
        <v>200</v>
      </c>
      <c r="I462" s="867"/>
      <c r="J462" s="869"/>
      <c r="K462" s="433"/>
      <c r="L462" s="235">
        <v>732</v>
      </c>
      <c r="M462" s="409">
        <v>862.6</v>
      </c>
      <c r="N462" s="409">
        <v>488</v>
      </c>
      <c r="O462" s="409">
        <f t="shared" si="171"/>
        <v>883.5</v>
      </c>
      <c r="P462" s="409">
        <v>883.5</v>
      </c>
      <c r="Q462" s="409">
        <v>0</v>
      </c>
      <c r="R462" s="409">
        <f t="shared" si="172"/>
        <v>821.9</v>
      </c>
      <c r="S462" s="409">
        <v>821.9</v>
      </c>
      <c r="T462" s="409">
        <v>0</v>
      </c>
      <c r="U462" s="409">
        <f t="shared" si="163"/>
        <v>828.2</v>
      </c>
      <c r="V462" s="409">
        <v>828.2</v>
      </c>
      <c r="W462" s="409">
        <v>0</v>
      </c>
    </row>
    <row r="463" spans="1:24" s="320" customFormat="1" ht="45">
      <c r="A463" s="440" t="s">
        <v>816</v>
      </c>
      <c r="B463" s="441" t="s">
        <v>817</v>
      </c>
      <c r="C463" s="314"/>
      <c r="D463" s="246" t="s">
        <v>549</v>
      </c>
      <c r="E463" s="321" t="s">
        <v>100</v>
      </c>
      <c r="F463" s="321" t="s">
        <v>100</v>
      </c>
      <c r="G463" s="321" t="s">
        <v>818</v>
      </c>
      <c r="H463" s="150">
        <v>200</v>
      </c>
      <c r="I463" s="868"/>
      <c r="J463" s="863"/>
      <c r="K463" s="433"/>
      <c r="L463" s="409">
        <v>139.19999999999999</v>
      </c>
      <c r="M463" s="409">
        <v>140.69999999999999</v>
      </c>
      <c r="N463" s="409">
        <v>87.7</v>
      </c>
      <c r="O463" s="409">
        <f t="shared" si="171"/>
        <v>133.69999999999999</v>
      </c>
      <c r="P463" s="409">
        <v>133.69999999999999</v>
      </c>
      <c r="Q463" s="409">
        <v>0</v>
      </c>
      <c r="R463" s="409">
        <f t="shared" si="172"/>
        <v>124.4</v>
      </c>
      <c r="S463" s="409">
        <v>124.4</v>
      </c>
      <c r="T463" s="409">
        <v>0</v>
      </c>
      <c r="U463" s="409">
        <f t="shared" si="163"/>
        <v>125.3</v>
      </c>
      <c r="V463" s="409">
        <v>125.3</v>
      </c>
      <c r="W463" s="409">
        <v>0</v>
      </c>
    </row>
    <row r="464" spans="1:24" s="320" customFormat="1" ht="45">
      <c r="A464" s="312" t="s">
        <v>819</v>
      </c>
      <c r="B464" s="441" t="s">
        <v>820</v>
      </c>
      <c r="C464" s="314"/>
      <c r="D464" s="246" t="s">
        <v>479</v>
      </c>
      <c r="E464" s="442" t="s">
        <v>100</v>
      </c>
      <c r="F464" s="442" t="s">
        <v>93</v>
      </c>
      <c r="G464" s="442" t="s">
        <v>131</v>
      </c>
      <c r="H464" s="443">
        <v>200</v>
      </c>
      <c r="I464" s="441" t="s">
        <v>821</v>
      </c>
      <c r="J464" s="444" t="s">
        <v>822</v>
      </c>
      <c r="K464" s="433"/>
      <c r="L464" s="409">
        <v>312.89999999999998</v>
      </c>
      <c r="M464" s="409"/>
      <c r="N464" s="409"/>
      <c r="O464" s="409">
        <f t="shared" si="171"/>
        <v>0</v>
      </c>
      <c r="P464" s="409">
        <v>0</v>
      </c>
      <c r="Q464" s="409">
        <v>0</v>
      </c>
      <c r="R464" s="409">
        <f t="shared" si="172"/>
        <v>0</v>
      </c>
      <c r="S464" s="409">
        <v>0</v>
      </c>
      <c r="T464" s="409">
        <v>0</v>
      </c>
      <c r="U464" s="409">
        <f t="shared" si="163"/>
        <v>0</v>
      </c>
      <c r="V464" s="409">
        <v>0</v>
      </c>
      <c r="W464" s="409">
        <v>0</v>
      </c>
    </row>
    <row r="465" spans="1:23" s="320" customFormat="1" ht="15">
      <c r="A465" s="734" t="s">
        <v>823</v>
      </c>
      <c r="B465" s="888" t="s">
        <v>824</v>
      </c>
      <c r="C465" s="872"/>
      <c r="D465" s="821" t="s">
        <v>570</v>
      </c>
      <c r="E465" s="321" t="s">
        <v>100</v>
      </c>
      <c r="F465" s="321" t="s">
        <v>100</v>
      </c>
      <c r="G465" s="442" t="s">
        <v>95</v>
      </c>
      <c r="H465" s="443">
        <v>200</v>
      </c>
      <c r="I465" s="891" t="s">
        <v>825</v>
      </c>
      <c r="J465" s="878" t="s">
        <v>826</v>
      </c>
      <c r="K465" s="433"/>
      <c r="L465" s="409">
        <v>56</v>
      </c>
      <c r="M465" s="409">
        <v>185.5</v>
      </c>
      <c r="N465" s="409">
        <v>73.5</v>
      </c>
      <c r="O465" s="409">
        <f t="shared" si="171"/>
        <v>0</v>
      </c>
      <c r="P465" s="409">
        <v>0</v>
      </c>
      <c r="Q465" s="409">
        <v>0</v>
      </c>
      <c r="R465" s="409">
        <f t="shared" si="172"/>
        <v>0</v>
      </c>
      <c r="S465" s="409">
        <v>0</v>
      </c>
      <c r="T465" s="409">
        <v>0</v>
      </c>
      <c r="U465" s="409">
        <f t="shared" si="163"/>
        <v>0</v>
      </c>
      <c r="V465" s="409">
        <v>0</v>
      </c>
      <c r="W465" s="409">
        <v>0</v>
      </c>
    </row>
    <row r="466" spans="1:23" s="320" customFormat="1" ht="15">
      <c r="A466" s="735"/>
      <c r="B466" s="889"/>
      <c r="C466" s="890"/>
      <c r="D466" s="823"/>
      <c r="E466" s="321" t="s">
        <v>93</v>
      </c>
      <c r="F466" s="321" t="s">
        <v>84</v>
      </c>
      <c r="G466" s="442" t="s">
        <v>95</v>
      </c>
      <c r="H466" s="443">
        <v>200</v>
      </c>
      <c r="I466" s="892"/>
      <c r="J466" s="879"/>
      <c r="K466" s="433"/>
      <c r="L466" s="409">
        <v>0</v>
      </c>
      <c r="M466" s="409">
        <v>124</v>
      </c>
      <c r="N466" s="409">
        <v>124</v>
      </c>
      <c r="O466" s="409">
        <f t="shared" si="171"/>
        <v>0</v>
      </c>
      <c r="P466" s="409">
        <v>0</v>
      </c>
      <c r="Q466" s="409">
        <v>0</v>
      </c>
      <c r="R466" s="409">
        <f t="shared" si="172"/>
        <v>0</v>
      </c>
      <c r="S466" s="409">
        <v>0</v>
      </c>
      <c r="T466" s="409">
        <v>0</v>
      </c>
      <c r="U466" s="409">
        <f t="shared" si="163"/>
        <v>0</v>
      </c>
      <c r="V466" s="409">
        <v>0</v>
      </c>
      <c r="W466" s="409">
        <v>0</v>
      </c>
    </row>
    <row r="467" spans="1:23" s="320" customFormat="1" ht="14.25">
      <c r="A467" s="769" t="s">
        <v>75</v>
      </c>
      <c r="B467" s="769"/>
      <c r="C467" s="769"/>
      <c r="D467" s="769"/>
      <c r="E467" s="769"/>
      <c r="F467" s="769"/>
      <c r="G467" s="769"/>
      <c r="H467" s="769"/>
      <c r="I467" s="769"/>
      <c r="J467" s="769"/>
      <c r="K467" s="769"/>
      <c r="L467" s="658">
        <f>L468</f>
        <v>385027.8</v>
      </c>
      <c r="M467" s="658">
        <f t="shared" ref="M467:W467" si="173">M468</f>
        <v>279338.30000000005</v>
      </c>
      <c r="N467" s="658">
        <f t="shared" si="173"/>
        <v>112994.9</v>
      </c>
      <c r="O467" s="659">
        <f t="shared" si="173"/>
        <v>312740.39999999997</v>
      </c>
      <c r="P467" s="659">
        <f t="shared" si="173"/>
        <v>312740.39999999997</v>
      </c>
      <c r="Q467" s="659">
        <f t="shared" si="173"/>
        <v>0</v>
      </c>
      <c r="R467" s="659">
        <f t="shared" si="173"/>
        <v>316192.5</v>
      </c>
      <c r="S467" s="659">
        <f t="shared" si="173"/>
        <v>316192.5</v>
      </c>
      <c r="T467" s="659">
        <f t="shared" si="173"/>
        <v>0</v>
      </c>
      <c r="U467" s="659">
        <f t="shared" si="163"/>
        <v>307049.59999999998</v>
      </c>
      <c r="V467" s="659">
        <f t="shared" si="173"/>
        <v>307049.59999999998</v>
      </c>
      <c r="W467" s="659">
        <f t="shared" si="173"/>
        <v>0</v>
      </c>
    </row>
    <row r="468" spans="1:23" s="161" customFormat="1" ht="14.25">
      <c r="A468" s="769" t="s">
        <v>36</v>
      </c>
      <c r="B468" s="769"/>
      <c r="C468" s="769"/>
      <c r="D468" s="769"/>
      <c r="E468" s="769"/>
      <c r="F468" s="769"/>
      <c r="G468" s="769"/>
      <c r="H468" s="769"/>
      <c r="I468" s="769"/>
      <c r="J468" s="769"/>
      <c r="K468" s="769"/>
      <c r="L468" s="402">
        <f>L469+L484</f>
        <v>385027.8</v>
      </c>
      <c r="M468" s="402">
        <f t="shared" ref="M468:W468" si="174">M469+M484</f>
        <v>279338.30000000005</v>
      </c>
      <c r="N468" s="402">
        <f t="shared" si="174"/>
        <v>112994.9</v>
      </c>
      <c r="O468" s="402">
        <f t="shared" si="174"/>
        <v>312740.39999999997</v>
      </c>
      <c r="P468" s="402">
        <f t="shared" si="174"/>
        <v>312740.39999999997</v>
      </c>
      <c r="Q468" s="402">
        <f t="shared" si="174"/>
        <v>0</v>
      </c>
      <c r="R468" s="402">
        <f t="shared" si="174"/>
        <v>316192.5</v>
      </c>
      <c r="S468" s="402">
        <f t="shared" si="174"/>
        <v>316192.5</v>
      </c>
      <c r="T468" s="402">
        <f t="shared" si="174"/>
        <v>0</v>
      </c>
      <c r="U468" s="402">
        <f t="shared" si="163"/>
        <v>307049.59999999998</v>
      </c>
      <c r="V468" s="402">
        <f t="shared" si="174"/>
        <v>307049.59999999998</v>
      </c>
      <c r="W468" s="402">
        <f t="shared" si="174"/>
        <v>0</v>
      </c>
    </row>
    <row r="469" spans="1:23" s="161" customFormat="1" ht="75">
      <c r="A469" s="312" t="s">
        <v>33</v>
      </c>
      <c r="B469" s="224" t="s">
        <v>91</v>
      </c>
      <c r="C469" s="310"/>
      <c r="D469" s="102"/>
      <c r="E469" s="224"/>
      <c r="F469" s="224"/>
      <c r="G469" s="224"/>
      <c r="H469" s="150">
        <v>600</v>
      </c>
      <c r="I469" s="880" t="s">
        <v>827</v>
      </c>
      <c r="J469" s="882" t="s">
        <v>828</v>
      </c>
      <c r="K469" s="102"/>
      <c r="L469" s="402">
        <f t="shared" ref="L469:W469" si="175">SUM(L470:L483)</f>
        <v>223207.69999999998</v>
      </c>
      <c r="M469" s="402">
        <f t="shared" si="175"/>
        <v>144572.30000000002</v>
      </c>
      <c r="N469" s="402">
        <f t="shared" si="175"/>
        <v>81836.7</v>
      </c>
      <c r="O469" s="402">
        <f>SUM(O470:O483)</f>
        <v>180097.8</v>
      </c>
      <c r="P469" s="402">
        <f t="shared" si="175"/>
        <v>180097.8</v>
      </c>
      <c r="Q469" s="402">
        <f t="shared" si="175"/>
        <v>0</v>
      </c>
      <c r="R469" s="402">
        <f>SUM(R470:R483)</f>
        <v>168156.80000000002</v>
      </c>
      <c r="S469" s="402">
        <f t="shared" si="175"/>
        <v>168156.80000000002</v>
      </c>
      <c r="T469" s="402">
        <f t="shared" si="175"/>
        <v>0</v>
      </c>
      <c r="U469" s="402">
        <f t="shared" si="163"/>
        <v>166196</v>
      </c>
      <c r="V469" s="402">
        <f t="shared" si="175"/>
        <v>166196</v>
      </c>
      <c r="W469" s="402">
        <f t="shared" si="175"/>
        <v>0</v>
      </c>
    </row>
    <row r="470" spans="1:23" s="161" customFormat="1" ht="15">
      <c r="A470" s="883" t="s">
        <v>43</v>
      </c>
      <c r="B470" s="882" t="s">
        <v>829</v>
      </c>
      <c r="C470" s="861" t="s">
        <v>830</v>
      </c>
      <c r="D470" s="821" t="s">
        <v>550</v>
      </c>
      <c r="E470" s="321" t="s">
        <v>94</v>
      </c>
      <c r="F470" s="321" t="s">
        <v>98</v>
      </c>
      <c r="G470" s="321" t="s">
        <v>202</v>
      </c>
      <c r="H470" s="150">
        <v>600</v>
      </c>
      <c r="I470" s="881"/>
      <c r="J470" s="881"/>
      <c r="K470" s="102"/>
      <c r="L470" s="235">
        <v>3496.8</v>
      </c>
      <c r="M470" s="409">
        <v>14410</v>
      </c>
      <c r="N470" s="409">
        <v>9095</v>
      </c>
      <c r="O470" s="409">
        <f>P470+Q470</f>
        <v>9369.5</v>
      </c>
      <c r="P470" s="235">
        <v>9369.5</v>
      </c>
      <c r="Q470" s="235">
        <v>0</v>
      </c>
      <c r="R470" s="235">
        <f>S470+T470</f>
        <v>5106.5</v>
      </c>
      <c r="S470" s="235">
        <v>5106.5</v>
      </c>
      <c r="T470" s="235">
        <v>0</v>
      </c>
      <c r="U470" s="235">
        <f t="shared" si="163"/>
        <v>5145.3999999999996</v>
      </c>
      <c r="V470" s="235">
        <v>5145.3999999999996</v>
      </c>
      <c r="W470" s="409">
        <v>0</v>
      </c>
    </row>
    <row r="471" spans="1:23" s="161" customFormat="1" ht="15">
      <c r="A471" s="884"/>
      <c r="B471" s="885"/>
      <c r="C471" s="886"/>
      <c r="D471" s="822"/>
      <c r="E471" s="321" t="s">
        <v>94</v>
      </c>
      <c r="F471" s="321" t="s">
        <v>98</v>
      </c>
      <c r="G471" s="321" t="s">
        <v>831</v>
      </c>
      <c r="H471" s="150">
        <v>600</v>
      </c>
      <c r="I471" s="881"/>
      <c r="J471" s="881"/>
      <c r="K471" s="102"/>
      <c r="L471" s="235">
        <v>20704.7</v>
      </c>
      <c r="M471" s="409">
        <v>1828.1</v>
      </c>
      <c r="N471" s="409">
        <v>1000</v>
      </c>
      <c r="O471" s="409">
        <f t="shared" ref="O471:O483" si="176">P471+Q471</f>
        <v>27213.7</v>
      </c>
      <c r="P471" s="235">
        <v>27213.7</v>
      </c>
      <c r="Q471" s="235">
        <v>0</v>
      </c>
      <c r="R471" s="235">
        <f t="shared" ref="R471:R483" si="177">S471+T471</f>
        <v>26274.799999999999</v>
      </c>
      <c r="S471" s="235">
        <v>26274.799999999999</v>
      </c>
      <c r="T471" s="235">
        <v>0</v>
      </c>
      <c r="U471" s="235">
        <f t="shared" si="163"/>
        <v>23235.1</v>
      </c>
      <c r="V471" s="235">
        <v>23235.1</v>
      </c>
      <c r="W471" s="409">
        <v>0</v>
      </c>
    </row>
    <row r="472" spans="1:23" s="161" customFormat="1" ht="15">
      <c r="A472" s="884"/>
      <c r="B472" s="885"/>
      <c r="C472" s="886"/>
      <c r="D472" s="822"/>
      <c r="E472" s="321" t="s">
        <v>94</v>
      </c>
      <c r="F472" s="321" t="s">
        <v>98</v>
      </c>
      <c r="G472" s="321" t="s">
        <v>832</v>
      </c>
      <c r="H472" s="150">
        <v>600</v>
      </c>
      <c r="I472" s="881"/>
      <c r="J472" s="881"/>
      <c r="K472" s="102"/>
      <c r="L472" s="235">
        <v>241</v>
      </c>
      <c r="M472" s="409">
        <v>0</v>
      </c>
      <c r="N472" s="409">
        <v>0</v>
      </c>
      <c r="O472" s="409">
        <f t="shared" si="176"/>
        <v>0</v>
      </c>
      <c r="P472" s="235">
        <v>0</v>
      </c>
      <c r="Q472" s="235">
        <v>0</v>
      </c>
      <c r="R472" s="235">
        <f t="shared" si="177"/>
        <v>0</v>
      </c>
      <c r="S472" s="235">
        <v>0</v>
      </c>
      <c r="T472" s="235">
        <v>0</v>
      </c>
      <c r="U472" s="235">
        <f t="shared" si="163"/>
        <v>0</v>
      </c>
      <c r="V472" s="235">
        <v>0</v>
      </c>
      <c r="W472" s="409">
        <v>0</v>
      </c>
    </row>
    <row r="473" spans="1:23" s="161" customFormat="1" ht="15">
      <c r="A473" s="884"/>
      <c r="B473" s="885"/>
      <c r="C473" s="886"/>
      <c r="D473" s="823"/>
      <c r="E473" s="321" t="s">
        <v>94</v>
      </c>
      <c r="F473" s="321" t="s">
        <v>98</v>
      </c>
      <c r="G473" s="321" t="s">
        <v>833</v>
      </c>
      <c r="H473" s="150">
        <v>600</v>
      </c>
      <c r="I473" s="881"/>
      <c r="J473" s="881"/>
      <c r="K473" s="102"/>
      <c r="L473" s="235">
        <v>17374.3</v>
      </c>
      <c r="M473" s="409">
        <v>22820.799999999999</v>
      </c>
      <c r="N473" s="409">
        <v>13500</v>
      </c>
      <c r="O473" s="409">
        <f t="shared" si="176"/>
        <v>27678.400000000001</v>
      </c>
      <c r="P473" s="235">
        <v>27678.400000000001</v>
      </c>
      <c r="Q473" s="235">
        <v>0</v>
      </c>
      <c r="R473" s="235">
        <f t="shared" si="177"/>
        <v>25748.7</v>
      </c>
      <c r="S473" s="235">
        <v>25748.7</v>
      </c>
      <c r="T473" s="235">
        <v>0</v>
      </c>
      <c r="U473" s="235">
        <f t="shared" si="163"/>
        <v>25944.5</v>
      </c>
      <c r="V473" s="235">
        <v>25944.5</v>
      </c>
      <c r="W473" s="409">
        <v>0</v>
      </c>
    </row>
    <row r="474" spans="1:23" s="161" customFormat="1" ht="30">
      <c r="A474" s="791" t="s">
        <v>76</v>
      </c>
      <c r="B474" s="882" t="s">
        <v>834</v>
      </c>
      <c r="C474" s="102" t="s">
        <v>124</v>
      </c>
      <c r="D474" s="821" t="s">
        <v>551</v>
      </c>
      <c r="E474" s="321" t="s">
        <v>100</v>
      </c>
      <c r="F474" s="321" t="s">
        <v>96</v>
      </c>
      <c r="G474" s="321" t="s">
        <v>203</v>
      </c>
      <c r="H474" s="150">
        <v>600</v>
      </c>
      <c r="I474" s="881"/>
      <c r="J474" s="881"/>
      <c r="K474" s="102"/>
      <c r="L474" s="235">
        <v>36422.199999999997</v>
      </c>
      <c r="M474" s="409">
        <v>37000.9</v>
      </c>
      <c r="N474" s="409">
        <v>20697.5</v>
      </c>
      <c r="O474" s="409">
        <f t="shared" si="176"/>
        <v>21217.7</v>
      </c>
      <c r="P474" s="235">
        <v>21217.7</v>
      </c>
      <c r="Q474" s="235">
        <v>0</v>
      </c>
      <c r="R474" s="235">
        <f t="shared" si="177"/>
        <v>18442.599999999999</v>
      </c>
      <c r="S474" s="235">
        <v>18442.599999999999</v>
      </c>
      <c r="T474" s="235">
        <v>0</v>
      </c>
      <c r="U474" s="235">
        <f t="shared" si="163"/>
        <v>18724.2</v>
      </c>
      <c r="V474" s="235">
        <v>18724.2</v>
      </c>
      <c r="W474" s="409">
        <v>0</v>
      </c>
    </row>
    <row r="475" spans="1:23" s="161" customFormat="1" ht="45">
      <c r="A475" s="887"/>
      <c r="B475" s="885"/>
      <c r="C475" s="102" t="s">
        <v>835</v>
      </c>
      <c r="D475" s="822"/>
      <c r="E475" s="321" t="s">
        <v>100</v>
      </c>
      <c r="F475" s="321" t="s">
        <v>96</v>
      </c>
      <c r="G475" s="321" t="s">
        <v>260</v>
      </c>
      <c r="H475" s="150">
        <v>600</v>
      </c>
      <c r="I475" s="881"/>
      <c r="J475" s="881"/>
      <c r="K475" s="102"/>
      <c r="L475" s="235">
        <v>3890.9</v>
      </c>
      <c r="M475" s="409">
        <v>4330.3</v>
      </c>
      <c r="N475" s="409">
        <v>766.9</v>
      </c>
      <c r="O475" s="409">
        <f t="shared" si="176"/>
        <v>9266.5</v>
      </c>
      <c r="P475" s="235">
        <v>9266.5</v>
      </c>
      <c r="Q475" s="235">
        <v>0</v>
      </c>
      <c r="R475" s="235">
        <f t="shared" si="177"/>
        <v>8620.5</v>
      </c>
      <c r="S475" s="235">
        <v>8620.5</v>
      </c>
      <c r="T475" s="235">
        <v>0</v>
      </c>
      <c r="U475" s="235">
        <f t="shared" si="163"/>
        <v>8686</v>
      </c>
      <c r="V475" s="235">
        <v>8686</v>
      </c>
      <c r="W475" s="409">
        <v>0</v>
      </c>
    </row>
    <row r="476" spans="1:23" s="161" customFormat="1" ht="45">
      <c r="A476" s="887"/>
      <c r="B476" s="885"/>
      <c r="C476" s="102" t="s">
        <v>836</v>
      </c>
      <c r="D476" s="822"/>
      <c r="E476" s="321" t="s">
        <v>100</v>
      </c>
      <c r="F476" s="321" t="s">
        <v>96</v>
      </c>
      <c r="G476" s="321" t="s">
        <v>137</v>
      </c>
      <c r="H476" s="150">
        <v>600</v>
      </c>
      <c r="I476" s="881"/>
      <c r="J476" s="881"/>
      <c r="K476" s="102"/>
      <c r="L476" s="235">
        <v>3735.2</v>
      </c>
      <c r="M476" s="409">
        <v>4639.6000000000004</v>
      </c>
      <c r="N476" s="409">
        <v>2037.1</v>
      </c>
      <c r="O476" s="409">
        <f t="shared" si="176"/>
        <v>4323.8</v>
      </c>
      <c r="P476" s="409">
        <v>4323.8</v>
      </c>
      <c r="Q476" s="409">
        <v>0</v>
      </c>
      <c r="R476" s="409">
        <f t="shared" si="177"/>
        <v>4022.4</v>
      </c>
      <c r="S476" s="409">
        <v>4022.4</v>
      </c>
      <c r="T476" s="409">
        <v>0</v>
      </c>
      <c r="U476" s="409">
        <f t="shared" si="163"/>
        <v>4052.9</v>
      </c>
      <c r="V476" s="409">
        <v>4052.9</v>
      </c>
      <c r="W476" s="409">
        <v>0</v>
      </c>
    </row>
    <row r="477" spans="1:23" s="161" customFormat="1" ht="45">
      <c r="A477" s="887"/>
      <c r="B477" s="885"/>
      <c r="C477" s="102" t="s">
        <v>836</v>
      </c>
      <c r="D477" s="822"/>
      <c r="E477" s="321" t="s">
        <v>100</v>
      </c>
      <c r="F477" s="321" t="s">
        <v>96</v>
      </c>
      <c r="G477" s="321" t="s">
        <v>261</v>
      </c>
      <c r="H477" s="150">
        <v>600</v>
      </c>
      <c r="I477" s="881"/>
      <c r="J477" s="881"/>
      <c r="K477" s="102"/>
      <c r="L477" s="235">
        <v>241.9</v>
      </c>
      <c r="M477" s="409">
        <v>3338.1</v>
      </c>
      <c r="N477" s="409">
        <v>2791</v>
      </c>
      <c r="O477" s="409">
        <f t="shared" si="176"/>
        <v>858</v>
      </c>
      <c r="P477" s="409">
        <v>858</v>
      </c>
      <c r="Q477" s="409">
        <v>0</v>
      </c>
      <c r="R477" s="409">
        <f t="shared" si="177"/>
        <v>798.2</v>
      </c>
      <c r="S477" s="409">
        <v>798.2</v>
      </c>
      <c r="T477" s="409">
        <v>0</v>
      </c>
      <c r="U477" s="409">
        <f t="shared" si="163"/>
        <v>804.3</v>
      </c>
      <c r="V477" s="409">
        <v>804.3</v>
      </c>
      <c r="W477" s="409">
        <v>0</v>
      </c>
    </row>
    <row r="478" spans="1:23" s="161" customFormat="1" ht="30">
      <c r="A478" s="887"/>
      <c r="B478" s="885"/>
      <c r="C478" s="102" t="s">
        <v>837</v>
      </c>
      <c r="D478" s="822"/>
      <c r="E478" s="321" t="s">
        <v>100</v>
      </c>
      <c r="F478" s="321" t="s">
        <v>96</v>
      </c>
      <c r="G478" s="321" t="s">
        <v>838</v>
      </c>
      <c r="H478" s="150">
        <v>600</v>
      </c>
      <c r="I478" s="881"/>
      <c r="J478" s="881"/>
      <c r="K478" s="102"/>
      <c r="L478" s="235">
        <v>5844.1</v>
      </c>
      <c r="M478" s="409">
        <v>6839.5</v>
      </c>
      <c r="N478" s="409">
        <v>2349.1999999999998</v>
      </c>
      <c r="O478" s="409">
        <f t="shared" si="176"/>
        <v>6688.7</v>
      </c>
      <c r="P478" s="409">
        <v>6688.7</v>
      </c>
      <c r="Q478" s="409">
        <v>0</v>
      </c>
      <c r="R478" s="409">
        <f t="shared" si="177"/>
        <v>9488.7999999999993</v>
      </c>
      <c r="S478" s="409">
        <v>9488.7999999999993</v>
      </c>
      <c r="T478" s="409">
        <v>0</v>
      </c>
      <c r="U478" s="409">
        <f t="shared" si="163"/>
        <v>9560.9</v>
      </c>
      <c r="V478" s="409">
        <v>9560.9</v>
      </c>
      <c r="W478" s="409">
        <v>0</v>
      </c>
    </row>
    <row r="479" spans="1:23" s="161" customFormat="1" ht="60">
      <c r="A479" s="887"/>
      <c r="B479" s="885"/>
      <c r="C479" s="102" t="s">
        <v>839</v>
      </c>
      <c r="D479" s="822"/>
      <c r="E479" s="321" t="s">
        <v>100</v>
      </c>
      <c r="F479" s="321" t="s">
        <v>96</v>
      </c>
      <c r="G479" s="321" t="s">
        <v>840</v>
      </c>
      <c r="H479" s="150">
        <v>600</v>
      </c>
      <c r="I479" s="881"/>
      <c r="J479" s="881"/>
      <c r="K479" s="102"/>
      <c r="L479" s="235">
        <v>0</v>
      </c>
      <c r="M479" s="409">
        <v>26.6</v>
      </c>
      <c r="N479" s="409">
        <v>0</v>
      </c>
      <c r="O479" s="409">
        <f t="shared" si="176"/>
        <v>25.3</v>
      </c>
      <c r="P479" s="409">
        <v>25.3</v>
      </c>
      <c r="Q479" s="409">
        <v>0</v>
      </c>
      <c r="R479" s="409">
        <f t="shared" si="177"/>
        <v>23.5</v>
      </c>
      <c r="S479" s="409">
        <v>23.5</v>
      </c>
      <c r="T479" s="409">
        <v>0</v>
      </c>
      <c r="U479" s="409">
        <f t="shared" si="163"/>
        <v>23.7</v>
      </c>
      <c r="V479" s="409">
        <v>23.7</v>
      </c>
      <c r="W479" s="409">
        <v>0</v>
      </c>
    </row>
    <row r="480" spans="1:23" s="161" customFormat="1" ht="90">
      <c r="A480" s="887"/>
      <c r="B480" s="885"/>
      <c r="C480" s="102" t="s">
        <v>841</v>
      </c>
      <c r="D480" s="822"/>
      <c r="E480" s="321" t="s">
        <v>100</v>
      </c>
      <c r="F480" s="321" t="s">
        <v>100</v>
      </c>
      <c r="G480" s="321" t="s">
        <v>842</v>
      </c>
      <c r="H480" s="150">
        <v>600</v>
      </c>
      <c r="I480" s="881"/>
      <c r="J480" s="881"/>
      <c r="K480" s="102"/>
      <c r="L480" s="235">
        <v>90000</v>
      </c>
      <c r="M480" s="409">
        <v>0</v>
      </c>
      <c r="N480" s="409">
        <v>0</v>
      </c>
      <c r="O480" s="409">
        <f t="shared" si="176"/>
        <v>0</v>
      </c>
      <c r="P480" s="409">
        <v>0</v>
      </c>
      <c r="Q480" s="409">
        <v>0</v>
      </c>
      <c r="R480" s="409">
        <f t="shared" si="177"/>
        <v>0</v>
      </c>
      <c r="S480" s="409">
        <v>0</v>
      </c>
      <c r="T480" s="409">
        <v>0</v>
      </c>
      <c r="U480" s="409">
        <f t="shared" si="163"/>
        <v>0</v>
      </c>
      <c r="V480" s="409">
        <v>0</v>
      </c>
      <c r="W480" s="409">
        <v>0</v>
      </c>
    </row>
    <row r="481" spans="1:23" s="161" customFormat="1" ht="30">
      <c r="A481" s="887"/>
      <c r="B481" s="885"/>
      <c r="C481" s="102" t="s">
        <v>124</v>
      </c>
      <c r="D481" s="823"/>
      <c r="E481" s="321" t="s">
        <v>100</v>
      </c>
      <c r="F481" s="321" t="s">
        <v>96</v>
      </c>
      <c r="G481" s="321" t="s">
        <v>843</v>
      </c>
      <c r="H481" s="150">
        <v>600</v>
      </c>
      <c r="I481" s="881"/>
      <c r="J481" s="881"/>
      <c r="K481" s="102"/>
      <c r="L481" s="235">
        <v>0</v>
      </c>
      <c r="M481" s="409">
        <v>706.8</v>
      </c>
      <c r="N481" s="409">
        <v>0</v>
      </c>
      <c r="O481" s="409">
        <f t="shared" si="176"/>
        <v>18586.400000000001</v>
      </c>
      <c r="P481" s="409">
        <v>18586.400000000001</v>
      </c>
      <c r="Q481" s="409">
        <v>0</v>
      </c>
      <c r="R481" s="409">
        <f t="shared" si="177"/>
        <v>18586.400000000001</v>
      </c>
      <c r="S481" s="409">
        <v>18586.400000000001</v>
      </c>
      <c r="T481" s="409">
        <v>0</v>
      </c>
      <c r="U481" s="409">
        <f t="shared" si="163"/>
        <v>18586.400000000001</v>
      </c>
      <c r="V481" s="409">
        <v>18586.400000000001</v>
      </c>
      <c r="W481" s="409">
        <v>0</v>
      </c>
    </row>
    <row r="482" spans="1:23" s="161" customFormat="1" ht="60">
      <c r="A482" s="314" t="s">
        <v>399</v>
      </c>
      <c r="B482" s="326" t="s">
        <v>817</v>
      </c>
      <c r="C482" s="102" t="s">
        <v>844</v>
      </c>
      <c r="D482" s="246" t="s">
        <v>549</v>
      </c>
      <c r="E482" s="321" t="s">
        <v>100</v>
      </c>
      <c r="F482" s="321" t="s">
        <v>100</v>
      </c>
      <c r="G482" s="321" t="s">
        <v>845</v>
      </c>
      <c r="H482" s="150">
        <v>600</v>
      </c>
      <c r="I482" s="881"/>
      <c r="J482" s="881"/>
      <c r="K482" s="102"/>
      <c r="L482" s="235">
        <v>40829.5</v>
      </c>
      <c r="M482" s="409">
        <v>47805.3</v>
      </c>
      <c r="N482" s="409">
        <v>29100</v>
      </c>
      <c r="O482" s="409">
        <f t="shared" si="176"/>
        <v>53953.3</v>
      </c>
      <c r="P482" s="409">
        <v>53953.3</v>
      </c>
      <c r="Q482" s="409">
        <v>0</v>
      </c>
      <c r="R482" s="409">
        <f t="shared" si="177"/>
        <v>50191.8</v>
      </c>
      <c r="S482" s="409">
        <v>50191.8</v>
      </c>
      <c r="T482" s="409">
        <v>0</v>
      </c>
      <c r="U482" s="409">
        <f t="shared" si="163"/>
        <v>50573.5</v>
      </c>
      <c r="V482" s="409">
        <v>50573.5</v>
      </c>
      <c r="W482" s="409">
        <v>0</v>
      </c>
    </row>
    <row r="483" spans="1:23" s="161" customFormat="1" ht="45">
      <c r="A483" s="314" t="s">
        <v>123</v>
      </c>
      <c r="B483" s="326" t="s">
        <v>846</v>
      </c>
      <c r="C483" s="102" t="s">
        <v>101</v>
      </c>
      <c r="D483" s="246" t="s">
        <v>552</v>
      </c>
      <c r="E483" s="321" t="s">
        <v>100</v>
      </c>
      <c r="F483" s="321" t="s">
        <v>96</v>
      </c>
      <c r="G483" s="321" t="s">
        <v>205</v>
      </c>
      <c r="H483" s="150">
        <v>600</v>
      </c>
      <c r="I483" s="881"/>
      <c r="J483" s="881"/>
      <c r="K483" s="102"/>
      <c r="L483" s="235">
        <v>427.1</v>
      </c>
      <c r="M483" s="409">
        <v>826.3</v>
      </c>
      <c r="N483" s="409">
        <v>500</v>
      </c>
      <c r="O483" s="409">
        <f t="shared" si="176"/>
        <v>916.5</v>
      </c>
      <c r="P483" s="409">
        <v>916.5</v>
      </c>
      <c r="Q483" s="409">
        <v>0</v>
      </c>
      <c r="R483" s="409">
        <f t="shared" si="177"/>
        <v>852.6</v>
      </c>
      <c r="S483" s="409">
        <v>852.6</v>
      </c>
      <c r="T483" s="409">
        <v>0</v>
      </c>
      <c r="U483" s="409">
        <f t="shared" si="163"/>
        <v>859.1</v>
      </c>
      <c r="V483" s="409">
        <v>859.1</v>
      </c>
      <c r="W483" s="409">
        <v>0</v>
      </c>
    </row>
    <row r="484" spans="1:23" s="161" customFormat="1" ht="15">
      <c r="A484" s="312" t="s">
        <v>34</v>
      </c>
      <c r="B484" s="226" t="s">
        <v>35</v>
      </c>
      <c r="C484" s="226"/>
      <c r="D484" s="347"/>
      <c r="E484" s="226"/>
      <c r="F484" s="226"/>
      <c r="G484" s="226"/>
      <c r="H484" s="226">
        <v>600</v>
      </c>
      <c r="I484" s="226"/>
      <c r="J484" s="226"/>
      <c r="K484" s="226"/>
      <c r="L484" s="622">
        <f t="shared" ref="L484:T484" si="178">SUM(L485:L514)</f>
        <v>161820.1</v>
      </c>
      <c r="M484" s="622">
        <f t="shared" si="178"/>
        <v>134766</v>
      </c>
      <c r="N484" s="622">
        <f t="shared" si="178"/>
        <v>31158.2</v>
      </c>
      <c r="O484" s="622">
        <f t="shared" si="178"/>
        <v>132642.59999999998</v>
      </c>
      <c r="P484" s="622">
        <f t="shared" si="178"/>
        <v>132642.59999999998</v>
      </c>
      <c r="Q484" s="622">
        <f t="shared" si="178"/>
        <v>0</v>
      </c>
      <c r="R484" s="622">
        <f t="shared" si="178"/>
        <v>148035.69999999998</v>
      </c>
      <c r="S484" s="622">
        <f t="shared" si="178"/>
        <v>148035.69999999998</v>
      </c>
      <c r="T484" s="622">
        <f t="shared" si="178"/>
        <v>0</v>
      </c>
      <c r="U484" s="622">
        <f t="shared" si="163"/>
        <v>140853.59999999998</v>
      </c>
      <c r="V484" s="622">
        <f>SUM(V485:V514)</f>
        <v>140853.59999999998</v>
      </c>
      <c r="W484" s="622">
        <f>SUM(W485:W514)</f>
        <v>0</v>
      </c>
    </row>
    <row r="485" spans="1:23" s="161" customFormat="1" ht="75">
      <c r="A485" s="312" t="s">
        <v>847</v>
      </c>
      <c r="B485" s="326" t="s">
        <v>848</v>
      </c>
      <c r="C485" s="445" t="s">
        <v>849</v>
      </c>
      <c r="D485" s="254" t="s">
        <v>850</v>
      </c>
      <c r="E485" s="321" t="s">
        <v>94</v>
      </c>
      <c r="F485" s="321" t="s">
        <v>93</v>
      </c>
      <c r="G485" s="321" t="s">
        <v>851</v>
      </c>
      <c r="H485" s="150">
        <v>600</v>
      </c>
      <c r="I485" s="727" t="s">
        <v>852</v>
      </c>
      <c r="J485" s="744" t="s">
        <v>853</v>
      </c>
      <c r="K485" s="102"/>
      <c r="L485" s="235">
        <v>201</v>
      </c>
      <c r="M485" s="409">
        <v>235.5</v>
      </c>
      <c r="N485" s="409">
        <v>235.4</v>
      </c>
      <c r="O485" s="409">
        <f t="shared" ref="O485:O514" si="179">P485+Q485</f>
        <v>242.5</v>
      </c>
      <c r="P485" s="409">
        <v>242.5</v>
      </c>
      <c r="Q485" s="409">
        <v>0</v>
      </c>
      <c r="R485" s="409">
        <f>S485+T485</f>
        <v>242.5</v>
      </c>
      <c r="S485" s="409">
        <v>242.5</v>
      </c>
      <c r="T485" s="409">
        <v>0</v>
      </c>
      <c r="U485" s="409">
        <f t="shared" si="163"/>
        <v>242.5</v>
      </c>
      <c r="V485" s="409">
        <v>242.5</v>
      </c>
      <c r="W485" s="409">
        <v>0</v>
      </c>
    </row>
    <row r="486" spans="1:23" s="161" customFormat="1" ht="15">
      <c r="A486" s="883" t="s">
        <v>854</v>
      </c>
      <c r="B486" s="882" t="s">
        <v>829</v>
      </c>
      <c r="C486" s="861" t="s">
        <v>830</v>
      </c>
      <c r="D486" s="821" t="s">
        <v>550</v>
      </c>
      <c r="E486" s="321" t="s">
        <v>94</v>
      </c>
      <c r="F486" s="321" t="s">
        <v>98</v>
      </c>
      <c r="G486" s="321" t="s">
        <v>202</v>
      </c>
      <c r="H486" s="150">
        <v>600</v>
      </c>
      <c r="I486" s="867"/>
      <c r="J486" s="824"/>
      <c r="K486" s="102"/>
      <c r="L486" s="235">
        <v>283.7</v>
      </c>
      <c r="M486" s="409">
        <v>2980.9</v>
      </c>
      <c r="N486" s="409">
        <v>2570.1999999999998</v>
      </c>
      <c r="O486" s="409">
        <f t="shared" si="179"/>
        <v>0</v>
      </c>
      <c r="P486" s="409">
        <v>0</v>
      </c>
      <c r="Q486" s="409">
        <v>0</v>
      </c>
      <c r="R486" s="409">
        <f t="shared" ref="R486:R514" si="180">S486+T486</f>
        <v>0</v>
      </c>
      <c r="S486" s="409">
        <v>0</v>
      </c>
      <c r="T486" s="409">
        <v>0</v>
      </c>
      <c r="U486" s="409">
        <f t="shared" si="163"/>
        <v>0</v>
      </c>
      <c r="V486" s="409">
        <v>0</v>
      </c>
      <c r="W486" s="409">
        <v>0</v>
      </c>
    </row>
    <row r="487" spans="1:23" s="161" customFormat="1" ht="15">
      <c r="A487" s="884"/>
      <c r="B487" s="885"/>
      <c r="C487" s="861"/>
      <c r="D487" s="822"/>
      <c r="E487" s="321" t="s">
        <v>94</v>
      </c>
      <c r="F487" s="321" t="s">
        <v>98</v>
      </c>
      <c r="G487" s="321" t="s">
        <v>855</v>
      </c>
      <c r="H487" s="150">
        <v>600</v>
      </c>
      <c r="I487" s="867"/>
      <c r="J487" s="824"/>
      <c r="K487" s="102"/>
      <c r="L487" s="235">
        <v>2952.6</v>
      </c>
      <c r="M487" s="409">
        <v>0</v>
      </c>
      <c r="N487" s="409">
        <v>0</v>
      </c>
      <c r="O487" s="409">
        <f t="shared" si="179"/>
        <v>0</v>
      </c>
      <c r="P487" s="409">
        <v>0</v>
      </c>
      <c r="Q487" s="409">
        <v>0</v>
      </c>
      <c r="R487" s="409">
        <f t="shared" si="180"/>
        <v>0</v>
      </c>
      <c r="S487" s="409">
        <v>0</v>
      </c>
      <c r="T487" s="409">
        <v>0</v>
      </c>
      <c r="U487" s="409">
        <f t="shared" si="163"/>
        <v>0</v>
      </c>
      <c r="V487" s="409">
        <v>0</v>
      </c>
      <c r="W487" s="409">
        <v>0</v>
      </c>
    </row>
    <row r="488" spans="1:23" s="161" customFormat="1" ht="15">
      <c r="A488" s="884"/>
      <c r="B488" s="885"/>
      <c r="C488" s="861"/>
      <c r="D488" s="822"/>
      <c r="E488" s="321" t="s">
        <v>94</v>
      </c>
      <c r="F488" s="321" t="s">
        <v>98</v>
      </c>
      <c r="G488" s="321" t="s">
        <v>110</v>
      </c>
      <c r="H488" s="150">
        <v>600</v>
      </c>
      <c r="I488" s="867"/>
      <c r="J488" s="824"/>
      <c r="K488" s="102"/>
      <c r="L488" s="235">
        <f>3751.7+1514.4</f>
        <v>5266.1</v>
      </c>
      <c r="M488" s="409">
        <v>8881.5</v>
      </c>
      <c r="N488" s="409">
        <v>0</v>
      </c>
      <c r="O488" s="409">
        <f t="shared" si="179"/>
        <v>37758.400000000001</v>
      </c>
      <c r="P488" s="409">
        <v>37758.400000000001</v>
      </c>
      <c r="Q488" s="409">
        <v>0</v>
      </c>
      <c r="R488" s="409">
        <f t="shared" si="180"/>
        <v>37777.199999999997</v>
      </c>
      <c r="S488" s="409">
        <v>37777.199999999997</v>
      </c>
      <c r="T488" s="409">
        <v>0</v>
      </c>
      <c r="U488" s="409">
        <f t="shared" si="163"/>
        <v>41304</v>
      </c>
      <c r="V488" s="409">
        <v>41304</v>
      </c>
      <c r="W488" s="409">
        <v>0</v>
      </c>
    </row>
    <row r="489" spans="1:23" s="161" customFormat="1" ht="15">
      <c r="A489" s="884"/>
      <c r="B489" s="885"/>
      <c r="C489" s="861"/>
      <c r="D489" s="822"/>
      <c r="E489" s="321" t="s">
        <v>94</v>
      </c>
      <c r="F489" s="321" t="s">
        <v>98</v>
      </c>
      <c r="G489" s="321" t="s">
        <v>856</v>
      </c>
      <c r="H489" s="150">
        <v>600</v>
      </c>
      <c r="I489" s="867"/>
      <c r="J489" s="824"/>
      <c r="K489" s="102"/>
      <c r="L489" s="235">
        <f>6912.8+1389.4</f>
        <v>8302.2000000000007</v>
      </c>
      <c r="M489" s="409">
        <v>13668.9</v>
      </c>
      <c r="N489" s="409">
        <v>5127.3999999999996</v>
      </c>
      <c r="O489" s="409">
        <f t="shared" si="179"/>
        <v>0</v>
      </c>
      <c r="P489" s="409">
        <v>0</v>
      </c>
      <c r="Q489" s="409">
        <v>0</v>
      </c>
      <c r="R489" s="409">
        <f t="shared" si="180"/>
        <v>0</v>
      </c>
      <c r="S489" s="409">
        <v>0</v>
      </c>
      <c r="T489" s="409">
        <v>0</v>
      </c>
      <c r="U489" s="409">
        <f t="shared" si="163"/>
        <v>0</v>
      </c>
      <c r="V489" s="409">
        <v>0</v>
      </c>
      <c r="W489" s="409">
        <v>0</v>
      </c>
    </row>
    <row r="490" spans="1:23" s="161" customFormat="1" ht="15">
      <c r="A490" s="884"/>
      <c r="B490" s="885"/>
      <c r="C490" s="861"/>
      <c r="D490" s="822"/>
      <c r="E490" s="321" t="s">
        <v>94</v>
      </c>
      <c r="F490" s="321" t="s">
        <v>98</v>
      </c>
      <c r="G490" s="321" t="s">
        <v>857</v>
      </c>
      <c r="H490" s="150">
        <v>600</v>
      </c>
      <c r="I490" s="867"/>
      <c r="J490" s="824"/>
      <c r="K490" s="102"/>
      <c r="L490" s="235">
        <f>1574.7+29920.2</f>
        <v>31494.9</v>
      </c>
      <c r="M490" s="409">
        <v>30286.3</v>
      </c>
      <c r="N490" s="409">
        <v>0</v>
      </c>
      <c r="O490" s="409">
        <f t="shared" si="179"/>
        <v>1438.6</v>
      </c>
      <c r="P490" s="409">
        <v>1438.6</v>
      </c>
      <c r="Q490" s="409">
        <v>0</v>
      </c>
      <c r="R490" s="409">
        <f t="shared" si="180"/>
        <v>1338.3</v>
      </c>
      <c r="S490" s="409">
        <v>1338.3</v>
      </c>
      <c r="T490" s="409">
        <v>0</v>
      </c>
      <c r="U490" s="409">
        <f t="shared" si="163"/>
        <v>1348.5</v>
      </c>
      <c r="V490" s="409">
        <v>1348.5</v>
      </c>
      <c r="W490" s="409">
        <v>0</v>
      </c>
    </row>
    <row r="491" spans="1:23" s="161" customFormat="1" ht="15">
      <c r="A491" s="884"/>
      <c r="B491" s="885"/>
      <c r="C491" s="861"/>
      <c r="D491" s="822"/>
      <c r="E491" s="321" t="s">
        <v>94</v>
      </c>
      <c r="F491" s="321" t="s">
        <v>98</v>
      </c>
      <c r="G491" s="321" t="s">
        <v>263</v>
      </c>
      <c r="H491" s="150">
        <v>600</v>
      </c>
      <c r="I491" s="867"/>
      <c r="J491" s="824"/>
      <c r="K491" s="102"/>
      <c r="L491" s="235">
        <v>719</v>
      </c>
      <c r="M491" s="409">
        <v>3084.2</v>
      </c>
      <c r="N491" s="409">
        <v>0</v>
      </c>
      <c r="O491" s="409">
        <f t="shared" si="179"/>
        <v>5949.5</v>
      </c>
      <c r="P491" s="409">
        <v>5949.5</v>
      </c>
      <c r="Q491" s="409">
        <v>0</v>
      </c>
      <c r="R491" s="409">
        <f t="shared" si="180"/>
        <v>5534.7</v>
      </c>
      <c r="S491" s="409">
        <v>5534.7</v>
      </c>
      <c r="T491" s="409">
        <v>0</v>
      </c>
      <c r="U491" s="409">
        <f t="shared" si="163"/>
        <v>5576.8</v>
      </c>
      <c r="V491" s="409">
        <v>5576.8</v>
      </c>
      <c r="W491" s="409">
        <v>0</v>
      </c>
    </row>
    <row r="492" spans="1:23" s="161" customFormat="1" ht="15">
      <c r="A492" s="884"/>
      <c r="B492" s="885"/>
      <c r="C492" s="861"/>
      <c r="D492" s="822"/>
      <c r="E492" s="321" t="s">
        <v>94</v>
      </c>
      <c r="F492" s="321" t="s">
        <v>98</v>
      </c>
      <c r="G492" s="321" t="s">
        <v>264</v>
      </c>
      <c r="H492" s="150">
        <v>600</v>
      </c>
      <c r="I492" s="867"/>
      <c r="J492" s="824"/>
      <c r="K492" s="102"/>
      <c r="L492" s="235">
        <v>2361.3000000000002</v>
      </c>
      <c r="M492" s="409">
        <v>14551.1</v>
      </c>
      <c r="N492" s="409">
        <v>7549</v>
      </c>
      <c r="O492" s="409">
        <f t="shared" si="179"/>
        <v>0</v>
      </c>
      <c r="P492" s="409">
        <v>0</v>
      </c>
      <c r="Q492" s="409">
        <v>0</v>
      </c>
      <c r="R492" s="409">
        <f t="shared" si="180"/>
        <v>0</v>
      </c>
      <c r="S492" s="409">
        <v>0</v>
      </c>
      <c r="T492" s="409">
        <v>0</v>
      </c>
      <c r="U492" s="409">
        <f t="shared" si="163"/>
        <v>0</v>
      </c>
      <c r="V492" s="409">
        <v>0</v>
      </c>
      <c r="W492" s="409">
        <v>0</v>
      </c>
    </row>
    <row r="493" spans="1:23" s="161" customFormat="1" ht="15">
      <c r="A493" s="884"/>
      <c r="B493" s="885"/>
      <c r="C493" s="861"/>
      <c r="D493" s="822"/>
      <c r="E493" s="321" t="s">
        <v>94</v>
      </c>
      <c r="F493" s="321" t="s">
        <v>98</v>
      </c>
      <c r="G493" s="321" t="s">
        <v>176</v>
      </c>
      <c r="H493" s="150">
        <v>600</v>
      </c>
      <c r="I493" s="867"/>
      <c r="J493" s="824"/>
      <c r="K493" s="102"/>
      <c r="L493" s="235">
        <v>861.1</v>
      </c>
      <c r="M493" s="409">
        <v>847.5</v>
      </c>
      <c r="N493" s="409">
        <v>295.8</v>
      </c>
      <c r="O493" s="409">
        <f t="shared" si="179"/>
        <v>805.1</v>
      </c>
      <c r="P493" s="409">
        <v>805.1</v>
      </c>
      <c r="Q493" s="409">
        <v>0</v>
      </c>
      <c r="R493" s="409">
        <f t="shared" si="180"/>
        <v>749</v>
      </c>
      <c r="S493" s="409">
        <v>749</v>
      </c>
      <c r="T493" s="409">
        <v>0</v>
      </c>
      <c r="U493" s="409">
        <f t="shared" si="163"/>
        <v>754.7</v>
      </c>
      <c r="V493" s="409">
        <v>754.7</v>
      </c>
      <c r="W493" s="409">
        <v>0</v>
      </c>
    </row>
    <row r="494" spans="1:23" s="161" customFormat="1" ht="15">
      <c r="A494" s="884"/>
      <c r="B494" s="885"/>
      <c r="C494" s="861"/>
      <c r="D494" s="822"/>
      <c r="E494" s="321" t="s">
        <v>94</v>
      </c>
      <c r="F494" s="321" t="s">
        <v>98</v>
      </c>
      <c r="G494" s="321" t="s">
        <v>130</v>
      </c>
      <c r="H494" s="150">
        <v>600</v>
      </c>
      <c r="I494" s="867"/>
      <c r="J494" s="824"/>
      <c r="K494" s="102"/>
      <c r="L494" s="235">
        <f>1403.4+2334.5</f>
        <v>3737.9</v>
      </c>
      <c r="M494" s="409">
        <v>3991.6</v>
      </c>
      <c r="N494" s="409">
        <v>0</v>
      </c>
      <c r="O494" s="409">
        <f t="shared" si="179"/>
        <v>10794.1</v>
      </c>
      <c r="P494" s="409">
        <v>10794.1</v>
      </c>
      <c r="Q494" s="409">
        <v>0</v>
      </c>
      <c r="R494" s="409">
        <f t="shared" si="180"/>
        <v>10041.6</v>
      </c>
      <c r="S494" s="409">
        <v>10041.6</v>
      </c>
      <c r="T494" s="409">
        <v>0</v>
      </c>
      <c r="U494" s="409">
        <f t="shared" si="163"/>
        <v>10117.9</v>
      </c>
      <c r="V494" s="409">
        <v>10117.9</v>
      </c>
      <c r="W494" s="409">
        <v>0</v>
      </c>
    </row>
    <row r="495" spans="1:23" s="161" customFormat="1" ht="120">
      <c r="A495" s="312" t="s">
        <v>858</v>
      </c>
      <c r="B495" s="134" t="s">
        <v>859</v>
      </c>
      <c r="C495" s="152" t="s">
        <v>860</v>
      </c>
      <c r="D495" s="246" t="s">
        <v>477</v>
      </c>
      <c r="E495" s="321" t="s">
        <v>100</v>
      </c>
      <c r="F495" s="321" t="s">
        <v>93</v>
      </c>
      <c r="G495" s="321" t="s">
        <v>265</v>
      </c>
      <c r="H495" s="150">
        <v>600</v>
      </c>
      <c r="I495" s="867"/>
      <c r="J495" s="824"/>
      <c r="K495" s="102"/>
      <c r="L495" s="235">
        <v>1359.5</v>
      </c>
      <c r="M495" s="409">
        <v>0</v>
      </c>
      <c r="N495" s="409">
        <v>0</v>
      </c>
      <c r="O495" s="409">
        <f t="shared" si="179"/>
        <v>0</v>
      </c>
      <c r="P495" s="409">
        <v>0</v>
      </c>
      <c r="Q495" s="409">
        <v>0</v>
      </c>
      <c r="R495" s="409">
        <f t="shared" si="180"/>
        <v>0</v>
      </c>
      <c r="S495" s="409">
        <v>0</v>
      </c>
      <c r="T495" s="409">
        <v>0</v>
      </c>
      <c r="U495" s="409">
        <f t="shared" si="163"/>
        <v>0</v>
      </c>
      <c r="V495" s="409">
        <v>0</v>
      </c>
      <c r="W495" s="409">
        <v>0</v>
      </c>
    </row>
    <row r="496" spans="1:23" s="161" customFormat="1" ht="15">
      <c r="A496" s="883" t="s">
        <v>750</v>
      </c>
      <c r="B496" s="885" t="s">
        <v>861</v>
      </c>
      <c r="C496" s="797" t="s">
        <v>835</v>
      </c>
      <c r="D496" s="821" t="s">
        <v>862</v>
      </c>
      <c r="E496" s="321" t="s">
        <v>100</v>
      </c>
      <c r="F496" s="321" t="s">
        <v>155</v>
      </c>
      <c r="G496" s="321" t="s">
        <v>863</v>
      </c>
      <c r="H496" s="150">
        <v>600</v>
      </c>
      <c r="I496" s="867"/>
      <c r="J496" s="824"/>
      <c r="K496" s="102"/>
      <c r="L496" s="660">
        <f>62.1+1180.5</f>
        <v>1242.5999999999999</v>
      </c>
      <c r="M496" s="409">
        <v>0</v>
      </c>
      <c r="N496" s="409">
        <v>0</v>
      </c>
      <c r="O496" s="409">
        <f t="shared" si="179"/>
        <v>1174.2</v>
      </c>
      <c r="P496" s="409">
        <v>1174.2</v>
      </c>
      <c r="Q496" s="409">
        <v>0</v>
      </c>
      <c r="R496" s="409">
        <f t="shared" si="180"/>
        <v>2204</v>
      </c>
      <c r="S496" s="409">
        <v>2204</v>
      </c>
      <c r="T496" s="409">
        <v>0</v>
      </c>
      <c r="U496" s="409">
        <f t="shared" si="163"/>
        <v>3790.5</v>
      </c>
      <c r="V496" s="409">
        <v>3790.5</v>
      </c>
      <c r="W496" s="409">
        <v>0</v>
      </c>
    </row>
    <row r="497" spans="1:23" s="161" customFormat="1" ht="15">
      <c r="A497" s="883"/>
      <c r="B497" s="885"/>
      <c r="C497" s="886"/>
      <c r="D497" s="823"/>
      <c r="E497" s="321" t="s">
        <v>100</v>
      </c>
      <c r="F497" s="321" t="s">
        <v>155</v>
      </c>
      <c r="G497" s="321" t="s">
        <v>864</v>
      </c>
      <c r="H497" s="150">
        <v>600</v>
      </c>
      <c r="I497" s="867"/>
      <c r="J497" s="824"/>
      <c r="K497" s="102"/>
      <c r="L497" s="660">
        <f>177.7+3375.4</f>
        <v>3553.1</v>
      </c>
      <c r="M497" s="409">
        <v>0</v>
      </c>
      <c r="N497" s="409">
        <v>0</v>
      </c>
      <c r="O497" s="409">
        <f t="shared" si="179"/>
        <v>6594.9</v>
      </c>
      <c r="P497" s="409">
        <v>6594.9</v>
      </c>
      <c r="Q497" s="409">
        <v>0</v>
      </c>
      <c r="R497" s="409">
        <f t="shared" si="180"/>
        <v>27629.599999999999</v>
      </c>
      <c r="S497" s="409">
        <v>27629.599999999999</v>
      </c>
      <c r="T497" s="409">
        <v>0</v>
      </c>
      <c r="U497" s="409">
        <f t="shared" si="163"/>
        <v>11189.1</v>
      </c>
      <c r="V497" s="409">
        <v>11189.1</v>
      </c>
      <c r="W497" s="409">
        <v>0</v>
      </c>
    </row>
    <row r="498" spans="1:23" s="161" customFormat="1" ht="30">
      <c r="A498" s="883" t="s">
        <v>865</v>
      </c>
      <c r="B498" s="882" t="s">
        <v>834</v>
      </c>
      <c r="C498" s="102" t="s">
        <v>124</v>
      </c>
      <c r="D498" s="821" t="s">
        <v>551</v>
      </c>
      <c r="E498" s="321" t="s">
        <v>100</v>
      </c>
      <c r="F498" s="321" t="s">
        <v>96</v>
      </c>
      <c r="G498" s="321" t="s">
        <v>866</v>
      </c>
      <c r="H498" s="150">
        <v>600</v>
      </c>
      <c r="I498" s="867"/>
      <c r="J498" s="824"/>
      <c r="K498" s="102"/>
      <c r="L498" s="235">
        <v>1009.9</v>
      </c>
      <c r="M498" s="409">
        <v>1633.1</v>
      </c>
      <c r="N498" s="409">
        <v>0</v>
      </c>
      <c r="O498" s="409">
        <f t="shared" si="179"/>
        <v>0</v>
      </c>
      <c r="P498" s="409">
        <v>0</v>
      </c>
      <c r="Q498" s="409">
        <v>0</v>
      </c>
      <c r="R498" s="409">
        <f t="shared" si="180"/>
        <v>0</v>
      </c>
      <c r="S498" s="409">
        <v>0</v>
      </c>
      <c r="T498" s="409">
        <v>0</v>
      </c>
      <c r="U498" s="409">
        <f t="shared" si="163"/>
        <v>0</v>
      </c>
      <c r="V498" s="409">
        <v>0</v>
      </c>
      <c r="W498" s="409">
        <v>0</v>
      </c>
    </row>
    <row r="499" spans="1:23" s="161" customFormat="1" ht="45">
      <c r="A499" s="884"/>
      <c r="B499" s="885"/>
      <c r="C499" s="102" t="s">
        <v>835</v>
      </c>
      <c r="D499" s="822"/>
      <c r="E499" s="321" t="s">
        <v>100</v>
      </c>
      <c r="F499" s="321" t="s">
        <v>96</v>
      </c>
      <c r="G499" s="321" t="s">
        <v>260</v>
      </c>
      <c r="H499" s="150">
        <v>600</v>
      </c>
      <c r="I499" s="867"/>
      <c r="J499" s="824"/>
      <c r="K499" s="102"/>
      <c r="L499" s="235">
        <v>3453.1</v>
      </c>
      <c r="M499" s="409">
        <v>2383.1999999999998</v>
      </c>
      <c r="N499" s="409">
        <v>1121.7</v>
      </c>
      <c r="O499" s="409">
        <f t="shared" si="179"/>
        <v>0</v>
      </c>
      <c r="P499" s="235">
        <v>0</v>
      </c>
      <c r="Q499" s="235">
        <v>0</v>
      </c>
      <c r="R499" s="235">
        <f t="shared" si="180"/>
        <v>0</v>
      </c>
      <c r="S499" s="235">
        <v>0</v>
      </c>
      <c r="T499" s="235">
        <v>0</v>
      </c>
      <c r="U499" s="235">
        <f t="shared" si="163"/>
        <v>0</v>
      </c>
      <c r="V499" s="235">
        <v>0</v>
      </c>
      <c r="W499" s="409">
        <v>0</v>
      </c>
    </row>
    <row r="500" spans="1:23" s="161" customFormat="1" ht="45">
      <c r="A500" s="884"/>
      <c r="B500" s="885"/>
      <c r="C500" s="102" t="s">
        <v>836</v>
      </c>
      <c r="D500" s="822"/>
      <c r="E500" s="321" t="s">
        <v>100</v>
      </c>
      <c r="F500" s="321" t="s">
        <v>96</v>
      </c>
      <c r="G500" s="321" t="s">
        <v>867</v>
      </c>
      <c r="H500" s="150">
        <v>600</v>
      </c>
      <c r="I500" s="867"/>
      <c r="J500" s="824"/>
      <c r="K500" s="102"/>
      <c r="L500" s="235">
        <v>0</v>
      </c>
      <c r="M500" s="409">
        <v>449.9</v>
      </c>
      <c r="N500" s="409">
        <v>441.4</v>
      </c>
      <c r="O500" s="409">
        <f t="shared" si="179"/>
        <v>0</v>
      </c>
      <c r="P500" s="409">
        <v>0</v>
      </c>
      <c r="Q500" s="409">
        <v>0</v>
      </c>
      <c r="R500" s="409">
        <f t="shared" si="180"/>
        <v>0</v>
      </c>
      <c r="S500" s="409">
        <v>0</v>
      </c>
      <c r="T500" s="409">
        <v>0</v>
      </c>
      <c r="U500" s="409">
        <f t="shared" si="163"/>
        <v>0</v>
      </c>
      <c r="V500" s="409">
        <v>0</v>
      </c>
      <c r="W500" s="409">
        <v>0</v>
      </c>
    </row>
    <row r="501" spans="1:23" s="161" customFormat="1" ht="15">
      <c r="A501" s="884"/>
      <c r="B501" s="885"/>
      <c r="C501" s="861" t="s">
        <v>837</v>
      </c>
      <c r="D501" s="822"/>
      <c r="E501" s="321" t="s">
        <v>100</v>
      </c>
      <c r="F501" s="321" t="s">
        <v>96</v>
      </c>
      <c r="G501" s="321" t="s">
        <v>838</v>
      </c>
      <c r="H501" s="150">
        <v>600</v>
      </c>
      <c r="I501" s="867"/>
      <c r="J501" s="824"/>
      <c r="K501" s="102"/>
      <c r="L501" s="235">
        <v>4531.1000000000004</v>
      </c>
      <c r="M501" s="409">
        <v>0</v>
      </c>
      <c r="N501" s="409">
        <v>0</v>
      </c>
      <c r="O501" s="409">
        <f t="shared" si="179"/>
        <v>0</v>
      </c>
      <c r="P501" s="409">
        <v>0</v>
      </c>
      <c r="Q501" s="409">
        <v>0</v>
      </c>
      <c r="R501" s="409">
        <f t="shared" si="180"/>
        <v>0</v>
      </c>
      <c r="S501" s="409">
        <v>0</v>
      </c>
      <c r="T501" s="409">
        <v>0</v>
      </c>
      <c r="U501" s="409">
        <f t="shared" si="163"/>
        <v>0</v>
      </c>
      <c r="V501" s="409">
        <v>0</v>
      </c>
      <c r="W501" s="409">
        <v>0</v>
      </c>
    </row>
    <row r="502" spans="1:23" s="161" customFormat="1" ht="15">
      <c r="A502" s="884"/>
      <c r="B502" s="885"/>
      <c r="C502" s="886"/>
      <c r="D502" s="822"/>
      <c r="E502" s="321" t="s">
        <v>100</v>
      </c>
      <c r="F502" s="321" t="s">
        <v>96</v>
      </c>
      <c r="G502" s="321" t="s">
        <v>868</v>
      </c>
      <c r="H502" s="150">
        <v>600</v>
      </c>
      <c r="I502" s="867"/>
      <c r="J502" s="824"/>
      <c r="K502" s="102"/>
      <c r="L502" s="235">
        <v>1801.9</v>
      </c>
      <c r="M502" s="409">
        <v>0</v>
      </c>
      <c r="N502" s="409">
        <v>0</v>
      </c>
      <c r="O502" s="409">
        <f t="shared" si="179"/>
        <v>0</v>
      </c>
      <c r="P502" s="409">
        <v>0</v>
      </c>
      <c r="Q502" s="409">
        <v>0</v>
      </c>
      <c r="R502" s="409">
        <f t="shared" si="180"/>
        <v>0</v>
      </c>
      <c r="S502" s="409">
        <v>0</v>
      </c>
      <c r="T502" s="409">
        <v>0</v>
      </c>
      <c r="U502" s="409">
        <f t="shared" si="163"/>
        <v>0</v>
      </c>
      <c r="V502" s="409">
        <v>0</v>
      </c>
      <c r="W502" s="409">
        <v>0</v>
      </c>
    </row>
    <row r="503" spans="1:23" s="161" customFormat="1" ht="15">
      <c r="A503" s="884"/>
      <c r="B503" s="885"/>
      <c r="C503" s="886"/>
      <c r="D503" s="822"/>
      <c r="E503" s="321" t="s">
        <v>100</v>
      </c>
      <c r="F503" s="321" t="s">
        <v>96</v>
      </c>
      <c r="G503" s="321" t="s">
        <v>869</v>
      </c>
      <c r="H503" s="150">
        <v>600</v>
      </c>
      <c r="I503" s="867"/>
      <c r="J503" s="824"/>
      <c r="K503" s="102"/>
      <c r="L503" s="235">
        <f>6277.8+27383.3</f>
        <v>33661.1</v>
      </c>
      <c r="M503" s="409">
        <v>0</v>
      </c>
      <c r="N503" s="409">
        <v>0</v>
      </c>
      <c r="O503" s="409">
        <f t="shared" si="179"/>
        <v>0</v>
      </c>
      <c r="P503" s="409">
        <v>0</v>
      </c>
      <c r="Q503" s="409">
        <v>0</v>
      </c>
      <c r="R503" s="409">
        <f t="shared" si="180"/>
        <v>0</v>
      </c>
      <c r="S503" s="409">
        <v>0</v>
      </c>
      <c r="T503" s="409">
        <v>0</v>
      </c>
      <c r="U503" s="409">
        <f t="shared" si="163"/>
        <v>0</v>
      </c>
      <c r="V503" s="409">
        <v>0</v>
      </c>
      <c r="W503" s="409">
        <v>0</v>
      </c>
    </row>
    <row r="504" spans="1:23" s="161" customFormat="1" ht="15">
      <c r="A504" s="884"/>
      <c r="B504" s="885"/>
      <c r="C504" s="886"/>
      <c r="D504" s="822"/>
      <c r="E504" s="321" t="s">
        <v>100</v>
      </c>
      <c r="F504" s="321" t="s">
        <v>96</v>
      </c>
      <c r="G504" s="321" t="s">
        <v>870</v>
      </c>
      <c r="H504" s="150">
        <v>600</v>
      </c>
      <c r="I504" s="867"/>
      <c r="J504" s="824"/>
      <c r="K504" s="102"/>
      <c r="L504" s="235">
        <v>5785.6</v>
      </c>
      <c r="M504" s="409">
        <v>8015.8</v>
      </c>
      <c r="N504" s="409">
        <v>300</v>
      </c>
      <c r="O504" s="409">
        <f t="shared" si="179"/>
        <v>422.1</v>
      </c>
      <c r="P504" s="409">
        <v>422.1</v>
      </c>
      <c r="Q504" s="409">
        <v>0</v>
      </c>
      <c r="R504" s="409">
        <f t="shared" si="180"/>
        <v>826.4</v>
      </c>
      <c r="S504" s="409">
        <v>826.4</v>
      </c>
      <c r="T504" s="409">
        <v>0</v>
      </c>
      <c r="U504" s="409">
        <f t="shared" si="163"/>
        <v>832.7</v>
      </c>
      <c r="V504" s="409">
        <v>832.7</v>
      </c>
      <c r="W504" s="409">
        <v>0</v>
      </c>
    </row>
    <row r="505" spans="1:23" s="161" customFormat="1" ht="15">
      <c r="A505" s="884"/>
      <c r="B505" s="885"/>
      <c r="C505" s="886"/>
      <c r="D505" s="822"/>
      <c r="E505" s="321" t="s">
        <v>100</v>
      </c>
      <c r="F505" s="321" t="s">
        <v>96</v>
      </c>
      <c r="G505" s="321" t="s">
        <v>871</v>
      </c>
      <c r="H505" s="150">
        <v>600</v>
      </c>
      <c r="I505" s="867"/>
      <c r="J505" s="824"/>
      <c r="K505" s="102"/>
      <c r="L505" s="235">
        <f>5882.5+680.9+245.1+31742.4+3673.9+1322.6</f>
        <v>43547.4</v>
      </c>
      <c r="M505" s="409">
        <v>42155.299999999996</v>
      </c>
      <c r="N505" s="409">
        <v>13153</v>
      </c>
      <c r="O505" s="409">
        <f t="shared" si="179"/>
        <v>40053</v>
      </c>
      <c r="P505" s="409">
        <v>40053</v>
      </c>
      <c r="Q505" s="409">
        <v>0</v>
      </c>
      <c r="R505" s="409">
        <f t="shared" si="180"/>
        <v>38480.400000000001</v>
      </c>
      <c r="S505" s="409">
        <v>38480.400000000001</v>
      </c>
      <c r="T505" s="409">
        <v>0</v>
      </c>
      <c r="U505" s="409">
        <f t="shared" si="163"/>
        <v>42415.199999999997</v>
      </c>
      <c r="V505" s="409">
        <v>42415.199999999997</v>
      </c>
      <c r="W505" s="409">
        <v>0</v>
      </c>
    </row>
    <row r="506" spans="1:23" s="161" customFormat="1" ht="15">
      <c r="A506" s="884"/>
      <c r="B506" s="885"/>
      <c r="C506" s="886"/>
      <c r="D506" s="822"/>
      <c r="E506" s="321" t="s">
        <v>100</v>
      </c>
      <c r="F506" s="321" t="s">
        <v>96</v>
      </c>
      <c r="G506" s="321" t="s">
        <v>262</v>
      </c>
      <c r="H506" s="150">
        <v>600</v>
      </c>
      <c r="I506" s="867"/>
      <c r="J506" s="824"/>
      <c r="K506" s="102"/>
      <c r="L506" s="235">
        <f>130+2007.3</f>
        <v>2137.3000000000002</v>
      </c>
      <c r="M506" s="409">
        <v>0</v>
      </c>
      <c r="N506" s="409">
        <v>0</v>
      </c>
      <c r="O506" s="409">
        <f t="shared" si="179"/>
        <v>0</v>
      </c>
      <c r="P506" s="409">
        <v>0</v>
      </c>
      <c r="Q506" s="409">
        <v>0</v>
      </c>
      <c r="R506" s="409">
        <f t="shared" si="180"/>
        <v>0</v>
      </c>
      <c r="S506" s="409">
        <v>0</v>
      </c>
      <c r="T506" s="409">
        <v>0</v>
      </c>
      <c r="U506" s="409">
        <f t="shared" si="163"/>
        <v>0</v>
      </c>
      <c r="V506" s="409">
        <v>0</v>
      </c>
      <c r="W506" s="409">
        <v>0</v>
      </c>
    </row>
    <row r="507" spans="1:23" s="161" customFormat="1" ht="15">
      <c r="A507" s="884"/>
      <c r="B507" s="885"/>
      <c r="C507" s="886"/>
      <c r="D507" s="822"/>
      <c r="E507" s="321" t="s">
        <v>100</v>
      </c>
      <c r="F507" s="321" t="s">
        <v>96</v>
      </c>
      <c r="G507" s="321" t="s">
        <v>216</v>
      </c>
      <c r="H507" s="150">
        <v>600</v>
      </c>
      <c r="I507" s="867"/>
      <c r="J507" s="824"/>
      <c r="K507" s="102"/>
      <c r="L507" s="235">
        <v>0</v>
      </c>
      <c r="M507" s="409">
        <v>288.2</v>
      </c>
      <c r="N507" s="409">
        <v>0</v>
      </c>
      <c r="O507" s="409">
        <f t="shared" si="179"/>
        <v>0</v>
      </c>
      <c r="P507" s="409">
        <v>0</v>
      </c>
      <c r="Q507" s="409">
        <v>0</v>
      </c>
      <c r="R507" s="409">
        <f t="shared" si="180"/>
        <v>0</v>
      </c>
      <c r="S507" s="409">
        <v>0</v>
      </c>
      <c r="T507" s="409">
        <v>0</v>
      </c>
      <c r="U507" s="409">
        <f t="shared" ref="U507:U538" si="181">V507+W507</f>
        <v>0</v>
      </c>
      <c r="V507" s="409">
        <v>0</v>
      </c>
      <c r="W507" s="409">
        <v>0</v>
      </c>
    </row>
    <row r="508" spans="1:23" s="161" customFormat="1" ht="15">
      <c r="A508" s="884"/>
      <c r="B508" s="885"/>
      <c r="C508" s="886"/>
      <c r="D508" s="822"/>
      <c r="E508" s="321" t="s">
        <v>100</v>
      </c>
      <c r="F508" s="321" t="s">
        <v>96</v>
      </c>
      <c r="G508" s="321" t="s">
        <v>315</v>
      </c>
      <c r="H508" s="150">
        <v>600</v>
      </c>
      <c r="I508" s="867"/>
      <c r="J508" s="824"/>
      <c r="K508" s="102"/>
      <c r="L508" s="235">
        <v>0</v>
      </c>
      <c r="M508" s="409">
        <v>394.3</v>
      </c>
      <c r="N508" s="409">
        <v>294.3</v>
      </c>
      <c r="O508" s="409">
        <f t="shared" si="179"/>
        <v>354.4</v>
      </c>
      <c r="P508" s="409">
        <v>354.4</v>
      </c>
      <c r="Q508" s="409">
        <v>0</v>
      </c>
      <c r="R508" s="409">
        <f t="shared" si="180"/>
        <v>329.7</v>
      </c>
      <c r="S508" s="409">
        <v>329.7</v>
      </c>
      <c r="T508" s="409">
        <v>0</v>
      </c>
      <c r="U508" s="409">
        <f t="shared" si="181"/>
        <v>332.2</v>
      </c>
      <c r="V508" s="409">
        <v>332.2</v>
      </c>
      <c r="W508" s="409">
        <v>0</v>
      </c>
    </row>
    <row r="509" spans="1:23" s="161" customFormat="1" ht="15">
      <c r="A509" s="884"/>
      <c r="B509" s="885"/>
      <c r="C509" s="886"/>
      <c r="D509" s="822"/>
      <c r="E509" s="321" t="s">
        <v>100</v>
      </c>
      <c r="F509" s="321" t="s">
        <v>96</v>
      </c>
      <c r="G509" s="321" t="s">
        <v>523</v>
      </c>
      <c r="H509" s="150">
        <v>600</v>
      </c>
      <c r="I509" s="867"/>
      <c r="J509" s="824"/>
      <c r="K509" s="102"/>
      <c r="L509" s="235">
        <v>0</v>
      </c>
      <c r="M509" s="409">
        <v>0</v>
      </c>
      <c r="N509" s="409">
        <v>0</v>
      </c>
      <c r="O509" s="409">
        <f t="shared" si="179"/>
        <v>9500</v>
      </c>
      <c r="P509" s="409">
        <v>9500</v>
      </c>
      <c r="Q509" s="409">
        <v>0</v>
      </c>
      <c r="R509" s="409">
        <f t="shared" si="180"/>
        <v>8837.7000000000007</v>
      </c>
      <c r="S509" s="409">
        <v>8837.7000000000007</v>
      </c>
      <c r="T509" s="409">
        <v>0</v>
      </c>
      <c r="U509" s="409">
        <f t="shared" si="181"/>
        <v>8904.9</v>
      </c>
      <c r="V509" s="409">
        <v>8904.9</v>
      </c>
      <c r="W509" s="409">
        <v>0</v>
      </c>
    </row>
    <row r="510" spans="1:23" s="161" customFormat="1" ht="15">
      <c r="A510" s="884"/>
      <c r="B510" s="885"/>
      <c r="C510" s="886"/>
      <c r="D510" s="822"/>
      <c r="E510" s="321" t="s">
        <v>100</v>
      </c>
      <c r="F510" s="321" t="s">
        <v>96</v>
      </c>
      <c r="G510" s="321" t="s">
        <v>872</v>
      </c>
      <c r="H510" s="150">
        <v>600</v>
      </c>
      <c r="I510" s="867"/>
      <c r="J510" s="824"/>
      <c r="K510" s="102"/>
      <c r="L510" s="235">
        <v>0</v>
      </c>
      <c r="M510" s="409">
        <v>0</v>
      </c>
      <c r="N510" s="409">
        <v>0</v>
      </c>
      <c r="O510" s="409">
        <f t="shared" si="179"/>
        <v>17555.8</v>
      </c>
      <c r="P510" s="409">
        <v>17555.8</v>
      </c>
      <c r="Q510" s="409">
        <v>0</v>
      </c>
      <c r="R510" s="409">
        <f t="shared" si="180"/>
        <v>14044.6</v>
      </c>
      <c r="S510" s="409">
        <v>14044.6</v>
      </c>
      <c r="T510" s="409">
        <v>0</v>
      </c>
      <c r="U510" s="409">
        <f t="shared" si="181"/>
        <v>14044.6</v>
      </c>
      <c r="V510" s="409">
        <v>14044.6</v>
      </c>
      <c r="W510" s="409">
        <v>0</v>
      </c>
    </row>
    <row r="511" spans="1:23" s="161" customFormat="1" ht="135">
      <c r="A511" s="446" t="s">
        <v>752</v>
      </c>
      <c r="B511" s="229" t="s">
        <v>873</v>
      </c>
      <c r="C511" s="886"/>
      <c r="D511" s="246" t="s">
        <v>776</v>
      </c>
      <c r="E511" s="321" t="s">
        <v>100</v>
      </c>
      <c r="F511" s="321" t="s">
        <v>100</v>
      </c>
      <c r="G511" s="321" t="s">
        <v>874</v>
      </c>
      <c r="H511" s="150">
        <v>600</v>
      </c>
      <c r="I511" s="867"/>
      <c r="J511" s="825"/>
      <c r="K511" s="102"/>
      <c r="L511" s="235">
        <v>0</v>
      </c>
      <c r="M511" s="409">
        <v>148.69999999999999</v>
      </c>
      <c r="N511" s="409">
        <v>0</v>
      </c>
      <c r="O511" s="409">
        <f t="shared" si="179"/>
        <v>0</v>
      </c>
      <c r="P511" s="409">
        <v>0</v>
      </c>
      <c r="Q511" s="409">
        <v>0</v>
      </c>
      <c r="R511" s="409">
        <f t="shared" si="180"/>
        <v>0</v>
      </c>
      <c r="S511" s="409">
        <v>0</v>
      </c>
      <c r="T511" s="409">
        <v>0</v>
      </c>
      <c r="U511" s="409">
        <f t="shared" si="181"/>
        <v>0</v>
      </c>
      <c r="V511" s="409">
        <v>0</v>
      </c>
      <c r="W511" s="409">
        <v>0</v>
      </c>
    </row>
    <row r="512" spans="1:23" s="161" customFormat="1" ht="15">
      <c r="A512" s="901" t="s">
        <v>875</v>
      </c>
      <c r="B512" s="893" t="s">
        <v>524</v>
      </c>
      <c r="C512" s="861"/>
      <c r="D512" s="793" t="s">
        <v>714</v>
      </c>
      <c r="E512" s="321" t="s">
        <v>94</v>
      </c>
      <c r="F512" s="321" t="s">
        <v>98</v>
      </c>
      <c r="G512" s="321" t="s">
        <v>213</v>
      </c>
      <c r="H512" s="150">
        <v>600</v>
      </c>
      <c r="I512" s="885" t="s">
        <v>876</v>
      </c>
      <c r="J512" s="885" t="s">
        <v>877</v>
      </c>
      <c r="K512" s="102"/>
      <c r="L512" s="409">
        <v>222</v>
      </c>
      <c r="M512" s="409">
        <v>300</v>
      </c>
      <c r="N512" s="409">
        <v>0</v>
      </c>
      <c r="O512" s="409">
        <f t="shared" si="179"/>
        <v>0</v>
      </c>
      <c r="P512" s="409">
        <v>0</v>
      </c>
      <c r="Q512" s="409">
        <v>0</v>
      </c>
      <c r="R512" s="409">
        <f t="shared" si="180"/>
        <v>0</v>
      </c>
      <c r="S512" s="409">
        <v>0</v>
      </c>
      <c r="T512" s="409">
        <v>0</v>
      </c>
      <c r="U512" s="409">
        <f t="shared" si="181"/>
        <v>0</v>
      </c>
      <c r="V512" s="409">
        <v>0</v>
      </c>
      <c r="W512" s="409">
        <v>0</v>
      </c>
    </row>
    <row r="513" spans="1:23" s="161" customFormat="1" ht="15">
      <c r="A513" s="901"/>
      <c r="B513" s="893"/>
      <c r="C513" s="886"/>
      <c r="D513" s="894"/>
      <c r="E513" s="321" t="s">
        <v>100</v>
      </c>
      <c r="F513" s="321" t="s">
        <v>96</v>
      </c>
      <c r="G513" s="321" t="s">
        <v>213</v>
      </c>
      <c r="H513" s="150">
        <v>600</v>
      </c>
      <c r="I513" s="884"/>
      <c r="J513" s="885"/>
      <c r="K513" s="102"/>
      <c r="L513" s="409">
        <v>0</v>
      </c>
      <c r="M513" s="409">
        <v>70</v>
      </c>
      <c r="N513" s="409">
        <v>70</v>
      </c>
      <c r="O513" s="409">
        <f t="shared" si="179"/>
        <v>0</v>
      </c>
      <c r="P513" s="409">
        <v>0</v>
      </c>
      <c r="Q513" s="409">
        <v>0</v>
      </c>
      <c r="R513" s="409">
        <f t="shared" si="180"/>
        <v>0</v>
      </c>
      <c r="S513" s="409">
        <v>0</v>
      </c>
      <c r="T513" s="409">
        <v>0</v>
      </c>
      <c r="U513" s="409">
        <f t="shared" si="181"/>
        <v>0</v>
      </c>
      <c r="V513" s="409">
        <v>0</v>
      </c>
      <c r="W513" s="409">
        <v>0</v>
      </c>
    </row>
    <row r="514" spans="1:23" s="161" customFormat="1" ht="45">
      <c r="A514" s="440" t="s">
        <v>878</v>
      </c>
      <c r="B514" s="441" t="s">
        <v>820</v>
      </c>
      <c r="C514" s="102"/>
      <c r="D514" s="246" t="s">
        <v>479</v>
      </c>
      <c r="E514" s="321" t="s">
        <v>100</v>
      </c>
      <c r="F514" s="321" t="s">
        <v>96</v>
      </c>
      <c r="G514" s="321" t="s">
        <v>131</v>
      </c>
      <c r="H514" s="150">
        <v>600</v>
      </c>
      <c r="I514" s="229" t="s">
        <v>821</v>
      </c>
      <c r="J514" s="229" t="s">
        <v>822</v>
      </c>
      <c r="K514" s="102"/>
      <c r="L514" s="409">
        <v>3335.7</v>
      </c>
      <c r="M514" s="409">
        <v>400</v>
      </c>
      <c r="N514" s="409">
        <v>0</v>
      </c>
      <c r="O514" s="409">
        <f t="shared" si="179"/>
        <v>0</v>
      </c>
      <c r="P514" s="409">
        <v>0</v>
      </c>
      <c r="Q514" s="409">
        <v>0</v>
      </c>
      <c r="R514" s="409">
        <f t="shared" si="180"/>
        <v>0</v>
      </c>
      <c r="S514" s="409">
        <v>0</v>
      </c>
      <c r="T514" s="409">
        <v>0</v>
      </c>
      <c r="U514" s="409">
        <f t="shared" si="181"/>
        <v>0</v>
      </c>
      <c r="V514" s="409">
        <v>0</v>
      </c>
      <c r="W514" s="409">
        <v>0</v>
      </c>
    </row>
    <row r="515" spans="1:23" s="320" customFormat="1" ht="15">
      <c r="A515" s="431" t="s">
        <v>19</v>
      </c>
      <c r="B515" s="725" t="s">
        <v>239</v>
      </c>
      <c r="C515" s="725"/>
      <c r="D515" s="725"/>
      <c r="E515" s="725"/>
      <c r="F515" s="725"/>
      <c r="G515" s="725"/>
      <c r="H515" s="725"/>
      <c r="I515" s="725"/>
      <c r="J515" s="725"/>
      <c r="K515" s="725"/>
      <c r="L515" s="661">
        <f>SUM(L516:L533)</f>
        <v>69021.60000000002</v>
      </c>
      <c r="M515" s="661">
        <f>SUM(M516:M533)</f>
        <v>61207.7</v>
      </c>
      <c r="N515" s="661">
        <f>SUM(N516:N533)</f>
        <v>36448.299999999996</v>
      </c>
      <c r="O515" s="661">
        <f>SUM(O516:O533)</f>
        <v>58276.2</v>
      </c>
      <c r="P515" s="661">
        <f t="shared" ref="P515:W515" si="182">SUM(P516:P533)</f>
        <v>58276.2</v>
      </c>
      <c r="Q515" s="661">
        <f t="shared" si="182"/>
        <v>0</v>
      </c>
      <c r="R515" s="661">
        <f>SUM(R516:R533)</f>
        <v>54213.5</v>
      </c>
      <c r="S515" s="661">
        <f t="shared" si="182"/>
        <v>54213.5</v>
      </c>
      <c r="T515" s="661">
        <f t="shared" si="182"/>
        <v>0</v>
      </c>
      <c r="U515" s="661">
        <f t="shared" si="181"/>
        <v>54625.499999999993</v>
      </c>
      <c r="V515" s="661">
        <f t="shared" si="182"/>
        <v>54625.499999999993</v>
      </c>
      <c r="W515" s="661">
        <f t="shared" si="182"/>
        <v>0</v>
      </c>
    </row>
    <row r="516" spans="1:23" s="320" customFormat="1" ht="15">
      <c r="A516" s="883" t="s">
        <v>879</v>
      </c>
      <c r="B516" s="817" t="s">
        <v>820</v>
      </c>
      <c r="C516" s="872"/>
      <c r="D516" s="872" t="s">
        <v>479</v>
      </c>
      <c r="E516" s="321" t="s">
        <v>100</v>
      </c>
      <c r="F516" s="321" t="s">
        <v>96</v>
      </c>
      <c r="G516" s="224">
        <v>1710421050</v>
      </c>
      <c r="H516" s="150">
        <v>800</v>
      </c>
      <c r="I516" s="899" t="s">
        <v>880</v>
      </c>
      <c r="J516" s="899" t="s">
        <v>881</v>
      </c>
      <c r="K516" s="310"/>
      <c r="L516" s="235">
        <v>108.6</v>
      </c>
      <c r="M516" s="409">
        <v>0</v>
      </c>
      <c r="N516" s="409">
        <v>0</v>
      </c>
      <c r="O516" s="409">
        <f>P516+Q516</f>
        <v>0</v>
      </c>
      <c r="P516" s="235">
        <v>0</v>
      </c>
      <c r="Q516" s="409">
        <v>0</v>
      </c>
      <c r="R516" s="409">
        <f>S516+T516</f>
        <v>0</v>
      </c>
      <c r="S516" s="235">
        <v>0</v>
      </c>
      <c r="T516" s="409">
        <v>0</v>
      </c>
      <c r="U516" s="409">
        <f t="shared" si="181"/>
        <v>0</v>
      </c>
      <c r="V516" s="235">
        <v>0</v>
      </c>
      <c r="W516" s="409">
        <v>0</v>
      </c>
    </row>
    <row r="517" spans="1:23" s="320" customFormat="1" ht="15">
      <c r="A517" s="884"/>
      <c r="B517" s="818"/>
      <c r="C517" s="873"/>
      <c r="D517" s="873"/>
      <c r="E517" s="321" t="s">
        <v>100</v>
      </c>
      <c r="F517" s="321" t="s">
        <v>93</v>
      </c>
      <c r="G517" s="321" t="s">
        <v>131</v>
      </c>
      <c r="H517" s="150">
        <v>800</v>
      </c>
      <c r="I517" s="870"/>
      <c r="J517" s="870"/>
      <c r="K517" s="310"/>
      <c r="L517" s="235">
        <v>58.2</v>
      </c>
      <c r="M517" s="409">
        <v>0</v>
      </c>
      <c r="N517" s="409">
        <v>0</v>
      </c>
      <c r="O517" s="409">
        <f t="shared" ref="O517:O533" si="183">P517+Q517</f>
        <v>0</v>
      </c>
      <c r="P517" s="409">
        <v>0</v>
      </c>
      <c r="Q517" s="409">
        <v>0</v>
      </c>
      <c r="R517" s="409">
        <f t="shared" ref="R517:R533" si="184">S517+T517</f>
        <v>0</v>
      </c>
      <c r="S517" s="409">
        <v>0</v>
      </c>
      <c r="T517" s="409">
        <v>0</v>
      </c>
      <c r="U517" s="409">
        <f t="shared" si="181"/>
        <v>0</v>
      </c>
      <c r="V517" s="409">
        <v>0</v>
      </c>
      <c r="W517" s="409">
        <v>0</v>
      </c>
    </row>
    <row r="518" spans="1:23" s="320" customFormat="1" ht="15">
      <c r="A518" s="884"/>
      <c r="B518" s="825"/>
      <c r="C518" s="873"/>
      <c r="D518" s="873"/>
      <c r="E518" s="321" t="s">
        <v>100</v>
      </c>
      <c r="F518" s="321" t="s">
        <v>155</v>
      </c>
      <c r="G518" s="321" t="s">
        <v>131</v>
      </c>
      <c r="H518" s="150">
        <v>800</v>
      </c>
      <c r="I518" s="870"/>
      <c r="J518" s="870"/>
      <c r="K518" s="310"/>
      <c r="L518" s="235">
        <v>0</v>
      </c>
      <c r="M518" s="409">
        <v>107.2</v>
      </c>
      <c r="N518" s="409">
        <v>107.2</v>
      </c>
      <c r="O518" s="409">
        <f t="shared" si="183"/>
        <v>0</v>
      </c>
      <c r="P518" s="409">
        <v>0</v>
      </c>
      <c r="Q518" s="409">
        <v>0</v>
      </c>
      <c r="R518" s="409">
        <f t="shared" si="184"/>
        <v>0</v>
      </c>
      <c r="S518" s="409">
        <v>0</v>
      </c>
      <c r="T518" s="409">
        <v>0</v>
      </c>
      <c r="U518" s="409">
        <f t="shared" si="181"/>
        <v>0</v>
      </c>
      <c r="V518" s="409">
        <v>0</v>
      </c>
      <c r="W518" s="409">
        <v>0</v>
      </c>
    </row>
    <row r="519" spans="1:23" s="320" customFormat="1" ht="15">
      <c r="A519" s="884"/>
      <c r="B519" s="817" t="s">
        <v>882</v>
      </c>
      <c r="C519" s="873"/>
      <c r="D519" s="873"/>
      <c r="E519" s="321" t="s">
        <v>100</v>
      </c>
      <c r="F519" s="321" t="s">
        <v>93</v>
      </c>
      <c r="G519" s="321" t="s">
        <v>883</v>
      </c>
      <c r="H519" s="150">
        <v>800</v>
      </c>
      <c r="I519" s="870"/>
      <c r="J519" s="870"/>
      <c r="K519" s="310"/>
      <c r="L519" s="235">
        <v>437.4</v>
      </c>
      <c r="M519" s="409">
        <v>0</v>
      </c>
      <c r="N519" s="409">
        <v>0</v>
      </c>
      <c r="O519" s="409">
        <f t="shared" si="183"/>
        <v>0</v>
      </c>
      <c r="P519" s="409">
        <v>0</v>
      </c>
      <c r="Q519" s="409">
        <v>0</v>
      </c>
      <c r="R519" s="409">
        <f t="shared" si="184"/>
        <v>0</v>
      </c>
      <c r="S519" s="409">
        <v>0</v>
      </c>
      <c r="T519" s="409">
        <v>0</v>
      </c>
      <c r="U519" s="409">
        <f t="shared" si="181"/>
        <v>0</v>
      </c>
      <c r="V519" s="409">
        <v>0</v>
      </c>
      <c r="W519" s="409">
        <v>0</v>
      </c>
    </row>
    <row r="520" spans="1:23" s="320" customFormat="1" ht="15">
      <c r="A520" s="884"/>
      <c r="B520" s="819"/>
      <c r="C520" s="890"/>
      <c r="D520" s="890"/>
      <c r="E520" s="321" t="s">
        <v>100</v>
      </c>
      <c r="F520" s="321" t="s">
        <v>155</v>
      </c>
      <c r="G520" s="321" t="s">
        <v>884</v>
      </c>
      <c r="H520" s="150">
        <v>800</v>
      </c>
      <c r="I520" s="870"/>
      <c r="J520" s="870"/>
      <c r="K520" s="310"/>
      <c r="L520" s="235">
        <v>7139</v>
      </c>
      <c r="M520" s="409">
        <v>0</v>
      </c>
      <c r="N520" s="409">
        <v>0</v>
      </c>
      <c r="O520" s="409">
        <f t="shared" si="183"/>
        <v>0</v>
      </c>
      <c r="P520" s="409">
        <v>0</v>
      </c>
      <c r="Q520" s="409">
        <v>0</v>
      </c>
      <c r="R520" s="409">
        <f t="shared" si="184"/>
        <v>0</v>
      </c>
      <c r="S520" s="409">
        <v>0</v>
      </c>
      <c r="T520" s="409">
        <v>0</v>
      </c>
      <c r="U520" s="409">
        <f t="shared" si="181"/>
        <v>0</v>
      </c>
      <c r="V520" s="409">
        <v>0</v>
      </c>
      <c r="W520" s="409">
        <v>0</v>
      </c>
    </row>
    <row r="521" spans="1:23" s="320" customFormat="1" ht="15">
      <c r="A521" s="901" t="s">
        <v>397</v>
      </c>
      <c r="B521" s="903" t="s">
        <v>885</v>
      </c>
      <c r="C521" s="872"/>
      <c r="D521" s="872" t="s">
        <v>477</v>
      </c>
      <c r="E521" s="321" t="s">
        <v>100</v>
      </c>
      <c r="F521" s="321" t="s">
        <v>93</v>
      </c>
      <c r="G521" s="321" t="s">
        <v>886</v>
      </c>
      <c r="H521" s="150">
        <v>800</v>
      </c>
      <c r="I521" s="870"/>
      <c r="J521" s="870"/>
      <c r="K521" s="310"/>
      <c r="L521" s="235">
        <v>8.5</v>
      </c>
      <c r="M521" s="409">
        <v>141.30000000000001</v>
      </c>
      <c r="N521" s="409">
        <v>75.5</v>
      </c>
      <c r="O521" s="409">
        <f t="shared" si="183"/>
        <v>159.5</v>
      </c>
      <c r="P521" s="409">
        <v>159.5</v>
      </c>
      <c r="Q521" s="409">
        <v>0</v>
      </c>
      <c r="R521" s="409">
        <f t="shared" si="184"/>
        <v>148.4</v>
      </c>
      <c r="S521" s="409">
        <v>148.4</v>
      </c>
      <c r="T521" s="409">
        <v>0</v>
      </c>
      <c r="U521" s="409">
        <f t="shared" si="181"/>
        <v>149.5</v>
      </c>
      <c r="V521" s="409">
        <v>149.5</v>
      </c>
      <c r="W521" s="409">
        <v>0</v>
      </c>
    </row>
    <row r="522" spans="1:23" s="320" customFormat="1" ht="15">
      <c r="A522" s="901"/>
      <c r="B522" s="903"/>
      <c r="C522" s="873"/>
      <c r="D522" s="873"/>
      <c r="E522" s="321" t="s">
        <v>100</v>
      </c>
      <c r="F522" s="321" t="s">
        <v>93</v>
      </c>
      <c r="G522" s="321" t="s">
        <v>887</v>
      </c>
      <c r="H522" s="150">
        <v>800</v>
      </c>
      <c r="I522" s="870"/>
      <c r="J522" s="870"/>
      <c r="K522" s="310"/>
      <c r="L522" s="235">
        <v>0</v>
      </c>
      <c r="M522" s="409">
        <v>10.3</v>
      </c>
      <c r="N522" s="409">
        <v>0</v>
      </c>
      <c r="O522" s="409">
        <f t="shared" si="183"/>
        <v>39.9</v>
      </c>
      <c r="P522" s="409">
        <v>39.9</v>
      </c>
      <c r="Q522" s="409">
        <v>0</v>
      </c>
      <c r="R522" s="409">
        <f t="shared" si="184"/>
        <v>37.1</v>
      </c>
      <c r="S522" s="409">
        <v>37.1</v>
      </c>
      <c r="T522" s="409">
        <v>0</v>
      </c>
      <c r="U522" s="409">
        <f t="shared" si="181"/>
        <v>37.4</v>
      </c>
      <c r="V522" s="409">
        <v>37.4</v>
      </c>
      <c r="W522" s="409">
        <v>0</v>
      </c>
    </row>
    <row r="523" spans="1:23" s="320" customFormat="1" ht="15">
      <c r="A523" s="902"/>
      <c r="B523" s="903"/>
      <c r="C523" s="873"/>
      <c r="D523" s="873"/>
      <c r="E523" s="321" t="s">
        <v>100</v>
      </c>
      <c r="F523" s="321" t="s">
        <v>93</v>
      </c>
      <c r="G523" s="321" t="s">
        <v>888</v>
      </c>
      <c r="H523" s="150">
        <v>800</v>
      </c>
      <c r="I523" s="870"/>
      <c r="J523" s="870"/>
      <c r="K523" s="310"/>
      <c r="L523" s="235">
        <v>128</v>
      </c>
      <c r="M523" s="409">
        <v>150.1</v>
      </c>
      <c r="N523" s="409">
        <v>21.8</v>
      </c>
      <c r="O523" s="409">
        <f t="shared" si="183"/>
        <v>0</v>
      </c>
      <c r="P523" s="409">
        <v>0</v>
      </c>
      <c r="Q523" s="409">
        <v>0</v>
      </c>
      <c r="R523" s="409">
        <f t="shared" si="184"/>
        <v>0</v>
      </c>
      <c r="S523" s="409">
        <v>0</v>
      </c>
      <c r="T523" s="409">
        <v>0</v>
      </c>
      <c r="U523" s="409">
        <f t="shared" si="181"/>
        <v>0</v>
      </c>
      <c r="V523" s="409">
        <v>0</v>
      </c>
      <c r="W523" s="409">
        <v>0</v>
      </c>
    </row>
    <row r="524" spans="1:23" s="320" customFormat="1" ht="15">
      <c r="A524" s="902"/>
      <c r="B524" s="903"/>
      <c r="C524" s="873"/>
      <c r="D524" s="873"/>
      <c r="E524" s="321" t="s">
        <v>100</v>
      </c>
      <c r="F524" s="321" t="s">
        <v>93</v>
      </c>
      <c r="G524" s="321" t="s">
        <v>889</v>
      </c>
      <c r="H524" s="150">
        <v>800</v>
      </c>
      <c r="I524" s="870"/>
      <c r="J524" s="870"/>
      <c r="K524" s="310"/>
      <c r="L524" s="235">
        <v>1105.8</v>
      </c>
      <c r="M524" s="409">
        <v>1085.3</v>
      </c>
      <c r="N524" s="409">
        <v>794</v>
      </c>
      <c r="O524" s="409">
        <f t="shared" si="183"/>
        <v>3044.2</v>
      </c>
      <c r="P524" s="409">
        <v>3044.2</v>
      </c>
      <c r="Q524" s="409">
        <v>0</v>
      </c>
      <c r="R524" s="409">
        <f t="shared" si="184"/>
        <v>2832</v>
      </c>
      <c r="S524" s="409">
        <v>2832</v>
      </c>
      <c r="T524" s="409">
        <v>0</v>
      </c>
      <c r="U524" s="409">
        <f t="shared" si="181"/>
        <v>2853.5</v>
      </c>
      <c r="V524" s="409">
        <v>2853.5</v>
      </c>
      <c r="W524" s="409">
        <v>0</v>
      </c>
    </row>
    <row r="525" spans="1:23" s="320" customFormat="1" ht="15">
      <c r="A525" s="902"/>
      <c r="B525" s="903"/>
      <c r="C525" s="873"/>
      <c r="D525" s="873"/>
      <c r="E525" s="321" t="s">
        <v>100</v>
      </c>
      <c r="F525" s="321" t="s">
        <v>93</v>
      </c>
      <c r="G525" s="321" t="s">
        <v>890</v>
      </c>
      <c r="H525" s="150">
        <v>800</v>
      </c>
      <c r="I525" s="870"/>
      <c r="J525" s="870"/>
      <c r="K525" s="310"/>
      <c r="L525" s="235">
        <v>12927.5</v>
      </c>
      <c r="M525" s="409">
        <v>10261.1</v>
      </c>
      <c r="N525" s="409">
        <v>5332.6</v>
      </c>
      <c r="O525" s="409">
        <f t="shared" si="183"/>
        <v>6568.4</v>
      </c>
      <c r="P525" s="409">
        <v>6568.4</v>
      </c>
      <c r="Q525" s="409">
        <v>0</v>
      </c>
      <c r="R525" s="409">
        <f t="shared" si="184"/>
        <v>6110.5</v>
      </c>
      <c r="S525" s="409">
        <v>6110.5</v>
      </c>
      <c r="T525" s="409">
        <v>0</v>
      </c>
      <c r="U525" s="409">
        <f t="shared" si="181"/>
        <v>6156.9</v>
      </c>
      <c r="V525" s="409">
        <v>6156.9</v>
      </c>
      <c r="W525" s="409">
        <v>0</v>
      </c>
    </row>
    <row r="526" spans="1:23" s="320" customFormat="1" ht="15">
      <c r="A526" s="902"/>
      <c r="B526" s="903"/>
      <c r="C526" s="890"/>
      <c r="D526" s="890"/>
      <c r="E526" s="321" t="s">
        <v>100</v>
      </c>
      <c r="F526" s="321" t="s">
        <v>93</v>
      </c>
      <c r="G526" s="321" t="s">
        <v>891</v>
      </c>
      <c r="H526" s="150">
        <v>800</v>
      </c>
      <c r="I526" s="870"/>
      <c r="J526" s="870"/>
      <c r="K526" s="310"/>
      <c r="L526" s="235">
        <v>3294.5</v>
      </c>
      <c r="M526" s="409">
        <v>3535.4</v>
      </c>
      <c r="N526" s="409">
        <v>2341.6999999999998</v>
      </c>
      <c r="O526" s="409">
        <f t="shared" si="183"/>
        <v>3638.5</v>
      </c>
      <c r="P526" s="409">
        <v>3638.5</v>
      </c>
      <c r="Q526" s="409">
        <v>0</v>
      </c>
      <c r="R526" s="409">
        <f t="shared" si="184"/>
        <v>3384.8</v>
      </c>
      <c r="S526" s="409">
        <v>3384.8</v>
      </c>
      <c r="T526" s="409">
        <v>0</v>
      </c>
      <c r="U526" s="409">
        <f t="shared" si="181"/>
        <v>3410.6</v>
      </c>
      <c r="V526" s="409">
        <v>3410.6</v>
      </c>
      <c r="W526" s="409">
        <v>0</v>
      </c>
    </row>
    <row r="527" spans="1:23" s="320" customFormat="1" ht="15">
      <c r="A527" s="901" t="s">
        <v>240</v>
      </c>
      <c r="B527" s="885" t="s">
        <v>813</v>
      </c>
      <c r="C527" s="872"/>
      <c r="D527" s="872" t="s">
        <v>814</v>
      </c>
      <c r="E527" s="321" t="s">
        <v>100</v>
      </c>
      <c r="F527" s="321" t="s">
        <v>155</v>
      </c>
      <c r="G527" s="321" t="s">
        <v>892</v>
      </c>
      <c r="H527" s="150">
        <v>800</v>
      </c>
      <c r="I527" s="870"/>
      <c r="J527" s="870"/>
      <c r="K527" s="310"/>
      <c r="L527" s="235">
        <v>194.5</v>
      </c>
      <c r="M527" s="409">
        <v>542.79999999999995</v>
      </c>
      <c r="N527" s="409">
        <v>303.3</v>
      </c>
      <c r="O527" s="409">
        <f t="shared" si="183"/>
        <v>653.1</v>
      </c>
      <c r="P527" s="409">
        <v>653.1</v>
      </c>
      <c r="Q527" s="409">
        <v>0</v>
      </c>
      <c r="R527" s="409">
        <f t="shared" si="184"/>
        <v>607.6</v>
      </c>
      <c r="S527" s="409">
        <v>607.6</v>
      </c>
      <c r="T527" s="409">
        <v>0</v>
      </c>
      <c r="U527" s="409">
        <f t="shared" si="181"/>
        <v>612.20000000000005</v>
      </c>
      <c r="V527" s="409">
        <v>612.20000000000005</v>
      </c>
      <c r="W527" s="409">
        <v>0</v>
      </c>
    </row>
    <row r="528" spans="1:23" s="320" customFormat="1" ht="15">
      <c r="A528" s="884"/>
      <c r="B528" s="885"/>
      <c r="C528" s="873"/>
      <c r="D528" s="873"/>
      <c r="E528" s="321" t="s">
        <v>100</v>
      </c>
      <c r="F528" s="321" t="s">
        <v>155</v>
      </c>
      <c r="G528" s="321" t="s">
        <v>893</v>
      </c>
      <c r="H528" s="150">
        <v>800</v>
      </c>
      <c r="I528" s="870"/>
      <c r="J528" s="870"/>
      <c r="K528" s="310"/>
      <c r="L528" s="235">
        <v>13671.4</v>
      </c>
      <c r="M528" s="409">
        <v>15255.9</v>
      </c>
      <c r="N528" s="409">
        <v>9750.7999999999993</v>
      </c>
      <c r="O528" s="409">
        <f t="shared" si="183"/>
        <v>15032.5</v>
      </c>
      <c r="P528" s="409">
        <v>15032.5</v>
      </c>
      <c r="Q528" s="409">
        <v>0</v>
      </c>
      <c r="R528" s="409">
        <f t="shared" si="184"/>
        <v>13984.5</v>
      </c>
      <c r="S528" s="409">
        <v>13984.5</v>
      </c>
      <c r="T528" s="409">
        <v>0</v>
      </c>
      <c r="U528" s="409">
        <f t="shared" si="181"/>
        <v>14090.8</v>
      </c>
      <c r="V528" s="409">
        <v>14090.8</v>
      </c>
      <c r="W528" s="409">
        <v>0</v>
      </c>
    </row>
    <row r="529" spans="1:23" s="320" customFormat="1" ht="15">
      <c r="A529" s="884"/>
      <c r="B529" s="885"/>
      <c r="C529" s="873"/>
      <c r="D529" s="873"/>
      <c r="E529" s="321" t="s">
        <v>100</v>
      </c>
      <c r="F529" s="321" t="s">
        <v>155</v>
      </c>
      <c r="G529" s="321" t="s">
        <v>894</v>
      </c>
      <c r="H529" s="150">
        <v>800</v>
      </c>
      <c r="I529" s="870"/>
      <c r="J529" s="870"/>
      <c r="K529" s="447"/>
      <c r="L529" s="235">
        <f>767.9+23641</f>
        <v>24408.9</v>
      </c>
      <c r="M529" s="409">
        <v>23836.5</v>
      </c>
      <c r="N529" s="409">
        <v>15566</v>
      </c>
      <c r="O529" s="409">
        <f t="shared" si="183"/>
        <v>23551.1</v>
      </c>
      <c r="P529" s="409">
        <v>23551.1</v>
      </c>
      <c r="Q529" s="409">
        <v>0</v>
      </c>
      <c r="R529" s="409">
        <f t="shared" si="184"/>
        <v>21909.200000000001</v>
      </c>
      <c r="S529" s="409">
        <v>21909.200000000001</v>
      </c>
      <c r="T529" s="409">
        <v>0</v>
      </c>
      <c r="U529" s="409">
        <f t="shared" si="181"/>
        <v>22075.8</v>
      </c>
      <c r="V529" s="409">
        <v>22075.8</v>
      </c>
      <c r="W529" s="409">
        <v>0</v>
      </c>
    </row>
    <row r="530" spans="1:23" s="320" customFormat="1" ht="15">
      <c r="A530" s="884"/>
      <c r="B530" s="885"/>
      <c r="C530" s="873"/>
      <c r="D530" s="873"/>
      <c r="E530" s="321" t="s">
        <v>100</v>
      </c>
      <c r="F530" s="321" t="s">
        <v>155</v>
      </c>
      <c r="G530" s="321" t="s">
        <v>895</v>
      </c>
      <c r="H530" s="150"/>
      <c r="I530" s="870"/>
      <c r="J530" s="870"/>
      <c r="K530" s="310"/>
      <c r="L530" s="235">
        <v>1365.4</v>
      </c>
      <c r="M530" s="409">
        <v>1481.3</v>
      </c>
      <c r="N530" s="409">
        <v>0</v>
      </c>
      <c r="O530" s="409">
        <f t="shared" si="183"/>
        <v>0</v>
      </c>
      <c r="P530" s="409">
        <v>0</v>
      </c>
      <c r="Q530" s="409">
        <v>0</v>
      </c>
      <c r="R530" s="409">
        <f t="shared" si="184"/>
        <v>0</v>
      </c>
      <c r="S530" s="409">
        <v>0</v>
      </c>
      <c r="T530" s="409">
        <v>0</v>
      </c>
      <c r="U530" s="409">
        <f t="shared" si="181"/>
        <v>0</v>
      </c>
      <c r="V530" s="409">
        <v>0</v>
      </c>
      <c r="W530" s="409">
        <v>0</v>
      </c>
    </row>
    <row r="531" spans="1:23" s="320" customFormat="1" ht="15">
      <c r="A531" s="884"/>
      <c r="B531" s="885"/>
      <c r="C531" s="873"/>
      <c r="D531" s="873"/>
      <c r="E531" s="321" t="s">
        <v>100</v>
      </c>
      <c r="F531" s="321" t="s">
        <v>155</v>
      </c>
      <c r="G531" s="321" t="s">
        <v>896</v>
      </c>
      <c r="H531" s="150">
        <v>800</v>
      </c>
      <c r="I531" s="870"/>
      <c r="J531" s="870"/>
      <c r="K531" s="310"/>
      <c r="L531" s="235">
        <v>3860.5</v>
      </c>
      <c r="M531" s="409">
        <v>3723.2000000000003</v>
      </c>
      <c r="N531" s="409">
        <v>1789.5</v>
      </c>
      <c r="O531" s="409">
        <f t="shared" si="183"/>
        <v>4603.1000000000004</v>
      </c>
      <c r="P531" s="409">
        <v>4603.1000000000004</v>
      </c>
      <c r="Q531" s="409">
        <v>0</v>
      </c>
      <c r="R531" s="409">
        <f t="shared" si="184"/>
        <v>4282.2</v>
      </c>
      <c r="S531" s="409">
        <v>4282.2</v>
      </c>
      <c r="T531" s="409">
        <v>0</v>
      </c>
      <c r="U531" s="409">
        <f t="shared" si="181"/>
        <v>4314.7</v>
      </c>
      <c r="V531" s="409">
        <v>4314.7</v>
      </c>
      <c r="W531" s="409">
        <v>0</v>
      </c>
    </row>
    <row r="532" spans="1:23" s="320" customFormat="1" ht="15">
      <c r="A532" s="884"/>
      <c r="B532" s="885"/>
      <c r="C532" s="890"/>
      <c r="D532" s="890"/>
      <c r="E532" s="321" t="s">
        <v>100</v>
      </c>
      <c r="F532" s="321" t="s">
        <v>155</v>
      </c>
      <c r="G532" s="321" t="s">
        <v>897</v>
      </c>
      <c r="H532" s="150">
        <v>800</v>
      </c>
      <c r="I532" s="870"/>
      <c r="J532" s="870"/>
      <c r="K532" s="310"/>
      <c r="L532" s="235">
        <v>261.60000000000002</v>
      </c>
      <c r="M532" s="409">
        <v>1077.3</v>
      </c>
      <c r="N532" s="409">
        <v>365.9</v>
      </c>
      <c r="O532" s="409">
        <f t="shared" si="183"/>
        <v>985.9</v>
      </c>
      <c r="P532" s="409">
        <v>985.9</v>
      </c>
      <c r="Q532" s="409">
        <v>0</v>
      </c>
      <c r="R532" s="409">
        <f t="shared" si="184"/>
        <v>917.2</v>
      </c>
      <c r="S532" s="409">
        <v>917.2</v>
      </c>
      <c r="T532" s="409">
        <v>0</v>
      </c>
      <c r="U532" s="409">
        <f t="shared" si="181"/>
        <v>924.1</v>
      </c>
      <c r="V532" s="409">
        <v>924.1</v>
      </c>
      <c r="W532" s="409">
        <v>0</v>
      </c>
    </row>
    <row r="533" spans="1:23" s="320" customFormat="1" ht="135">
      <c r="A533" s="440" t="s">
        <v>241</v>
      </c>
      <c r="B533" s="229" t="s">
        <v>873</v>
      </c>
      <c r="C533" s="448"/>
      <c r="D533" s="448" t="s">
        <v>776</v>
      </c>
      <c r="E533" s="321" t="s">
        <v>100</v>
      </c>
      <c r="F533" s="321" t="s">
        <v>100</v>
      </c>
      <c r="G533" s="321" t="s">
        <v>874</v>
      </c>
      <c r="H533" s="150">
        <v>800</v>
      </c>
      <c r="I533" s="900"/>
      <c r="J533" s="900"/>
      <c r="K533" s="310"/>
      <c r="L533" s="235">
        <v>51.8</v>
      </c>
      <c r="M533" s="409">
        <v>0</v>
      </c>
      <c r="N533" s="409">
        <v>0</v>
      </c>
      <c r="O533" s="409">
        <f t="shared" si="183"/>
        <v>0</v>
      </c>
      <c r="P533" s="409">
        <v>0</v>
      </c>
      <c r="Q533" s="409">
        <v>0</v>
      </c>
      <c r="R533" s="409">
        <f t="shared" si="184"/>
        <v>0</v>
      </c>
      <c r="S533" s="409">
        <v>0</v>
      </c>
      <c r="T533" s="409">
        <v>0</v>
      </c>
      <c r="U533" s="409">
        <f t="shared" si="181"/>
        <v>0</v>
      </c>
      <c r="V533" s="409">
        <v>0</v>
      </c>
      <c r="W533" s="409">
        <v>0</v>
      </c>
    </row>
    <row r="534" spans="1:23" s="371" customFormat="1" ht="14.25">
      <c r="A534" s="281" t="s">
        <v>23</v>
      </c>
      <c r="B534" s="722" t="s">
        <v>80</v>
      </c>
      <c r="C534" s="723"/>
      <c r="D534" s="723"/>
      <c r="E534" s="723"/>
      <c r="F534" s="723"/>
      <c r="G534" s="723"/>
      <c r="H534" s="723"/>
      <c r="I534" s="723"/>
      <c r="J534" s="723"/>
      <c r="K534" s="724"/>
      <c r="L534" s="256">
        <f>L535+L536</f>
        <v>8943.6</v>
      </c>
      <c r="M534" s="256">
        <f t="shared" ref="M534:W534" si="185">M535</f>
        <v>0</v>
      </c>
      <c r="N534" s="256">
        <f t="shared" si="185"/>
        <v>0</v>
      </c>
      <c r="O534" s="256">
        <f t="shared" si="185"/>
        <v>0</v>
      </c>
      <c r="P534" s="256">
        <f t="shared" si="185"/>
        <v>0</v>
      </c>
      <c r="Q534" s="256">
        <f t="shared" si="185"/>
        <v>0</v>
      </c>
      <c r="R534" s="256">
        <f t="shared" si="185"/>
        <v>0</v>
      </c>
      <c r="S534" s="256">
        <f t="shared" si="185"/>
        <v>0</v>
      </c>
      <c r="T534" s="256">
        <f t="shared" si="185"/>
        <v>0</v>
      </c>
      <c r="U534" s="256">
        <f t="shared" si="181"/>
        <v>0</v>
      </c>
      <c r="V534" s="256">
        <f t="shared" si="185"/>
        <v>0</v>
      </c>
      <c r="W534" s="308">
        <f t="shared" si="185"/>
        <v>0</v>
      </c>
    </row>
    <row r="535" spans="1:23" s="320" customFormat="1" ht="15">
      <c r="A535" s="895" t="s">
        <v>879</v>
      </c>
      <c r="B535" s="744" t="s">
        <v>824</v>
      </c>
      <c r="C535" s="449"/>
      <c r="D535" s="821" t="s">
        <v>570</v>
      </c>
      <c r="E535" s="321" t="s">
        <v>100</v>
      </c>
      <c r="F535" s="321" t="s">
        <v>100</v>
      </c>
      <c r="G535" s="321" t="s">
        <v>95</v>
      </c>
      <c r="H535" s="150">
        <v>800</v>
      </c>
      <c r="I535" s="897" t="s">
        <v>898</v>
      </c>
      <c r="J535" s="817" t="s">
        <v>800</v>
      </c>
      <c r="K535" s="404"/>
      <c r="L535" s="235">
        <v>8924</v>
      </c>
      <c r="M535" s="236">
        <v>0</v>
      </c>
      <c r="N535" s="236">
        <v>0</v>
      </c>
      <c r="O535" s="235">
        <f>SUM(P535:Q535)</f>
        <v>0</v>
      </c>
      <c r="P535" s="235">
        <v>0</v>
      </c>
      <c r="Q535" s="235">
        <v>0</v>
      </c>
      <c r="R535" s="235">
        <f>SUM(S535:T535)</f>
        <v>0</v>
      </c>
      <c r="S535" s="235">
        <v>0</v>
      </c>
      <c r="T535" s="235">
        <v>0</v>
      </c>
      <c r="U535" s="235">
        <f t="shared" si="181"/>
        <v>0</v>
      </c>
      <c r="V535" s="235">
        <v>0</v>
      </c>
      <c r="W535" s="621">
        <v>0</v>
      </c>
    </row>
    <row r="536" spans="1:23" s="320" customFormat="1" ht="15">
      <c r="A536" s="896"/>
      <c r="B536" s="825"/>
      <c r="C536" s="449"/>
      <c r="D536" s="823"/>
      <c r="E536" s="321" t="s">
        <v>100</v>
      </c>
      <c r="F536" s="321" t="s">
        <v>100</v>
      </c>
      <c r="G536" s="321" t="s">
        <v>899</v>
      </c>
      <c r="H536" s="150">
        <v>800</v>
      </c>
      <c r="I536" s="898"/>
      <c r="J536" s="819"/>
      <c r="K536" s="404"/>
      <c r="L536" s="235">
        <v>19.600000000000001</v>
      </c>
      <c r="M536" s="236">
        <v>0</v>
      </c>
      <c r="N536" s="236">
        <v>0</v>
      </c>
      <c r="O536" s="235">
        <f>SUM(P536:Q536)</f>
        <v>0</v>
      </c>
      <c r="P536" s="235">
        <v>0</v>
      </c>
      <c r="Q536" s="235">
        <v>0</v>
      </c>
      <c r="R536" s="235">
        <f>SUM(S536:T536)</f>
        <v>0</v>
      </c>
      <c r="S536" s="235">
        <v>0</v>
      </c>
      <c r="T536" s="235">
        <v>0</v>
      </c>
      <c r="U536" s="235">
        <f t="shared" si="181"/>
        <v>0</v>
      </c>
      <c r="V536" s="235">
        <v>0</v>
      </c>
      <c r="W536" s="621">
        <v>0</v>
      </c>
    </row>
    <row r="537" spans="1:23" s="320" customFormat="1" ht="14.25">
      <c r="A537" s="281" t="s">
        <v>56</v>
      </c>
      <c r="B537" s="725" t="s">
        <v>31</v>
      </c>
      <c r="C537" s="725"/>
      <c r="D537" s="725"/>
      <c r="E537" s="725"/>
      <c r="F537" s="725"/>
      <c r="G537" s="725"/>
      <c r="H537" s="725"/>
      <c r="I537" s="725"/>
      <c r="J537" s="725"/>
      <c r="K537" s="725"/>
      <c r="L537" s="256">
        <f>L538</f>
        <v>0</v>
      </c>
      <c r="M537" s="256">
        <f t="shared" ref="M537:W537" si="186">M538</f>
        <v>0</v>
      </c>
      <c r="N537" s="256">
        <f t="shared" si="186"/>
        <v>0</v>
      </c>
      <c r="O537" s="256">
        <f t="shared" si="186"/>
        <v>0</v>
      </c>
      <c r="P537" s="256">
        <f t="shared" si="186"/>
        <v>0</v>
      </c>
      <c r="Q537" s="256">
        <f t="shared" si="186"/>
        <v>0</v>
      </c>
      <c r="R537" s="256">
        <f t="shared" si="186"/>
        <v>0</v>
      </c>
      <c r="S537" s="256">
        <f t="shared" si="186"/>
        <v>0</v>
      </c>
      <c r="T537" s="256">
        <f t="shared" si="186"/>
        <v>0</v>
      </c>
      <c r="U537" s="256">
        <f t="shared" si="181"/>
        <v>0</v>
      </c>
      <c r="V537" s="256">
        <f t="shared" si="186"/>
        <v>0</v>
      </c>
      <c r="W537" s="308">
        <f t="shared" si="186"/>
        <v>0</v>
      </c>
    </row>
    <row r="538" spans="1:23" s="320" customFormat="1" ht="15.75" thickBot="1">
      <c r="A538" s="372"/>
      <c r="B538" s="373"/>
      <c r="C538" s="378"/>
      <c r="D538" s="378"/>
      <c r="E538" s="373"/>
      <c r="F538" s="373"/>
      <c r="G538" s="373"/>
      <c r="H538" s="376"/>
      <c r="I538" s="377"/>
      <c r="J538" s="378"/>
      <c r="K538" s="378"/>
      <c r="L538" s="630"/>
      <c r="M538" s="630"/>
      <c r="N538" s="630"/>
      <c r="O538" s="630">
        <f>SUM(P538:Q538)</f>
        <v>0</v>
      </c>
      <c r="P538" s="630">
        <v>0</v>
      </c>
      <c r="Q538" s="630">
        <v>0</v>
      </c>
      <c r="R538" s="630">
        <f>SUM(S538:T538)</f>
        <v>0</v>
      </c>
      <c r="S538" s="630">
        <v>0</v>
      </c>
      <c r="T538" s="630">
        <v>0</v>
      </c>
      <c r="U538" s="630">
        <f t="shared" si="181"/>
        <v>0</v>
      </c>
      <c r="V538" s="630">
        <v>0</v>
      </c>
      <c r="W538" s="631">
        <v>0</v>
      </c>
    </row>
    <row r="539" spans="1:23" s="280" customFormat="1" ht="28.5">
      <c r="A539" s="616" t="s">
        <v>157</v>
      </c>
      <c r="B539" s="265" t="s">
        <v>526</v>
      </c>
      <c r="C539" s="266"/>
      <c r="D539" s="266"/>
      <c r="E539" s="266"/>
      <c r="F539" s="266"/>
      <c r="G539" s="266"/>
      <c r="H539" s="266"/>
      <c r="I539" s="266"/>
      <c r="J539" s="266"/>
      <c r="K539" s="266" t="s">
        <v>62</v>
      </c>
      <c r="L539" s="233">
        <f>SUM(L540)</f>
        <v>272537.5</v>
      </c>
      <c r="M539" s="233">
        <f t="shared" ref="M539:W539" si="187">SUM(M540)</f>
        <v>256832.5</v>
      </c>
      <c r="N539" s="233">
        <f t="shared" si="187"/>
        <v>172196.59999999998</v>
      </c>
      <c r="O539" s="233">
        <f t="shared" si="187"/>
        <v>298056</v>
      </c>
      <c r="P539" s="233">
        <f t="shared" si="187"/>
        <v>298056</v>
      </c>
      <c r="Q539" s="233">
        <f t="shared" si="187"/>
        <v>0</v>
      </c>
      <c r="R539" s="233">
        <f t="shared" si="187"/>
        <v>274103.5</v>
      </c>
      <c r="S539" s="233">
        <f t="shared" si="187"/>
        <v>274103.5</v>
      </c>
      <c r="T539" s="233">
        <f t="shared" si="187"/>
        <v>0</v>
      </c>
      <c r="U539" s="233">
        <f t="shared" si="187"/>
        <v>288227.90000000002</v>
      </c>
      <c r="V539" s="233">
        <f t="shared" si="187"/>
        <v>288227.90000000002</v>
      </c>
      <c r="W539" s="233">
        <f t="shared" si="187"/>
        <v>0</v>
      </c>
    </row>
    <row r="540" spans="1:23" s="280" customFormat="1" ht="14.25">
      <c r="A540" s="281" t="s">
        <v>9</v>
      </c>
      <c r="B540" s="725" t="s">
        <v>67</v>
      </c>
      <c r="C540" s="725"/>
      <c r="D540" s="725"/>
      <c r="E540" s="725"/>
      <c r="F540" s="725"/>
      <c r="G540" s="725"/>
      <c r="H540" s="725"/>
      <c r="I540" s="725"/>
      <c r="J540" s="725"/>
      <c r="K540" s="725"/>
      <c r="L540" s="234">
        <f>SUM(L541,L546,L560,L565,)</f>
        <v>272537.5</v>
      </c>
      <c r="M540" s="234">
        <f t="shared" ref="M540:W540" si="188">SUM(M541,M546,M560,M565,)</f>
        <v>256832.5</v>
      </c>
      <c r="N540" s="234">
        <f t="shared" si="188"/>
        <v>172196.59999999998</v>
      </c>
      <c r="O540" s="234">
        <f t="shared" si="188"/>
        <v>298056</v>
      </c>
      <c r="P540" s="234">
        <f t="shared" si="188"/>
        <v>298056</v>
      </c>
      <c r="Q540" s="234">
        <f t="shared" si="188"/>
        <v>0</v>
      </c>
      <c r="R540" s="234">
        <f t="shared" si="188"/>
        <v>274103.5</v>
      </c>
      <c r="S540" s="234">
        <f t="shared" si="188"/>
        <v>274103.5</v>
      </c>
      <c r="T540" s="234">
        <f t="shared" si="188"/>
        <v>0</v>
      </c>
      <c r="U540" s="234">
        <f t="shared" si="188"/>
        <v>288227.90000000002</v>
      </c>
      <c r="V540" s="234">
        <f t="shared" si="188"/>
        <v>288227.90000000002</v>
      </c>
      <c r="W540" s="234">
        <f t="shared" si="188"/>
        <v>0</v>
      </c>
    </row>
    <row r="541" spans="1:23" s="161" customFormat="1" ht="15">
      <c r="A541" s="282" t="s">
        <v>57</v>
      </c>
      <c r="B541" s="224"/>
      <c r="C541" s="283"/>
      <c r="D541" s="284"/>
      <c r="E541" s="224"/>
      <c r="F541" s="224"/>
      <c r="G541" s="224"/>
      <c r="H541" s="224"/>
      <c r="I541" s="149"/>
      <c r="J541" s="283"/>
      <c r="K541" s="284"/>
      <c r="L541" s="402">
        <f>SUM(L542:L545)</f>
        <v>5595.3000000000011</v>
      </c>
      <c r="M541" s="402">
        <f>SUM(M542:M545)</f>
        <v>5633.1</v>
      </c>
      <c r="N541" s="402">
        <f>SUM(N542:N545)</f>
        <v>3625.9999999999995</v>
      </c>
      <c r="O541" s="402">
        <f>SUM(O542:O545)</f>
        <v>5807.7</v>
      </c>
      <c r="P541" s="402">
        <f>SUM(P542:P545)</f>
        <v>5807.7</v>
      </c>
      <c r="Q541" s="402">
        <f t="shared" ref="Q541:W541" si="189">SUM(Q542:Q545)</f>
        <v>0</v>
      </c>
      <c r="R541" s="402">
        <f t="shared" ref="R541:R604" si="190">S541+T541</f>
        <v>5402.8</v>
      </c>
      <c r="S541" s="402">
        <f>SUM(S542:S545)</f>
        <v>5402.8</v>
      </c>
      <c r="T541" s="402">
        <f t="shared" si="189"/>
        <v>0</v>
      </c>
      <c r="U541" s="402">
        <f>V541+W541</f>
        <v>5443.9000000000005</v>
      </c>
      <c r="V541" s="402">
        <f t="shared" si="189"/>
        <v>5443.9000000000005</v>
      </c>
      <c r="W541" s="403">
        <f t="shared" si="189"/>
        <v>0</v>
      </c>
    </row>
    <row r="542" spans="1:23" s="161" customFormat="1" ht="45">
      <c r="A542" s="285" t="s">
        <v>10</v>
      </c>
      <c r="B542" s="224" t="s">
        <v>68</v>
      </c>
      <c r="C542" s="102"/>
      <c r="D542" s="246" t="s">
        <v>527</v>
      </c>
      <c r="E542" s="321" t="s">
        <v>685</v>
      </c>
      <c r="F542" s="321" t="s">
        <v>94</v>
      </c>
      <c r="G542" s="321" t="s">
        <v>905</v>
      </c>
      <c r="H542" s="150">
        <v>100</v>
      </c>
      <c r="I542" s="340" t="s">
        <v>906</v>
      </c>
      <c r="J542" s="102" t="s">
        <v>907</v>
      </c>
      <c r="K542" s="102"/>
      <c r="L542" s="235">
        <f>5246.1-32.2</f>
        <v>5213.9000000000005</v>
      </c>
      <c r="M542" s="235">
        <f>5283-10</f>
        <v>5273</v>
      </c>
      <c r="N542" s="235">
        <f>3431.7-3.6</f>
        <v>3428.1</v>
      </c>
      <c r="O542" s="235">
        <f>P542+Q542</f>
        <v>5513.5</v>
      </c>
      <c r="P542" s="235">
        <v>5513.5</v>
      </c>
      <c r="Q542" s="235">
        <v>0</v>
      </c>
      <c r="R542" s="235">
        <f t="shared" si="190"/>
        <v>5129.1000000000004</v>
      </c>
      <c r="S542" s="235">
        <v>5129.1000000000004</v>
      </c>
      <c r="T542" s="235"/>
      <c r="U542" s="235">
        <f t="shared" ref="U542:U605" si="191">V542+W542</f>
        <v>5168.1000000000004</v>
      </c>
      <c r="V542" s="235">
        <v>5168.1000000000004</v>
      </c>
      <c r="W542" s="621"/>
    </row>
    <row r="543" spans="1:23" s="161" customFormat="1" ht="45">
      <c r="A543" s="285" t="s">
        <v>426</v>
      </c>
      <c r="B543" s="224" t="s">
        <v>69</v>
      </c>
      <c r="C543" s="149"/>
      <c r="D543" s="246" t="s">
        <v>467</v>
      </c>
      <c r="E543" s="321" t="s">
        <v>685</v>
      </c>
      <c r="F543" s="321" t="s">
        <v>94</v>
      </c>
      <c r="G543" s="321" t="s">
        <v>905</v>
      </c>
      <c r="H543" s="150">
        <v>200</v>
      </c>
      <c r="I543" s="366" t="s">
        <v>908</v>
      </c>
      <c r="J543" s="287" t="s">
        <v>909</v>
      </c>
      <c r="K543" s="450"/>
      <c r="L543" s="235">
        <f>316+32.3</f>
        <v>348.3</v>
      </c>
      <c r="M543" s="235">
        <f>309.9+9.9</f>
        <v>319.79999999999995</v>
      </c>
      <c r="N543" s="235">
        <f>174.1+3.6</f>
        <v>177.7</v>
      </c>
      <c r="O543" s="235">
        <f t="shared" ref="O543:O545" si="192">P543+Q543</f>
        <v>294.2</v>
      </c>
      <c r="P543" s="235">
        <v>294.2</v>
      </c>
      <c r="Q543" s="235">
        <v>0</v>
      </c>
      <c r="R543" s="235">
        <f t="shared" si="190"/>
        <v>273.7</v>
      </c>
      <c r="S543" s="235">
        <v>273.7</v>
      </c>
      <c r="T543" s="235"/>
      <c r="U543" s="235">
        <f t="shared" si="191"/>
        <v>275.8</v>
      </c>
      <c r="V543" s="235">
        <v>275.8</v>
      </c>
      <c r="W543" s="621"/>
    </row>
    <row r="544" spans="1:23" s="161" customFormat="1" ht="75">
      <c r="A544" s="285" t="s">
        <v>238</v>
      </c>
      <c r="B544" s="224" t="s">
        <v>69</v>
      </c>
      <c r="C544" s="149"/>
      <c r="D544" s="246" t="s">
        <v>910</v>
      </c>
      <c r="E544" s="321" t="s">
        <v>94</v>
      </c>
      <c r="F544" s="321" t="s">
        <v>81</v>
      </c>
      <c r="G544" s="321" t="s">
        <v>424</v>
      </c>
      <c r="H544" s="150">
        <v>200</v>
      </c>
      <c r="I544" s="366" t="s">
        <v>911</v>
      </c>
      <c r="J544" s="287" t="s">
        <v>912</v>
      </c>
      <c r="K544" s="450"/>
      <c r="L544" s="235">
        <v>33.1</v>
      </c>
      <c r="M544" s="235">
        <v>40.299999999999997</v>
      </c>
      <c r="N544" s="235">
        <v>20.2</v>
      </c>
      <c r="O544" s="235">
        <f t="shared" si="192"/>
        <v>0</v>
      </c>
      <c r="P544" s="235">
        <v>0</v>
      </c>
      <c r="Q544" s="235">
        <v>0</v>
      </c>
      <c r="R544" s="235">
        <f t="shared" si="190"/>
        <v>0</v>
      </c>
      <c r="S544" s="235">
        <v>0</v>
      </c>
      <c r="T544" s="235"/>
      <c r="U544" s="235">
        <f t="shared" si="191"/>
        <v>0</v>
      </c>
      <c r="V544" s="235">
        <v>0</v>
      </c>
      <c r="W544" s="621"/>
    </row>
    <row r="545" spans="1:24" s="161" customFormat="1" ht="15">
      <c r="A545" s="285" t="s">
        <v>20</v>
      </c>
      <c r="B545" s="224" t="s">
        <v>31</v>
      </c>
      <c r="C545" s="149"/>
      <c r="D545" s="246" t="s">
        <v>467</v>
      </c>
      <c r="E545" s="321" t="s">
        <v>685</v>
      </c>
      <c r="F545" s="321" t="s">
        <v>94</v>
      </c>
      <c r="G545" s="321" t="s">
        <v>905</v>
      </c>
      <c r="H545" s="150">
        <v>800</v>
      </c>
      <c r="I545" s="304"/>
      <c r="J545" s="287"/>
      <c r="K545" s="286"/>
      <c r="L545" s="235">
        <v>0</v>
      </c>
      <c r="M545" s="235">
        <v>0</v>
      </c>
      <c r="N545" s="235">
        <v>0</v>
      </c>
      <c r="O545" s="235">
        <f t="shared" si="192"/>
        <v>0</v>
      </c>
      <c r="P545" s="235">
        <v>0</v>
      </c>
      <c r="Q545" s="235">
        <v>0</v>
      </c>
      <c r="R545" s="235">
        <f t="shared" si="190"/>
        <v>0</v>
      </c>
      <c r="S545" s="235">
        <v>0</v>
      </c>
      <c r="T545" s="235"/>
      <c r="U545" s="235">
        <f t="shared" si="191"/>
        <v>0</v>
      </c>
      <c r="V545" s="235">
        <v>0</v>
      </c>
      <c r="W545" s="621"/>
    </row>
    <row r="546" spans="1:24" s="161" customFormat="1" ht="14.25">
      <c r="A546" s="787" t="s">
        <v>89</v>
      </c>
      <c r="B546" s="758"/>
      <c r="C546" s="758"/>
      <c r="D546" s="758"/>
      <c r="E546" s="758"/>
      <c r="F546" s="758"/>
      <c r="G546" s="758"/>
      <c r="H546" s="758"/>
      <c r="I546" s="758"/>
      <c r="J546" s="758"/>
      <c r="K546" s="758"/>
      <c r="L546" s="402">
        <f>SUM(L547,L553,L558,L556)</f>
        <v>33659.100000000006</v>
      </c>
      <c r="M546" s="402">
        <f t="shared" ref="M546:W546" si="193">SUM(M547,M553,M558,M556)</f>
        <v>33464.400000000001</v>
      </c>
      <c r="N546" s="402">
        <f t="shared" si="193"/>
        <v>22167.199999999997</v>
      </c>
      <c r="O546" s="402">
        <f t="shared" si="193"/>
        <v>39194.400000000001</v>
      </c>
      <c r="P546" s="402">
        <f t="shared" si="193"/>
        <v>39194.400000000001</v>
      </c>
      <c r="Q546" s="402">
        <f t="shared" si="193"/>
        <v>0</v>
      </c>
      <c r="R546" s="402">
        <f t="shared" si="193"/>
        <v>36461.9</v>
      </c>
      <c r="S546" s="402">
        <f t="shared" si="193"/>
        <v>36461.9</v>
      </c>
      <c r="T546" s="402">
        <f t="shared" si="193"/>
        <v>0</v>
      </c>
      <c r="U546" s="402">
        <f t="shared" si="193"/>
        <v>36739</v>
      </c>
      <c r="V546" s="402">
        <f t="shared" si="193"/>
        <v>36739</v>
      </c>
      <c r="W546" s="402">
        <f t="shared" si="193"/>
        <v>0</v>
      </c>
      <c r="X546" s="451"/>
    </row>
    <row r="547" spans="1:24" s="161" customFormat="1" ht="15">
      <c r="A547" s="285" t="s">
        <v>12</v>
      </c>
      <c r="B547" s="224" t="s">
        <v>58</v>
      </c>
      <c r="C547" s="102"/>
      <c r="D547" s="246"/>
      <c r="E547" s="224"/>
      <c r="F547" s="224"/>
      <c r="G547" s="224"/>
      <c r="H547" s="150">
        <v>100</v>
      </c>
      <c r="I547" s="287"/>
      <c r="J547" s="102"/>
      <c r="K547" s="102"/>
      <c r="L547" s="235">
        <f>L548+L549+L550+L551+L552</f>
        <v>32635.600000000002</v>
      </c>
      <c r="M547" s="235">
        <f t="shared" ref="M547:W547" si="194">M548+M549+M550+M551+M552</f>
        <v>32520.400000000001</v>
      </c>
      <c r="N547" s="235">
        <f t="shared" si="194"/>
        <v>21694</v>
      </c>
      <c r="O547" s="235">
        <f t="shared" si="194"/>
        <v>38273.800000000003</v>
      </c>
      <c r="P547" s="235">
        <f t="shared" si="194"/>
        <v>38273.800000000003</v>
      </c>
      <c r="Q547" s="235">
        <f t="shared" si="194"/>
        <v>0</v>
      </c>
      <c r="R547" s="235">
        <f t="shared" si="194"/>
        <v>35605.5</v>
      </c>
      <c r="S547" s="235">
        <f t="shared" si="194"/>
        <v>35605.5</v>
      </c>
      <c r="T547" s="235">
        <f t="shared" si="194"/>
        <v>0</v>
      </c>
      <c r="U547" s="235">
        <f t="shared" si="194"/>
        <v>35876.199999999997</v>
      </c>
      <c r="V547" s="235">
        <f t="shared" si="194"/>
        <v>35876.199999999997</v>
      </c>
      <c r="W547" s="235">
        <f t="shared" si="194"/>
        <v>0</v>
      </c>
    </row>
    <row r="548" spans="1:24" s="161" customFormat="1" ht="30">
      <c r="A548" s="285" t="s">
        <v>48</v>
      </c>
      <c r="B548" s="224" t="s">
        <v>913</v>
      </c>
      <c r="C548" s="102"/>
      <c r="D548" s="246" t="s">
        <v>684</v>
      </c>
      <c r="E548" s="321" t="s">
        <v>685</v>
      </c>
      <c r="F548" s="321" t="s">
        <v>94</v>
      </c>
      <c r="G548" s="321" t="s">
        <v>914</v>
      </c>
      <c r="H548" s="150">
        <v>100</v>
      </c>
      <c r="I548" s="452" t="s">
        <v>915</v>
      </c>
      <c r="J548" s="102" t="s">
        <v>916</v>
      </c>
      <c r="K548" s="102"/>
      <c r="L548" s="235">
        <v>5137.1000000000004</v>
      </c>
      <c r="M548" s="235">
        <v>5895.7</v>
      </c>
      <c r="N548" s="235">
        <v>4916.6000000000004</v>
      </c>
      <c r="O548" s="235">
        <f>SUM(P548:Q548)</f>
        <v>12172.5</v>
      </c>
      <c r="P548" s="235">
        <v>12172.5</v>
      </c>
      <c r="Q548" s="235">
        <v>0</v>
      </c>
      <c r="R548" s="235">
        <f t="shared" si="190"/>
        <v>11323.9</v>
      </c>
      <c r="S548" s="235">
        <v>11323.9</v>
      </c>
      <c r="T548" s="235">
        <v>0</v>
      </c>
      <c r="U548" s="235">
        <f t="shared" si="191"/>
        <v>11410</v>
      </c>
      <c r="V548" s="235">
        <v>11410</v>
      </c>
      <c r="W548" s="621">
        <v>0</v>
      </c>
    </row>
    <row r="549" spans="1:24" s="161" customFormat="1" ht="30">
      <c r="A549" s="285"/>
      <c r="B549" s="224" t="s">
        <v>913</v>
      </c>
      <c r="C549" s="102"/>
      <c r="D549" s="246" t="s">
        <v>684</v>
      </c>
      <c r="E549" s="321" t="s">
        <v>685</v>
      </c>
      <c r="F549" s="321" t="s">
        <v>94</v>
      </c>
      <c r="G549" s="321" t="s">
        <v>917</v>
      </c>
      <c r="H549" s="150">
        <v>100</v>
      </c>
      <c r="I549" s="453" t="s">
        <v>918</v>
      </c>
      <c r="J549" s="102" t="s">
        <v>919</v>
      </c>
      <c r="K549" s="102"/>
      <c r="L549" s="235">
        <v>6260.8</v>
      </c>
      <c r="M549" s="235">
        <v>4736.7</v>
      </c>
      <c r="N549" s="235">
        <v>2978.9</v>
      </c>
      <c r="O549" s="235">
        <f>SUM(P549:Q549)</f>
        <v>0</v>
      </c>
      <c r="P549" s="235">
        <v>0</v>
      </c>
      <c r="Q549" s="235">
        <v>0</v>
      </c>
      <c r="R549" s="235">
        <f t="shared" si="190"/>
        <v>0</v>
      </c>
      <c r="S549" s="235">
        <v>0</v>
      </c>
      <c r="T549" s="235">
        <v>0</v>
      </c>
      <c r="U549" s="235">
        <f t="shared" si="191"/>
        <v>0</v>
      </c>
      <c r="V549" s="235">
        <v>0</v>
      </c>
      <c r="W549" s="621"/>
    </row>
    <row r="550" spans="1:24" s="161" customFormat="1" ht="30">
      <c r="A550" s="285" t="s">
        <v>65</v>
      </c>
      <c r="B550" s="224" t="s">
        <v>920</v>
      </c>
      <c r="C550" s="102"/>
      <c r="D550" s="246" t="s">
        <v>684</v>
      </c>
      <c r="E550" s="321" t="s">
        <v>685</v>
      </c>
      <c r="F550" s="321" t="s">
        <v>94</v>
      </c>
      <c r="G550" s="321" t="s">
        <v>921</v>
      </c>
      <c r="H550" s="150">
        <v>100</v>
      </c>
      <c r="I550" s="453" t="s">
        <v>922</v>
      </c>
      <c r="J550" s="102" t="s">
        <v>923</v>
      </c>
      <c r="K550" s="102"/>
      <c r="L550" s="235">
        <v>9687.9</v>
      </c>
      <c r="M550" s="235">
        <v>11822.4</v>
      </c>
      <c r="N550" s="235">
        <f>8245.5+0.1</f>
        <v>8245.6</v>
      </c>
      <c r="O550" s="235">
        <f t="shared" ref="O550" si="195">SUM(P550:Q550)</f>
        <v>26101.3</v>
      </c>
      <c r="P550" s="235">
        <v>26101.3</v>
      </c>
      <c r="Q550" s="235">
        <v>0</v>
      </c>
      <c r="R550" s="235">
        <f t="shared" si="190"/>
        <v>24281.599999999999</v>
      </c>
      <c r="S550" s="235">
        <v>24281.599999999999</v>
      </c>
      <c r="T550" s="235">
        <v>0</v>
      </c>
      <c r="U550" s="235">
        <f t="shared" si="191"/>
        <v>24466.2</v>
      </c>
      <c r="V550" s="235">
        <v>24466.2</v>
      </c>
      <c r="W550" s="621"/>
    </row>
    <row r="551" spans="1:24" s="161" customFormat="1" ht="15">
      <c r="A551" s="285" t="s">
        <v>65</v>
      </c>
      <c r="B551" s="224" t="s">
        <v>920</v>
      </c>
      <c r="C551" s="102"/>
      <c r="D551" s="246" t="s">
        <v>684</v>
      </c>
      <c r="E551" s="321" t="s">
        <v>685</v>
      </c>
      <c r="F551" s="321" t="s">
        <v>94</v>
      </c>
      <c r="G551" s="321" t="s">
        <v>924</v>
      </c>
      <c r="H551" s="150">
        <v>100</v>
      </c>
      <c r="I551" s="728" t="s">
        <v>911</v>
      </c>
      <c r="J551" s="770" t="s">
        <v>912</v>
      </c>
      <c r="K551" s="102"/>
      <c r="L551" s="235">
        <v>0</v>
      </c>
      <c r="M551" s="235">
        <v>0</v>
      </c>
      <c r="N551" s="235">
        <v>0</v>
      </c>
      <c r="O551" s="235">
        <f t="shared" ref="O551:O552" si="196">SUM(P551:Q551)</f>
        <v>0</v>
      </c>
      <c r="P551" s="235">
        <v>0</v>
      </c>
      <c r="Q551" s="235">
        <v>0</v>
      </c>
      <c r="R551" s="235">
        <f t="shared" si="190"/>
        <v>0</v>
      </c>
      <c r="S551" s="235">
        <v>0</v>
      </c>
      <c r="T551" s="235">
        <v>0</v>
      </c>
      <c r="U551" s="235">
        <f t="shared" si="191"/>
        <v>0</v>
      </c>
      <c r="V551" s="235">
        <v>0</v>
      </c>
      <c r="W551" s="621"/>
    </row>
    <row r="552" spans="1:24" s="161" customFormat="1" ht="15">
      <c r="A552" s="285" t="s">
        <v>65</v>
      </c>
      <c r="B552" s="224" t="s">
        <v>920</v>
      </c>
      <c r="C552" s="102"/>
      <c r="D552" s="246" t="s">
        <v>684</v>
      </c>
      <c r="E552" s="321" t="s">
        <v>685</v>
      </c>
      <c r="F552" s="321" t="s">
        <v>94</v>
      </c>
      <c r="G552" s="321" t="s">
        <v>925</v>
      </c>
      <c r="H552" s="150">
        <v>100</v>
      </c>
      <c r="I552" s="728"/>
      <c r="J552" s="772"/>
      <c r="K552" s="102"/>
      <c r="L552" s="235">
        <v>11549.8</v>
      </c>
      <c r="M552" s="235">
        <v>10065.6</v>
      </c>
      <c r="N552" s="235">
        <v>5552.9</v>
      </c>
      <c r="O552" s="235">
        <f t="shared" si="196"/>
        <v>0</v>
      </c>
      <c r="P552" s="235">
        <v>0</v>
      </c>
      <c r="Q552" s="235">
        <v>0</v>
      </c>
      <c r="R552" s="235">
        <f t="shared" si="190"/>
        <v>0</v>
      </c>
      <c r="S552" s="235">
        <v>0</v>
      </c>
      <c r="T552" s="235">
        <v>0</v>
      </c>
      <c r="U552" s="235">
        <f t="shared" si="191"/>
        <v>0</v>
      </c>
      <c r="V552" s="235">
        <v>0</v>
      </c>
      <c r="W552" s="621"/>
    </row>
    <row r="553" spans="1:24" s="161" customFormat="1" ht="30">
      <c r="A553" s="285" t="s">
        <v>13</v>
      </c>
      <c r="B553" s="224" t="s">
        <v>32</v>
      </c>
      <c r="C553" s="149"/>
      <c r="D553" s="288"/>
      <c r="E553" s="321"/>
      <c r="F553" s="321"/>
      <c r="G553" s="224"/>
      <c r="H553" s="150">
        <v>200</v>
      </c>
      <c r="I553" s="904" t="s">
        <v>926</v>
      </c>
      <c r="J553" s="905" t="s">
        <v>927</v>
      </c>
      <c r="K553" s="286"/>
      <c r="L553" s="235">
        <f>L554+L555</f>
        <v>1015.5999999999999</v>
      </c>
      <c r="M553" s="235">
        <f t="shared" ref="M553:W553" si="197">M554+M555</f>
        <v>936.6</v>
      </c>
      <c r="N553" s="235">
        <f t="shared" si="197"/>
        <v>466.1</v>
      </c>
      <c r="O553" s="235">
        <f t="shared" si="197"/>
        <v>919.7</v>
      </c>
      <c r="P553" s="235">
        <f t="shared" si="197"/>
        <v>919.7</v>
      </c>
      <c r="Q553" s="235">
        <f t="shared" si="197"/>
        <v>0</v>
      </c>
      <c r="R553" s="235">
        <f t="shared" si="197"/>
        <v>855.6</v>
      </c>
      <c r="S553" s="235">
        <f t="shared" si="197"/>
        <v>855.6</v>
      </c>
      <c r="T553" s="235">
        <f t="shared" si="197"/>
        <v>0</v>
      </c>
      <c r="U553" s="235">
        <f t="shared" si="197"/>
        <v>862</v>
      </c>
      <c r="V553" s="235">
        <f t="shared" si="197"/>
        <v>862</v>
      </c>
      <c r="W553" s="235">
        <f t="shared" si="197"/>
        <v>0</v>
      </c>
    </row>
    <row r="554" spans="1:24" s="161" customFormat="1" ht="15">
      <c r="A554" s="285" t="s">
        <v>49</v>
      </c>
      <c r="B554" s="224" t="s">
        <v>913</v>
      </c>
      <c r="C554" s="149"/>
      <c r="D554" s="246" t="s">
        <v>684</v>
      </c>
      <c r="E554" s="321" t="s">
        <v>685</v>
      </c>
      <c r="F554" s="321" t="s">
        <v>94</v>
      </c>
      <c r="G554" s="321" t="s">
        <v>914</v>
      </c>
      <c r="H554" s="150">
        <v>200</v>
      </c>
      <c r="I554" s="904"/>
      <c r="J554" s="906"/>
      <c r="K554" s="450"/>
      <c r="L554" s="235">
        <v>860.8</v>
      </c>
      <c r="M554" s="235">
        <v>806</v>
      </c>
      <c r="N554" s="235">
        <v>414.6</v>
      </c>
      <c r="O554" s="235">
        <f>SUM(P554:Q554)</f>
        <v>789.4</v>
      </c>
      <c r="P554" s="235">
        <v>789.4</v>
      </c>
      <c r="Q554" s="235">
        <v>0</v>
      </c>
      <c r="R554" s="235">
        <f t="shared" si="190"/>
        <v>734.4</v>
      </c>
      <c r="S554" s="235">
        <v>734.4</v>
      </c>
      <c r="T554" s="235">
        <v>0</v>
      </c>
      <c r="U554" s="235">
        <f t="shared" si="191"/>
        <v>739.9</v>
      </c>
      <c r="V554" s="235">
        <v>739.9</v>
      </c>
      <c r="W554" s="621"/>
    </row>
    <row r="555" spans="1:24" s="161" customFormat="1" ht="15">
      <c r="A555" s="285" t="s">
        <v>70</v>
      </c>
      <c r="B555" s="224" t="s">
        <v>920</v>
      </c>
      <c r="C555" s="102"/>
      <c r="D555" s="246" t="s">
        <v>684</v>
      </c>
      <c r="E555" s="321" t="s">
        <v>685</v>
      </c>
      <c r="F555" s="321" t="s">
        <v>94</v>
      </c>
      <c r="G555" s="321" t="s">
        <v>921</v>
      </c>
      <c r="H555" s="150">
        <v>200</v>
      </c>
      <c r="I555" s="907" t="s">
        <v>928</v>
      </c>
      <c r="J555" s="732" t="s">
        <v>929</v>
      </c>
      <c r="K555" s="102"/>
      <c r="L555" s="235">
        <v>154.80000000000001</v>
      </c>
      <c r="M555" s="235">
        <v>130.6</v>
      </c>
      <c r="N555" s="235">
        <v>51.5</v>
      </c>
      <c r="O555" s="235">
        <f>SUM(P555:Q555)</f>
        <v>130.30000000000001</v>
      </c>
      <c r="P555" s="235">
        <v>130.30000000000001</v>
      </c>
      <c r="Q555" s="235">
        <v>0</v>
      </c>
      <c r="R555" s="235">
        <f t="shared" si="190"/>
        <v>121.2</v>
      </c>
      <c r="S555" s="235">
        <v>121.2</v>
      </c>
      <c r="T555" s="235">
        <v>0</v>
      </c>
      <c r="U555" s="235">
        <f t="shared" si="191"/>
        <v>122.1</v>
      </c>
      <c r="V555" s="235">
        <v>122.1</v>
      </c>
      <c r="W555" s="621">
        <v>0</v>
      </c>
    </row>
    <row r="556" spans="1:24" s="161" customFormat="1" ht="15">
      <c r="A556" s="285" t="s">
        <v>167</v>
      </c>
      <c r="B556" s="224" t="s">
        <v>930</v>
      </c>
      <c r="C556" s="102"/>
      <c r="D556" s="246"/>
      <c r="E556" s="321"/>
      <c r="F556" s="321"/>
      <c r="G556" s="321"/>
      <c r="H556" s="150">
        <v>300</v>
      </c>
      <c r="I556" s="907"/>
      <c r="J556" s="733"/>
      <c r="K556" s="102"/>
      <c r="L556" s="235">
        <f>L557</f>
        <v>7</v>
      </c>
      <c r="M556" s="235">
        <f t="shared" ref="M556:W556" si="198">M557</f>
        <v>6.5</v>
      </c>
      <c r="N556" s="235">
        <f t="shared" si="198"/>
        <v>6.5</v>
      </c>
      <c r="O556" s="235">
        <f t="shared" si="198"/>
        <v>0</v>
      </c>
      <c r="P556" s="235">
        <f t="shared" si="198"/>
        <v>0</v>
      </c>
      <c r="Q556" s="235">
        <f t="shared" si="198"/>
        <v>0</v>
      </c>
      <c r="R556" s="235">
        <f t="shared" si="198"/>
        <v>0</v>
      </c>
      <c r="S556" s="235">
        <f t="shared" si="198"/>
        <v>0</v>
      </c>
      <c r="T556" s="235">
        <f t="shared" si="198"/>
        <v>0</v>
      </c>
      <c r="U556" s="235">
        <f t="shared" si="198"/>
        <v>0</v>
      </c>
      <c r="V556" s="235">
        <f t="shared" si="198"/>
        <v>0</v>
      </c>
      <c r="W556" s="235">
        <f t="shared" si="198"/>
        <v>0</v>
      </c>
    </row>
    <row r="557" spans="1:24" s="161" customFormat="1" ht="15">
      <c r="A557" s="285" t="s">
        <v>345</v>
      </c>
      <c r="B557" s="224" t="s">
        <v>920</v>
      </c>
      <c r="C557" s="102"/>
      <c r="D557" s="246" t="s">
        <v>684</v>
      </c>
      <c r="E557" s="321" t="s">
        <v>685</v>
      </c>
      <c r="F557" s="321" t="s">
        <v>94</v>
      </c>
      <c r="G557" s="321" t="s">
        <v>921</v>
      </c>
      <c r="H557" s="150">
        <v>300</v>
      </c>
      <c r="I557" s="907"/>
      <c r="J557" s="733"/>
      <c r="K557" s="102"/>
      <c r="L557" s="235">
        <v>7</v>
      </c>
      <c r="M557" s="235">
        <v>6.5</v>
      </c>
      <c r="N557" s="235">
        <v>6.5</v>
      </c>
      <c r="O557" s="235"/>
      <c r="P557" s="235"/>
      <c r="Q557" s="235"/>
      <c r="R557" s="235"/>
      <c r="S557" s="235"/>
      <c r="T557" s="235"/>
      <c r="U557" s="235"/>
      <c r="V557" s="235"/>
      <c r="W557" s="621"/>
    </row>
    <row r="558" spans="1:24" s="161" customFormat="1" ht="15">
      <c r="A558" s="285" t="s">
        <v>931</v>
      </c>
      <c r="B558" s="224" t="s">
        <v>31</v>
      </c>
      <c r="C558" s="149"/>
      <c r="D558" s="288"/>
      <c r="E558" s="321"/>
      <c r="F558" s="321"/>
      <c r="G558" s="224"/>
      <c r="H558" s="150">
        <v>800</v>
      </c>
      <c r="I558" s="907"/>
      <c r="J558" s="733"/>
      <c r="K558" s="450"/>
      <c r="L558" s="235">
        <f>L559</f>
        <v>0.9</v>
      </c>
      <c r="M558" s="235">
        <f t="shared" ref="M558:W558" si="199">M559</f>
        <v>0.9</v>
      </c>
      <c r="N558" s="235">
        <f t="shared" si="199"/>
        <v>0.6</v>
      </c>
      <c r="O558" s="235">
        <f t="shared" si="199"/>
        <v>0.9</v>
      </c>
      <c r="P558" s="235">
        <f t="shared" si="199"/>
        <v>0.9</v>
      </c>
      <c r="Q558" s="235">
        <f t="shared" si="199"/>
        <v>0</v>
      </c>
      <c r="R558" s="235">
        <f t="shared" si="199"/>
        <v>0.8</v>
      </c>
      <c r="S558" s="235">
        <f t="shared" si="199"/>
        <v>0.8</v>
      </c>
      <c r="T558" s="235">
        <f t="shared" si="199"/>
        <v>0</v>
      </c>
      <c r="U558" s="235">
        <f t="shared" si="199"/>
        <v>0.8</v>
      </c>
      <c r="V558" s="235">
        <f t="shared" si="199"/>
        <v>0.8</v>
      </c>
      <c r="W558" s="235">
        <f t="shared" si="199"/>
        <v>0</v>
      </c>
    </row>
    <row r="559" spans="1:24" s="161" customFormat="1" ht="15">
      <c r="A559" s="285" t="s">
        <v>746</v>
      </c>
      <c r="B559" s="224" t="s">
        <v>913</v>
      </c>
      <c r="C559" s="149"/>
      <c r="D559" s="246" t="s">
        <v>684</v>
      </c>
      <c r="E559" s="321" t="s">
        <v>685</v>
      </c>
      <c r="F559" s="321" t="s">
        <v>94</v>
      </c>
      <c r="G559" s="321" t="s">
        <v>914</v>
      </c>
      <c r="H559" s="150">
        <v>800</v>
      </c>
      <c r="I559" s="908"/>
      <c r="J559" s="768"/>
      <c r="K559" s="286"/>
      <c r="L559" s="235">
        <v>0.9</v>
      </c>
      <c r="M559" s="235">
        <v>0.9</v>
      </c>
      <c r="N559" s="235">
        <v>0.6</v>
      </c>
      <c r="O559" s="235">
        <f>SUM(P559:Q559)</f>
        <v>0.9</v>
      </c>
      <c r="P559" s="235">
        <v>0.9</v>
      </c>
      <c r="Q559" s="235">
        <v>0</v>
      </c>
      <c r="R559" s="235">
        <f t="shared" si="190"/>
        <v>0.8</v>
      </c>
      <c r="S559" s="235">
        <v>0.8</v>
      </c>
      <c r="T559" s="235">
        <v>0</v>
      </c>
      <c r="U559" s="235">
        <f t="shared" si="191"/>
        <v>0.8</v>
      </c>
      <c r="V559" s="235">
        <v>0.8</v>
      </c>
      <c r="W559" s="621"/>
    </row>
    <row r="560" spans="1:24" s="161" customFormat="1" ht="14.25">
      <c r="A560" s="788" t="s">
        <v>73</v>
      </c>
      <c r="B560" s="769"/>
      <c r="C560" s="769"/>
      <c r="D560" s="769"/>
      <c r="E560" s="769"/>
      <c r="F560" s="769"/>
      <c r="G560" s="769"/>
      <c r="H560" s="769"/>
      <c r="I560" s="769"/>
      <c r="J560" s="769"/>
      <c r="K560" s="769"/>
      <c r="L560" s="622">
        <f>SUM(L561)</f>
        <v>0</v>
      </c>
      <c r="M560" s="622">
        <f t="shared" ref="M560:W560" si="200">SUM(M561)</f>
        <v>176.7</v>
      </c>
      <c r="N560" s="622">
        <f t="shared" si="200"/>
        <v>0</v>
      </c>
      <c r="O560" s="622">
        <f t="shared" si="200"/>
        <v>494.3</v>
      </c>
      <c r="P560" s="622">
        <f>SUM(P561)</f>
        <v>494.3</v>
      </c>
      <c r="Q560" s="622">
        <f t="shared" si="200"/>
        <v>0</v>
      </c>
      <c r="R560" s="402">
        <f t="shared" si="190"/>
        <v>459.8</v>
      </c>
      <c r="S560" s="622">
        <f t="shared" si="200"/>
        <v>459.8</v>
      </c>
      <c r="T560" s="622">
        <f t="shared" si="200"/>
        <v>0</v>
      </c>
      <c r="U560" s="402">
        <f t="shared" si="191"/>
        <v>463.3</v>
      </c>
      <c r="V560" s="622">
        <f t="shared" si="200"/>
        <v>463.3</v>
      </c>
      <c r="W560" s="623">
        <f t="shared" si="200"/>
        <v>0</v>
      </c>
    </row>
    <row r="561" spans="1:24" s="161" customFormat="1" ht="15">
      <c r="A561" s="285" t="s">
        <v>21</v>
      </c>
      <c r="B561" s="224" t="s">
        <v>90</v>
      </c>
      <c r="C561" s="149"/>
      <c r="D561" s="286"/>
      <c r="E561" s="224"/>
      <c r="F561" s="224"/>
      <c r="G561" s="224"/>
      <c r="H561" s="150">
        <v>200</v>
      </c>
      <c r="I561" s="149"/>
      <c r="J561" s="149"/>
      <c r="K561" s="286"/>
      <c r="L561" s="235">
        <f>L562</f>
        <v>0</v>
      </c>
      <c r="M561" s="235">
        <f>M562</f>
        <v>176.7</v>
      </c>
      <c r="N561" s="235">
        <f t="shared" ref="N561:W561" si="201">N562</f>
        <v>0</v>
      </c>
      <c r="O561" s="235">
        <f t="shared" si="201"/>
        <v>494.3</v>
      </c>
      <c r="P561" s="235">
        <f t="shared" si="201"/>
        <v>494.3</v>
      </c>
      <c r="Q561" s="235">
        <f t="shared" si="201"/>
        <v>0</v>
      </c>
      <c r="R561" s="235">
        <f t="shared" si="201"/>
        <v>459.8</v>
      </c>
      <c r="S561" s="235">
        <f t="shared" si="201"/>
        <v>459.8</v>
      </c>
      <c r="T561" s="235">
        <f t="shared" si="201"/>
        <v>0</v>
      </c>
      <c r="U561" s="235">
        <f t="shared" si="201"/>
        <v>463.3</v>
      </c>
      <c r="V561" s="235">
        <f t="shared" si="201"/>
        <v>463.3</v>
      </c>
      <c r="W561" s="235">
        <f t="shared" si="201"/>
        <v>0</v>
      </c>
    </row>
    <row r="562" spans="1:24" s="161" customFormat="1" ht="15">
      <c r="A562" s="285" t="s">
        <v>42</v>
      </c>
      <c r="B562" s="224" t="s">
        <v>292</v>
      </c>
      <c r="C562" s="149"/>
      <c r="D562" s="246" t="s">
        <v>684</v>
      </c>
      <c r="E562" s="321" t="s">
        <v>685</v>
      </c>
      <c r="F562" s="321" t="s">
        <v>93</v>
      </c>
      <c r="G562" s="321" t="s">
        <v>932</v>
      </c>
      <c r="H562" s="150">
        <v>200</v>
      </c>
      <c r="I562" s="149"/>
      <c r="J562" s="149"/>
      <c r="K562" s="286"/>
      <c r="L562" s="235">
        <v>0</v>
      </c>
      <c r="M562" s="235">
        <v>176.7</v>
      </c>
      <c r="N562" s="235">
        <v>0</v>
      </c>
      <c r="O562" s="235">
        <f>SUM(P562:Q562)</f>
        <v>494.3</v>
      </c>
      <c r="P562" s="235">
        <v>494.3</v>
      </c>
      <c r="Q562" s="235">
        <v>0</v>
      </c>
      <c r="R562" s="235">
        <f t="shared" si="190"/>
        <v>459.8</v>
      </c>
      <c r="S562" s="235">
        <v>459.8</v>
      </c>
      <c r="T562" s="235">
        <v>0</v>
      </c>
      <c r="U562" s="235">
        <f t="shared" si="191"/>
        <v>463.3</v>
      </c>
      <c r="V562" s="235">
        <v>463.3</v>
      </c>
      <c r="W562" s="621">
        <v>0</v>
      </c>
    </row>
    <row r="563" spans="1:24" s="161" customFormat="1" ht="15">
      <c r="A563" s="285" t="s">
        <v>74</v>
      </c>
      <c r="B563" s="224" t="s">
        <v>292</v>
      </c>
      <c r="C563" s="149"/>
      <c r="D563" s="286"/>
      <c r="E563" s="224"/>
      <c r="F563" s="224"/>
      <c r="G563" s="224"/>
      <c r="H563" s="150">
        <v>200</v>
      </c>
      <c r="I563" s="149"/>
      <c r="J563" s="149"/>
      <c r="K563" s="286"/>
      <c r="L563" s="235"/>
      <c r="M563" s="235"/>
      <c r="N563" s="235"/>
      <c r="O563" s="235">
        <f>SUM(P563:Q563)</f>
        <v>0</v>
      </c>
      <c r="P563" s="235"/>
      <c r="Q563" s="235"/>
      <c r="R563" s="235">
        <f t="shared" si="190"/>
        <v>0</v>
      </c>
      <c r="S563" s="235"/>
      <c r="T563" s="235"/>
      <c r="U563" s="235">
        <f t="shared" si="191"/>
        <v>0</v>
      </c>
      <c r="V563" s="235"/>
      <c r="W563" s="621"/>
    </row>
    <row r="564" spans="1:24" s="161" customFormat="1" ht="15">
      <c r="A564" s="285" t="s">
        <v>77</v>
      </c>
      <c r="B564" s="224" t="s">
        <v>243</v>
      </c>
      <c r="C564" s="149"/>
      <c r="D564" s="286"/>
      <c r="E564" s="224"/>
      <c r="F564" s="224"/>
      <c r="G564" s="224"/>
      <c r="H564" s="150">
        <v>200</v>
      </c>
      <c r="I564" s="149"/>
      <c r="J564" s="149"/>
      <c r="K564" s="286"/>
      <c r="L564" s="235"/>
      <c r="M564" s="235"/>
      <c r="N564" s="235"/>
      <c r="O564" s="235">
        <f>SUM(P564:Q564)</f>
        <v>0</v>
      </c>
      <c r="P564" s="235"/>
      <c r="Q564" s="235"/>
      <c r="R564" s="235">
        <f t="shared" si="190"/>
        <v>0</v>
      </c>
      <c r="S564" s="235"/>
      <c r="T564" s="235"/>
      <c r="U564" s="235">
        <f t="shared" si="191"/>
        <v>0</v>
      </c>
      <c r="V564" s="235"/>
      <c r="W564" s="621"/>
    </row>
    <row r="565" spans="1:24" s="161" customFormat="1" ht="14.25">
      <c r="A565" s="787" t="s">
        <v>75</v>
      </c>
      <c r="B565" s="758"/>
      <c r="C565" s="758"/>
      <c r="D565" s="758"/>
      <c r="E565" s="758"/>
      <c r="F565" s="758"/>
      <c r="G565" s="758"/>
      <c r="H565" s="758"/>
      <c r="I565" s="758"/>
      <c r="J565" s="758"/>
      <c r="K565" s="758"/>
      <c r="L565" s="622">
        <f>SUM(L566)</f>
        <v>233283.09999999998</v>
      </c>
      <c r="M565" s="622">
        <f t="shared" ref="M565:W565" si="202">SUM(M566)</f>
        <v>217558.3</v>
      </c>
      <c r="N565" s="622">
        <f t="shared" si="202"/>
        <v>146403.4</v>
      </c>
      <c r="O565" s="622">
        <f t="shared" si="202"/>
        <v>252559.6</v>
      </c>
      <c r="P565" s="622">
        <f t="shared" si="202"/>
        <v>252559.6</v>
      </c>
      <c r="Q565" s="622">
        <f t="shared" si="202"/>
        <v>0</v>
      </c>
      <c r="R565" s="622">
        <f t="shared" si="202"/>
        <v>231779</v>
      </c>
      <c r="S565" s="622">
        <f t="shared" si="202"/>
        <v>231779</v>
      </c>
      <c r="T565" s="622">
        <f t="shared" si="202"/>
        <v>0</v>
      </c>
      <c r="U565" s="622">
        <f t="shared" si="202"/>
        <v>245581.7</v>
      </c>
      <c r="V565" s="622">
        <f t="shared" si="202"/>
        <v>245581.7</v>
      </c>
      <c r="W565" s="622">
        <f t="shared" si="202"/>
        <v>0</v>
      </c>
    </row>
    <row r="566" spans="1:24" s="161" customFormat="1" ht="15">
      <c r="A566" s="912" t="s">
        <v>37</v>
      </c>
      <c r="B566" s="913"/>
      <c r="C566" s="454"/>
      <c r="D566" s="454"/>
      <c r="E566" s="454"/>
      <c r="F566" s="454"/>
      <c r="G566" s="454"/>
      <c r="H566" s="454"/>
      <c r="I566" s="455"/>
      <c r="J566" s="456"/>
      <c r="K566" s="457"/>
      <c r="L566" s="402">
        <f>L567+L593</f>
        <v>233283.09999999998</v>
      </c>
      <c r="M566" s="402">
        <f>SUM(M567,M593)</f>
        <v>217558.3</v>
      </c>
      <c r="N566" s="402">
        <f>SUM(N567,N593)</f>
        <v>146403.4</v>
      </c>
      <c r="O566" s="402">
        <f>P566+Q566</f>
        <v>252559.6</v>
      </c>
      <c r="P566" s="402">
        <f>SUM(P567,P593)</f>
        <v>252559.6</v>
      </c>
      <c r="Q566" s="402">
        <f>SUM(Q567,Q593)</f>
        <v>0</v>
      </c>
      <c r="R566" s="402">
        <f t="shared" si="190"/>
        <v>231779</v>
      </c>
      <c r="S566" s="402">
        <f>SUM(S567,S593)</f>
        <v>231779</v>
      </c>
      <c r="T566" s="402">
        <f>SUM(T567,T593)</f>
        <v>0</v>
      </c>
      <c r="U566" s="402">
        <f t="shared" si="191"/>
        <v>245581.7</v>
      </c>
      <c r="V566" s="402">
        <f>SUM(V567,V593)</f>
        <v>245581.7</v>
      </c>
      <c r="W566" s="403">
        <f>SUM(W567,W593)</f>
        <v>0</v>
      </c>
      <c r="X566" s="458"/>
    </row>
    <row r="567" spans="1:24" s="161" customFormat="1" ht="60">
      <c r="A567" s="300" t="s">
        <v>38</v>
      </c>
      <c r="B567" s="224" t="s">
        <v>79</v>
      </c>
      <c r="C567" s="283"/>
      <c r="D567" s="284"/>
      <c r="E567" s="224"/>
      <c r="F567" s="224"/>
      <c r="G567" s="224"/>
      <c r="H567" s="150">
        <v>600</v>
      </c>
      <c r="I567" s="455"/>
      <c r="J567" s="459"/>
      <c r="K567" s="284"/>
      <c r="L567" s="235">
        <f>L568+L575+L581+L587</f>
        <v>197187.89999999997</v>
      </c>
      <c r="M567" s="235">
        <f>M568+M575+M581+M587</f>
        <v>186945</v>
      </c>
      <c r="N567" s="235">
        <f>N568+N575+N581+N587</f>
        <v>127161.5</v>
      </c>
      <c r="O567" s="235">
        <f>P567+Q567</f>
        <v>221929.60000000001</v>
      </c>
      <c r="P567" s="235">
        <f>P568+P575+P581+P587</f>
        <v>221929.60000000001</v>
      </c>
      <c r="Q567" s="235">
        <f>Q568+Q575+Q581+Q587</f>
        <v>0</v>
      </c>
      <c r="R567" s="235">
        <f>S567+T567</f>
        <v>206526.6</v>
      </c>
      <c r="S567" s="235">
        <f>S568+S575+S581+S587</f>
        <v>206526.6</v>
      </c>
      <c r="T567" s="235">
        <f>SUM(T576:T592)</f>
        <v>0</v>
      </c>
      <c r="U567" s="235">
        <f t="shared" si="191"/>
        <v>208089.8</v>
      </c>
      <c r="V567" s="235">
        <f>V568+V575+V581+V587</f>
        <v>208089.8</v>
      </c>
      <c r="W567" s="235">
        <f>SUM(W576:W592)</f>
        <v>0</v>
      </c>
    </row>
    <row r="568" spans="1:24" s="161" customFormat="1" ht="15">
      <c r="A568" s="909" t="s">
        <v>45</v>
      </c>
      <c r="B568" s="817" t="s">
        <v>933</v>
      </c>
      <c r="C568" s="283"/>
      <c r="D568" s="284"/>
      <c r="E568" s="321"/>
      <c r="F568" s="321"/>
      <c r="G568" s="321"/>
      <c r="H568" s="150"/>
      <c r="I568" s="455"/>
      <c r="J568" s="459"/>
      <c r="K568" s="460"/>
      <c r="L568" s="462">
        <f>L569+L570+L571+L572+L573+L574</f>
        <v>45813.1</v>
      </c>
      <c r="M568" s="462">
        <f t="shared" ref="M568:N568" si="203">M569+M570+M571+M572+M573+M574</f>
        <v>41396.300000000003</v>
      </c>
      <c r="N568" s="462">
        <f t="shared" si="203"/>
        <v>26742.5</v>
      </c>
      <c r="O568" s="462">
        <f>P568+Q568</f>
        <v>48884.799999999996</v>
      </c>
      <c r="P568" s="462">
        <f>P569+P570+P571+P572+P573+P574</f>
        <v>48884.799999999996</v>
      </c>
      <c r="Q568" s="462">
        <f>Q569+Q570+Q571+Q572+Q573+Q574</f>
        <v>0</v>
      </c>
      <c r="R568" s="462">
        <f t="shared" ref="R568:R574" si="204">S568+T568</f>
        <v>45546.299999999996</v>
      </c>
      <c r="S568" s="462">
        <f>S569+S570+S571+S572+S573+S574</f>
        <v>45546.299999999996</v>
      </c>
      <c r="T568" s="462">
        <f>T569+T570+T571+T572+T573+T574</f>
        <v>0</v>
      </c>
      <c r="U568" s="462">
        <f t="shared" si="191"/>
        <v>45885.1</v>
      </c>
      <c r="V568" s="462">
        <f>V569+V570+V571+V572+V573+V574</f>
        <v>45885.1</v>
      </c>
      <c r="W568" s="462">
        <f>W569+W570+W571+W572+W573+W574</f>
        <v>0</v>
      </c>
    </row>
    <row r="569" spans="1:24" s="161" customFormat="1" ht="30">
      <c r="A569" s="910"/>
      <c r="B569" s="818"/>
      <c r="C569" s="732" t="s">
        <v>934</v>
      </c>
      <c r="D569" s="246" t="s">
        <v>935</v>
      </c>
      <c r="E569" s="321" t="s">
        <v>685</v>
      </c>
      <c r="F569" s="321" t="s">
        <v>93</v>
      </c>
      <c r="G569" s="321" t="s">
        <v>936</v>
      </c>
      <c r="H569" s="150">
        <v>621</v>
      </c>
      <c r="I569" s="455" t="s">
        <v>937</v>
      </c>
      <c r="J569" s="461" t="s">
        <v>938</v>
      </c>
      <c r="K569" s="460"/>
      <c r="L569" s="235">
        <v>18496.400000000001</v>
      </c>
      <c r="M569" s="235">
        <v>22181.599999999999</v>
      </c>
      <c r="N569" s="235">
        <v>15919.4</v>
      </c>
      <c r="O569" s="235">
        <f>SUM(P569:Q569)</f>
        <v>47787.6</v>
      </c>
      <c r="P569" s="235">
        <v>47787.6</v>
      </c>
      <c r="Q569" s="235">
        <v>0</v>
      </c>
      <c r="R569" s="235">
        <f>S569+T569</f>
        <v>44455.9</v>
      </c>
      <c r="S569" s="235">
        <v>44455.9</v>
      </c>
      <c r="T569" s="235">
        <v>0</v>
      </c>
      <c r="U569" s="235">
        <f t="shared" si="191"/>
        <v>44794</v>
      </c>
      <c r="V569" s="235">
        <v>44794</v>
      </c>
      <c r="W569" s="621">
        <v>0</v>
      </c>
    </row>
    <row r="570" spans="1:24" s="161" customFormat="1" ht="15">
      <c r="A570" s="910"/>
      <c r="B570" s="818"/>
      <c r="C570" s="733"/>
      <c r="D570" s="246" t="s">
        <v>935</v>
      </c>
      <c r="E570" s="321" t="s">
        <v>685</v>
      </c>
      <c r="F570" s="321" t="s">
        <v>93</v>
      </c>
      <c r="G570" s="321" t="s">
        <v>939</v>
      </c>
      <c r="H570" s="150">
        <v>621</v>
      </c>
      <c r="I570" s="455"/>
      <c r="J570" s="461"/>
      <c r="K570" s="460"/>
      <c r="L570" s="235">
        <f>SUM(M570:N570)</f>
        <v>0</v>
      </c>
      <c r="M570" s="235">
        <v>0</v>
      </c>
      <c r="N570" s="235">
        <v>0</v>
      </c>
      <c r="O570" s="235">
        <f>SUM(P570:Q570)</f>
        <v>0</v>
      </c>
      <c r="P570" s="235">
        <v>0</v>
      </c>
      <c r="Q570" s="235">
        <v>0</v>
      </c>
      <c r="R570" s="235">
        <f t="shared" si="204"/>
        <v>0</v>
      </c>
      <c r="S570" s="235">
        <v>0</v>
      </c>
      <c r="T570" s="235">
        <v>0</v>
      </c>
      <c r="U570" s="235">
        <f t="shared" si="191"/>
        <v>0</v>
      </c>
      <c r="V570" s="235">
        <v>0</v>
      </c>
      <c r="W570" s="621">
        <v>0</v>
      </c>
    </row>
    <row r="571" spans="1:24" s="161" customFormat="1" ht="15">
      <c r="A571" s="910"/>
      <c r="B571" s="818"/>
      <c r="C571" s="733"/>
      <c r="D571" s="246" t="s">
        <v>935</v>
      </c>
      <c r="E571" s="321" t="s">
        <v>685</v>
      </c>
      <c r="F571" s="321" t="s">
        <v>93</v>
      </c>
      <c r="G571" s="321" t="s">
        <v>940</v>
      </c>
      <c r="H571" s="150">
        <v>621</v>
      </c>
      <c r="I571" s="455"/>
      <c r="J571" s="461"/>
      <c r="K571" s="460"/>
      <c r="L571" s="235">
        <v>810</v>
      </c>
      <c r="M571" s="235">
        <v>1000</v>
      </c>
      <c r="N571" s="235">
        <v>678.5</v>
      </c>
      <c r="O571" s="235">
        <f>P571+Q571</f>
        <v>1000</v>
      </c>
      <c r="P571" s="235">
        <v>1000</v>
      </c>
      <c r="Q571" s="235">
        <v>0</v>
      </c>
      <c r="R571" s="235">
        <f t="shared" si="204"/>
        <v>1000</v>
      </c>
      <c r="S571" s="235">
        <v>1000</v>
      </c>
      <c r="T571" s="235">
        <v>0</v>
      </c>
      <c r="U571" s="235">
        <f t="shared" si="191"/>
        <v>1000</v>
      </c>
      <c r="V571" s="235">
        <v>1000</v>
      </c>
      <c r="W571" s="621">
        <v>0</v>
      </c>
    </row>
    <row r="572" spans="1:24" s="161" customFormat="1" ht="15">
      <c r="A572" s="910"/>
      <c r="B572" s="818"/>
      <c r="C572" s="733"/>
      <c r="D572" s="246" t="s">
        <v>935</v>
      </c>
      <c r="E572" s="321" t="s">
        <v>685</v>
      </c>
      <c r="F572" s="321" t="s">
        <v>93</v>
      </c>
      <c r="G572" s="321" t="s">
        <v>941</v>
      </c>
      <c r="H572" s="150">
        <v>621</v>
      </c>
      <c r="I572" s="455"/>
      <c r="J572" s="461"/>
      <c r="K572" s="460"/>
      <c r="L572" s="235">
        <v>30</v>
      </c>
      <c r="M572" s="235">
        <v>28</v>
      </c>
      <c r="N572" s="235">
        <v>0</v>
      </c>
      <c r="O572" s="235">
        <f t="shared" ref="O572:O625" si="205">P572+Q572</f>
        <v>26.6</v>
      </c>
      <c r="P572" s="235">
        <v>26.6</v>
      </c>
      <c r="Q572" s="235">
        <v>0</v>
      </c>
      <c r="R572" s="235">
        <f t="shared" si="204"/>
        <v>24.7</v>
      </c>
      <c r="S572" s="235">
        <v>24.7</v>
      </c>
      <c r="T572" s="235">
        <v>0</v>
      </c>
      <c r="U572" s="235">
        <f t="shared" si="191"/>
        <v>24.9</v>
      </c>
      <c r="V572" s="235">
        <v>24.9</v>
      </c>
      <c r="W572" s="621">
        <v>0</v>
      </c>
    </row>
    <row r="573" spans="1:24" s="161" customFormat="1" ht="15">
      <c r="A573" s="910"/>
      <c r="B573" s="818"/>
      <c r="C573" s="733"/>
      <c r="D573" s="246" t="s">
        <v>935</v>
      </c>
      <c r="E573" s="321" t="s">
        <v>685</v>
      </c>
      <c r="F573" s="321" t="s">
        <v>93</v>
      </c>
      <c r="G573" s="321" t="s">
        <v>942</v>
      </c>
      <c r="H573" s="150">
        <v>621</v>
      </c>
      <c r="I573" s="904" t="s">
        <v>943</v>
      </c>
      <c r="J573" s="914" t="s">
        <v>944</v>
      </c>
      <c r="K573" s="460"/>
      <c r="L573" s="235">
        <v>62.6</v>
      </c>
      <c r="M573" s="235">
        <v>74.3</v>
      </c>
      <c r="N573" s="235">
        <v>5</v>
      </c>
      <c r="O573" s="235">
        <f t="shared" si="205"/>
        <v>70.599999999999994</v>
      </c>
      <c r="P573" s="235">
        <v>70.599999999999994</v>
      </c>
      <c r="Q573" s="235">
        <v>0</v>
      </c>
      <c r="R573" s="235">
        <f t="shared" si="204"/>
        <v>65.7</v>
      </c>
      <c r="S573" s="235">
        <v>65.7</v>
      </c>
      <c r="T573" s="235">
        <v>0</v>
      </c>
      <c r="U573" s="235">
        <f t="shared" si="191"/>
        <v>66.2</v>
      </c>
      <c r="V573" s="235">
        <v>66.2</v>
      </c>
      <c r="W573" s="621">
        <v>0</v>
      </c>
    </row>
    <row r="574" spans="1:24" s="161" customFormat="1" ht="15">
      <c r="A574" s="910"/>
      <c r="B574" s="818"/>
      <c r="C574" s="733"/>
      <c r="D574" s="246" t="s">
        <v>935</v>
      </c>
      <c r="E574" s="321" t="s">
        <v>685</v>
      </c>
      <c r="F574" s="321" t="s">
        <v>93</v>
      </c>
      <c r="G574" s="321" t="s">
        <v>945</v>
      </c>
      <c r="H574" s="150">
        <v>621</v>
      </c>
      <c r="I574" s="904"/>
      <c r="J574" s="914"/>
      <c r="K574" s="460"/>
      <c r="L574" s="235">
        <v>26414.1</v>
      </c>
      <c r="M574" s="235">
        <v>18112.400000000001</v>
      </c>
      <c r="N574" s="235">
        <f>10139.7-0.1</f>
        <v>10139.6</v>
      </c>
      <c r="O574" s="235">
        <f t="shared" si="205"/>
        <v>0</v>
      </c>
      <c r="P574" s="235">
        <v>0</v>
      </c>
      <c r="Q574" s="235">
        <v>0</v>
      </c>
      <c r="R574" s="235">
        <f t="shared" si="204"/>
        <v>0</v>
      </c>
      <c r="S574" s="235">
        <v>0</v>
      </c>
      <c r="T574" s="235">
        <v>0</v>
      </c>
      <c r="U574" s="235">
        <f t="shared" si="191"/>
        <v>0</v>
      </c>
      <c r="V574" s="235">
        <v>0</v>
      </c>
      <c r="W574" s="621">
        <v>0</v>
      </c>
    </row>
    <row r="575" spans="1:24" s="161" customFormat="1" ht="15">
      <c r="A575" s="909" t="s">
        <v>63</v>
      </c>
      <c r="B575" s="817" t="s">
        <v>946</v>
      </c>
      <c r="C575" s="283"/>
      <c r="D575" s="246"/>
      <c r="E575" s="224"/>
      <c r="F575" s="224"/>
      <c r="G575" s="224"/>
      <c r="H575" s="246"/>
      <c r="I575" s="455"/>
      <c r="J575" s="461"/>
      <c r="K575" s="460"/>
      <c r="L575" s="462">
        <f>L576+L577+L578+L579+L580</f>
        <v>2974.2</v>
      </c>
      <c r="M575" s="462">
        <f t="shared" ref="M575:N575" si="206">M576+M577+M578+M579+M580</f>
        <v>3171.9</v>
      </c>
      <c r="N575" s="462">
        <f t="shared" si="206"/>
        <v>2001.1999999999998</v>
      </c>
      <c r="O575" s="462">
        <f t="shared" si="205"/>
        <v>3280</v>
      </c>
      <c r="P575" s="462">
        <f>P576+P577+P578+P579+P580</f>
        <v>3280</v>
      </c>
      <c r="Q575" s="462">
        <f>Q576+Q577+Q578+Q579+Q580</f>
        <v>0</v>
      </c>
      <c r="R575" s="462">
        <f t="shared" si="190"/>
        <v>3051.2999999999997</v>
      </c>
      <c r="S575" s="462">
        <f>S576+S577+S578+S579+S580</f>
        <v>3051.2999999999997</v>
      </c>
      <c r="T575" s="462">
        <f>T576+T577+T578+T579+T580</f>
        <v>0</v>
      </c>
      <c r="U575" s="462">
        <f t="shared" si="191"/>
        <v>3074.6</v>
      </c>
      <c r="V575" s="462">
        <f>V576+V577+V578+V579+V580</f>
        <v>3074.6</v>
      </c>
      <c r="W575" s="462">
        <f>W576+W577+W578+W579+W580</f>
        <v>0</v>
      </c>
    </row>
    <row r="576" spans="1:24" s="161" customFormat="1" ht="15">
      <c r="A576" s="910"/>
      <c r="B576" s="818"/>
      <c r="C576" s="732" t="s">
        <v>947</v>
      </c>
      <c r="D576" s="246" t="s">
        <v>684</v>
      </c>
      <c r="E576" s="321" t="s">
        <v>685</v>
      </c>
      <c r="F576" s="321" t="s">
        <v>93</v>
      </c>
      <c r="G576" s="321" t="s">
        <v>948</v>
      </c>
      <c r="H576" s="246" t="s">
        <v>161</v>
      </c>
      <c r="I576" s="455"/>
      <c r="J576" s="461"/>
      <c r="K576" s="460"/>
      <c r="L576" s="235">
        <v>1612.6</v>
      </c>
      <c r="M576" s="235">
        <v>1974.4</v>
      </c>
      <c r="N576" s="235">
        <v>1241.3</v>
      </c>
      <c r="O576" s="235">
        <f t="shared" si="205"/>
        <v>3252.4</v>
      </c>
      <c r="P576" s="235">
        <v>3252.4</v>
      </c>
      <c r="Q576" s="235">
        <v>0</v>
      </c>
      <c r="R576" s="235">
        <f t="shared" si="190"/>
        <v>3025.6</v>
      </c>
      <c r="S576" s="235">
        <v>3025.6</v>
      </c>
      <c r="T576" s="235">
        <v>0</v>
      </c>
      <c r="U576" s="235">
        <f t="shared" si="191"/>
        <v>3048.7</v>
      </c>
      <c r="V576" s="235">
        <v>3048.7</v>
      </c>
      <c r="W576" s="621">
        <v>0</v>
      </c>
    </row>
    <row r="577" spans="1:23" s="161" customFormat="1" ht="15">
      <c r="A577" s="910"/>
      <c r="B577" s="818"/>
      <c r="C577" s="733"/>
      <c r="D577" s="246" t="s">
        <v>684</v>
      </c>
      <c r="E577" s="321" t="s">
        <v>685</v>
      </c>
      <c r="F577" s="321" t="s">
        <v>93</v>
      </c>
      <c r="G577" s="224" t="s">
        <v>949</v>
      </c>
      <c r="H577" s="246" t="s">
        <v>161</v>
      </c>
      <c r="I577" s="455"/>
      <c r="J577" s="461"/>
      <c r="K577" s="460"/>
      <c r="L577" s="235">
        <v>1361.6</v>
      </c>
      <c r="M577" s="235">
        <v>1168.5</v>
      </c>
      <c r="N577" s="235">
        <v>749.8</v>
      </c>
      <c r="O577" s="235">
        <f t="shared" si="205"/>
        <v>0</v>
      </c>
      <c r="P577" s="235">
        <v>0</v>
      </c>
      <c r="Q577" s="235">
        <v>0</v>
      </c>
      <c r="R577" s="235">
        <f t="shared" si="190"/>
        <v>0</v>
      </c>
      <c r="S577" s="235">
        <v>0</v>
      </c>
      <c r="T577" s="235">
        <v>0</v>
      </c>
      <c r="U577" s="235">
        <f t="shared" si="191"/>
        <v>0</v>
      </c>
      <c r="V577" s="235">
        <v>0</v>
      </c>
      <c r="W577" s="621">
        <v>0</v>
      </c>
    </row>
    <row r="578" spans="1:23" s="161" customFormat="1" ht="15">
      <c r="A578" s="910"/>
      <c r="B578" s="818"/>
      <c r="C578" s="733"/>
      <c r="D578" s="246" t="s">
        <v>684</v>
      </c>
      <c r="E578" s="321" t="s">
        <v>685</v>
      </c>
      <c r="F578" s="321" t="s">
        <v>93</v>
      </c>
      <c r="G578" s="224" t="s">
        <v>950</v>
      </c>
      <c r="H578" s="246" t="s">
        <v>161</v>
      </c>
      <c r="I578" s="455"/>
      <c r="J578" s="461"/>
      <c r="K578" s="460"/>
      <c r="L578" s="235">
        <f t="shared" ref="L578:L579" si="207">M578+N578</f>
        <v>0</v>
      </c>
      <c r="M578" s="235">
        <v>0</v>
      </c>
      <c r="N578" s="235">
        <v>0</v>
      </c>
      <c r="O578" s="235">
        <f t="shared" si="205"/>
        <v>0</v>
      </c>
      <c r="P578" s="235">
        <v>0</v>
      </c>
      <c r="Q578" s="235">
        <v>0</v>
      </c>
      <c r="R578" s="235">
        <f t="shared" si="190"/>
        <v>0</v>
      </c>
      <c r="S578" s="235">
        <v>0</v>
      </c>
      <c r="T578" s="235">
        <v>0</v>
      </c>
      <c r="U578" s="235">
        <f t="shared" si="191"/>
        <v>0</v>
      </c>
      <c r="V578" s="235">
        <v>0</v>
      </c>
      <c r="W578" s="621">
        <v>0</v>
      </c>
    </row>
    <row r="579" spans="1:23" s="161" customFormat="1" ht="15">
      <c r="A579" s="910"/>
      <c r="B579" s="818"/>
      <c r="C579" s="733"/>
      <c r="D579" s="246" t="s">
        <v>684</v>
      </c>
      <c r="E579" s="321" t="s">
        <v>685</v>
      </c>
      <c r="F579" s="321" t="s">
        <v>93</v>
      </c>
      <c r="G579" s="321" t="s">
        <v>951</v>
      </c>
      <c r="H579" s="246" t="s">
        <v>161</v>
      </c>
      <c r="I579" s="455"/>
      <c r="J579" s="461"/>
      <c r="K579" s="460"/>
      <c r="L579" s="235">
        <f t="shared" si="207"/>
        <v>0</v>
      </c>
      <c r="M579" s="235">
        <v>0</v>
      </c>
      <c r="N579" s="235">
        <v>0</v>
      </c>
      <c r="O579" s="235">
        <f t="shared" si="205"/>
        <v>0</v>
      </c>
      <c r="P579" s="235">
        <v>0</v>
      </c>
      <c r="Q579" s="235">
        <v>0</v>
      </c>
      <c r="R579" s="235">
        <f t="shared" si="190"/>
        <v>0</v>
      </c>
      <c r="S579" s="235">
        <v>0</v>
      </c>
      <c r="T579" s="235">
        <v>0</v>
      </c>
      <c r="U579" s="235">
        <f t="shared" si="191"/>
        <v>0</v>
      </c>
      <c r="V579" s="235">
        <v>0</v>
      </c>
      <c r="W579" s="621">
        <v>0</v>
      </c>
    </row>
    <row r="580" spans="1:23" s="161" customFormat="1" ht="15">
      <c r="A580" s="910"/>
      <c r="B580" s="818"/>
      <c r="C580" s="733"/>
      <c r="D580" s="246" t="s">
        <v>684</v>
      </c>
      <c r="E580" s="321" t="s">
        <v>685</v>
      </c>
      <c r="F580" s="321" t="s">
        <v>93</v>
      </c>
      <c r="G580" s="321" t="s">
        <v>952</v>
      </c>
      <c r="H580" s="246" t="s">
        <v>161</v>
      </c>
      <c r="I580" s="455"/>
      <c r="J580" s="461"/>
      <c r="K580" s="460"/>
      <c r="L580" s="235">
        <v>0</v>
      </c>
      <c r="M580" s="235">
        <v>29</v>
      </c>
      <c r="N580" s="235">
        <v>10.1</v>
      </c>
      <c r="O580" s="235">
        <f t="shared" si="205"/>
        <v>27.6</v>
      </c>
      <c r="P580" s="235">
        <v>27.6</v>
      </c>
      <c r="Q580" s="235">
        <v>0</v>
      </c>
      <c r="R580" s="235">
        <f t="shared" si="190"/>
        <v>25.7</v>
      </c>
      <c r="S580" s="235">
        <v>25.7</v>
      </c>
      <c r="T580" s="235">
        <v>0</v>
      </c>
      <c r="U580" s="235">
        <f t="shared" si="191"/>
        <v>25.9</v>
      </c>
      <c r="V580" s="235">
        <v>25.9</v>
      </c>
      <c r="W580" s="621">
        <v>0</v>
      </c>
    </row>
    <row r="581" spans="1:23" s="161" customFormat="1" ht="45">
      <c r="A581" s="909" t="s">
        <v>64</v>
      </c>
      <c r="B581" s="817" t="s">
        <v>953</v>
      </c>
      <c r="C581" s="732" t="s">
        <v>954</v>
      </c>
      <c r="D581" s="246"/>
      <c r="E581" s="321"/>
      <c r="F581" s="321"/>
      <c r="G581" s="224"/>
      <c r="H581" s="150"/>
      <c r="I581" s="455" t="s">
        <v>955</v>
      </c>
      <c r="J581" s="461" t="s">
        <v>956</v>
      </c>
      <c r="K581" s="460"/>
      <c r="L581" s="462">
        <f>L582+L583+L584+L585+L586</f>
        <v>71037</v>
      </c>
      <c r="M581" s="462">
        <f t="shared" ref="M581:N581" si="208">M582+M583+M584+M585+M586</f>
        <v>64095.9</v>
      </c>
      <c r="N581" s="462">
        <f t="shared" si="208"/>
        <v>45227.199999999997</v>
      </c>
      <c r="O581" s="462">
        <f t="shared" si="205"/>
        <v>74698.8</v>
      </c>
      <c r="P581" s="462">
        <f>P582+P583+P584+P585</f>
        <v>74698.8</v>
      </c>
      <c r="Q581" s="462">
        <f>Q582+Q583+Q584+Q585</f>
        <v>0</v>
      </c>
      <c r="R581" s="462">
        <f t="shared" si="190"/>
        <v>69490.899999999994</v>
      </c>
      <c r="S581" s="462">
        <f>S582+S583+S584+S585</f>
        <v>69490.899999999994</v>
      </c>
      <c r="T581" s="462">
        <f>T582+T583+T584+T585</f>
        <v>0</v>
      </c>
      <c r="U581" s="462">
        <f t="shared" si="191"/>
        <v>70019.399999999994</v>
      </c>
      <c r="V581" s="462">
        <f>V582+V583+V584+V585</f>
        <v>70019.399999999994</v>
      </c>
      <c r="W581" s="462">
        <f>W582+W583+W584+W585</f>
        <v>0</v>
      </c>
    </row>
    <row r="582" spans="1:23" s="161" customFormat="1" ht="30">
      <c r="A582" s="910"/>
      <c r="B582" s="818"/>
      <c r="C582" s="733"/>
      <c r="D582" s="246" t="s">
        <v>957</v>
      </c>
      <c r="E582" s="321" t="s">
        <v>158</v>
      </c>
      <c r="F582" s="321" t="s">
        <v>96</v>
      </c>
      <c r="G582" s="321" t="s">
        <v>958</v>
      </c>
      <c r="H582" s="246" t="s">
        <v>161</v>
      </c>
      <c r="I582" s="455"/>
      <c r="J582" s="461"/>
      <c r="K582" s="460"/>
      <c r="L582" s="235">
        <v>28388.9</v>
      </c>
      <c r="M582" s="235">
        <v>34491.4</v>
      </c>
      <c r="N582" s="235">
        <v>23763.5</v>
      </c>
      <c r="O582" s="235">
        <f t="shared" si="205"/>
        <v>74698.8</v>
      </c>
      <c r="P582" s="235">
        <v>74698.8</v>
      </c>
      <c r="Q582" s="235">
        <v>0</v>
      </c>
      <c r="R582" s="235">
        <f t="shared" si="190"/>
        <v>69490.899999999994</v>
      </c>
      <c r="S582" s="235">
        <v>69490.899999999994</v>
      </c>
      <c r="T582" s="235">
        <v>0</v>
      </c>
      <c r="U582" s="235">
        <f t="shared" si="191"/>
        <v>70019.399999999994</v>
      </c>
      <c r="V582" s="235">
        <v>70019.399999999994</v>
      </c>
      <c r="W582" s="235">
        <v>0</v>
      </c>
    </row>
    <row r="583" spans="1:23" s="161" customFormat="1" ht="30">
      <c r="A583" s="910"/>
      <c r="B583" s="818"/>
      <c r="C583" s="733"/>
      <c r="D583" s="246" t="s">
        <v>957</v>
      </c>
      <c r="E583" s="321" t="s">
        <v>158</v>
      </c>
      <c r="F583" s="321" t="s">
        <v>96</v>
      </c>
      <c r="G583" s="321" t="s">
        <v>959</v>
      </c>
      <c r="H583" s="150">
        <v>621</v>
      </c>
      <c r="I583" s="455"/>
      <c r="J583" s="461"/>
      <c r="K583" s="460"/>
      <c r="L583" s="235">
        <v>0</v>
      </c>
      <c r="M583" s="235">
        <v>0</v>
      </c>
      <c r="N583" s="235">
        <v>0</v>
      </c>
      <c r="O583" s="235">
        <f t="shared" si="205"/>
        <v>0</v>
      </c>
      <c r="P583" s="235">
        <v>0</v>
      </c>
      <c r="Q583" s="235">
        <v>0</v>
      </c>
      <c r="R583" s="235">
        <f t="shared" si="190"/>
        <v>0</v>
      </c>
      <c r="S583" s="235">
        <v>0</v>
      </c>
      <c r="T583" s="235">
        <v>0</v>
      </c>
      <c r="U583" s="235">
        <f t="shared" si="191"/>
        <v>0</v>
      </c>
      <c r="V583" s="235">
        <v>0</v>
      </c>
      <c r="W583" s="235">
        <v>0</v>
      </c>
    </row>
    <row r="584" spans="1:23" s="161" customFormat="1" ht="30">
      <c r="A584" s="910"/>
      <c r="B584" s="818"/>
      <c r="C584" s="733"/>
      <c r="D584" s="246" t="s">
        <v>957</v>
      </c>
      <c r="E584" s="321" t="s">
        <v>158</v>
      </c>
      <c r="F584" s="321" t="s">
        <v>96</v>
      </c>
      <c r="G584" s="321" t="s">
        <v>960</v>
      </c>
      <c r="H584" s="246" t="s">
        <v>161</v>
      </c>
      <c r="I584" s="455"/>
      <c r="J584" s="461"/>
      <c r="K584" s="460"/>
      <c r="L584" s="235">
        <v>0</v>
      </c>
      <c r="M584" s="235">
        <v>0</v>
      </c>
      <c r="N584" s="235">
        <v>0</v>
      </c>
      <c r="O584" s="235">
        <f t="shared" si="205"/>
        <v>0</v>
      </c>
      <c r="P584" s="235">
        <v>0</v>
      </c>
      <c r="Q584" s="235">
        <v>0</v>
      </c>
      <c r="R584" s="235">
        <f t="shared" si="190"/>
        <v>0</v>
      </c>
      <c r="S584" s="235">
        <v>0</v>
      </c>
      <c r="T584" s="235">
        <v>0</v>
      </c>
      <c r="U584" s="235">
        <f t="shared" si="191"/>
        <v>0</v>
      </c>
      <c r="V584" s="235">
        <v>0</v>
      </c>
      <c r="W584" s="235">
        <v>0</v>
      </c>
    </row>
    <row r="585" spans="1:23" s="161" customFormat="1" ht="30">
      <c r="A585" s="910"/>
      <c r="B585" s="818"/>
      <c r="C585" s="733"/>
      <c r="D585" s="246" t="s">
        <v>957</v>
      </c>
      <c r="E585" s="321" t="s">
        <v>158</v>
      </c>
      <c r="F585" s="321" t="s">
        <v>96</v>
      </c>
      <c r="G585" s="321" t="s">
        <v>961</v>
      </c>
      <c r="H585" s="150">
        <v>621</v>
      </c>
      <c r="I585" s="455"/>
      <c r="J585" s="461"/>
      <c r="K585" s="460"/>
      <c r="L585" s="235">
        <v>42648.1</v>
      </c>
      <c r="M585" s="235">
        <v>29604.5</v>
      </c>
      <c r="N585" s="235">
        <v>21463.7</v>
      </c>
      <c r="O585" s="235">
        <f t="shared" si="205"/>
        <v>0</v>
      </c>
      <c r="P585" s="235">
        <v>0</v>
      </c>
      <c r="Q585" s="235">
        <v>0</v>
      </c>
      <c r="R585" s="235">
        <f t="shared" si="190"/>
        <v>0</v>
      </c>
      <c r="S585" s="235">
        <v>0</v>
      </c>
      <c r="T585" s="235">
        <v>0</v>
      </c>
      <c r="U585" s="235">
        <f t="shared" si="191"/>
        <v>0</v>
      </c>
      <c r="V585" s="235">
        <v>0</v>
      </c>
      <c r="W585" s="235">
        <v>0</v>
      </c>
    </row>
    <row r="586" spans="1:23" s="161" customFormat="1" ht="15">
      <c r="A586" s="911"/>
      <c r="B586" s="819"/>
      <c r="C586" s="733"/>
      <c r="D586" s="246"/>
      <c r="E586" s="463"/>
      <c r="F586" s="463"/>
      <c r="G586" s="463"/>
      <c r="H586" s="463"/>
      <c r="I586" s="904" t="s">
        <v>962</v>
      </c>
      <c r="J586" s="914" t="s">
        <v>963</v>
      </c>
      <c r="K586" s="460"/>
      <c r="L586" s="235">
        <v>0</v>
      </c>
      <c r="M586" s="235">
        <v>0</v>
      </c>
      <c r="N586" s="235">
        <v>0</v>
      </c>
      <c r="O586" s="235">
        <f t="shared" si="205"/>
        <v>0</v>
      </c>
      <c r="P586" s="235">
        <v>0</v>
      </c>
      <c r="Q586" s="235">
        <v>0</v>
      </c>
      <c r="R586" s="235">
        <f t="shared" si="190"/>
        <v>0</v>
      </c>
      <c r="S586" s="235">
        <v>0</v>
      </c>
      <c r="T586" s="235">
        <v>0</v>
      </c>
      <c r="U586" s="235">
        <f t="shared" si="191"/>
        <v>0</v>
      </c>
      <c r="V586" s="235">
        <v>0</v>
      </c>
      <c r="W586" s="235">
        <v>0</v>
      </c>
    </row>
    <row r="587" spans="1:23" s="161" customFormat="1" ht="15">
      <c r="A587" s="909" t="s">
        <v>964</v>
      </c>
      <c r="B587" s="817" t="s">
        <v>965</v>
      </c>
      <c r="C587" s="733" t="s">
        <v>966</v>
      </c>
      <c r="D587" s="246"/>
      <c r="E587" s="463"/>
      <c r="F587" s="463"/>
      <c r="G587" s="463"/>
      <c r="H587" s="463"/>
      <c r="I587" s="904"/>
      <c r="J587" s="914"/>
      <c r="K587" s="460"/>
      <c r="L587" s="462">
        <f>L588+L589+L590+L591+L592</f>
        <v>77363.599999999991</v>
      </c>
      <c r="M587" s="462">
        <f>M588+M589+M590+M591+M592</f>
        <v>78280.899999999994</v>
      </c>
      <c r="N587" s="462">
        <f>N588+N589+N590+N591+N592</f>
        <v>53190.6</v>
      </c>
      <c r="O587" s="462">
        <f t="shared" si="205"/>
        <v>95066</v>
      </c>
      <c r="P587" s="462">
        <f>P588+P589+P590+P591+P592</f>
        <v>95066</v>
      </c>
      <c r="Q587" s="462">
        <f>Q588+Q589+Q590+Q591+Q592</f>
        <v>0</v>
      </c>
      <c r="R587" s="462">
        <f t="shared" si="190"/>
        <v>88438.1</v>
      </c>
      <c r="S587" s="462">
        <f>S588+S589+S590+S591+S592</f>
        <v>88438.1</v>
      </c>
      <c r="T587" s="462">
        <f>T588+T589+T590+T591+T592</f>
        <v>0</v>
      </c>
      <c r="U587" s="462">
        <f t="shared" si="191"/>
        <v>89110.700000000012</v>
      </c>
      <c r="V587" s="462">
        <f>V588+V589+V590+V591+V592</f>
        <v>89110.700000000012</v>
      </c>
      <c r="W587" s="235">
        <f>W588+W589+W590+W591+W592</f>
        <v>0</v>
      </c>
    </row>
    <row r="588" spans="1:23" s="161" customFormat="1" ht="15">
      <c r="A588" s="910"/>
      <c r="B588" s="818"/>
      <c r="C588" s="733"/>
      <c r="D588" s="246" t="s">
        <v>684</v>
      </c>
      <c r="E588" s="321" t="s">
        <v>685</v>
      </c>
      <c r="F588" s="321" t="s">
        <v>93</v>
      </c>
      <c r="G588" s="321" t="s">
        <v>967</v>
      </c>
      <c r="H588" s="150">
        <v>621</v>
      </c>
      <c r="I588" s="455"/>
      <c r="J588" s="461"/>
      <c r="K588" s="460"/>
      <c r="L588" s="235">
        <v>42430.7</v>
      </c>
      <c r="M588" s="235">
        <v>45335.6</v>
      </c>
      <c r="N588" s="235">
        <f>31719.7+0.3</f>
        <v>31720</v>
      </c>
      <c r="O588" s="235">
        <f t="shared" si="205"/>
        <v>91705.9</v>
      </c>
      <c r="P588" s="235">
        <v>91705.9</v>
      </c>
      <c r="Q588" s="235">
        <v>0</v>
      </c>
      <c r="R588" s="235">
        <f t="shared" si="190"/>
        <v>85312.3</v>
      </c>
      <c r="S588" s="235">
        <v>85312.3</v>
      </c>
      <c r="T588" s="235">
        <v>0</v>
      </c>
      <c r="U588" s="235">
        <f t="shared" si="191"/>
        <v>85961.1</v>
      </c>
      <c r="V588" s="235">
        <v>85961.1</v>
      </c>
      <c r="W588" s="621">
        <v>0</v>
      </c>
    </row>
    <row r="589" spans="1:23" s="161" customFormat="1" ht="15">
      <c r="A589" s="910"/>
      <c r="B589" s="818"/>
      <c r="C589" s="733"/>
      <c r="D589" s="246" t="s">
        <v>684</v>
      </c>
      <c r="E589" s="321" t="s">
        <v>685</v>
      </c>
      <c r="F589" s="321" t="s">
        <v>93</v>
      </c>
      <c r="G589" s="321" t="s">
        <v>968</v>
      </c>
      <c r="H589" s="150">
        <v>621</v>
      </c>
      <c r="I589" s="455"/>
      <c r="J589" s="461"/>
      <c r="K589" s="460"/>
      <c r="L589" s="235">
        <v>0</v>
      </c>
      <c r="M589" s="235">
        <v>0</v>
      </c>
      <c r="N589" s="235">
        <v>0</v>
      </c>
      <c r="O589" s="235">
        <f t="shared" si="205"/>
        <v>0</v>
      </c>
      <c r="P589" s="235">
        <v>0</v>
      </c>
      <c r="Q589" s="235">
        <v>0</v>
      </c>
      <c r="R589" s="235">
        <f t="shared" si="190"/>
        <v>0</v>
      </c>
      <c r="S589" s="235">
        <v>0</v>
      </c>
      <c r="T589" s="235">
        <v>0</v>
      </c>
      <c r="U589" s="235">
        <f t="shared" si="191"/>
        <v>0</v>
      </c>
      <c r="V589" s="235">
        <v>0</v>
      </c>
      <c r="W589" s="621">
        <v>0</v>
      </c>
    </row>
    <row r="590" spans="1:23" s="161" customFormat="1" ht="15">
      <c r="A590" s="910"/>
      <c r="B590" s="818"/>
      <c r="C590" s="733"/>
      <c r="D590" s="246" t="s">
        <v>684</v>
      </c>
      <c r="E590" s="321" t="s">
        <v>685</v>
      </c>
      <c r="F590" s="321" t="s">
        <v>93</v>
      </c>
      <c r="G590" s="321" t="s">
        <v>969</v>
      </c>
      <c r="H590" s="150">
        <v>621</v>
      </c>
      <c r="I590" s="455"/>
      <c r="J590" s="461"/>
      <c r="K590" s="460"/>
      <c r="L590" s="235">
        <v>34256.5</v>
      </c>
      <c r="M590" s="235">
        <v>29408.400000000001</v>
      </c>
      <c r="N590" s="235">
        <v>20501.7</v>
      </c>
      <c r="O590" s="235">
        <f t="shared" si="205"/>
        <v>0</v>
      </c>
      <c r="P590" s="235">
        <v>0</v>
      </c>
      <c r="Q590" s="235">
        <v>0</v>
      </c>
      <c r="R590" s="235">
        <f t="shared" si="190"/>
        <v>0</v>
      </c>
      <c r="S590" s="235">
        <v>0</v>
      </c>
      <c r="T590" s="235">
        <v>0</v>
      </c>
      <c r="U590" s="235">
        <f t="shared" si="191"/>
        <v>0</v>
      </c>
      <c r="V590" s="235">
        <v>0</v>
      </c>
      <c r="W590" s="621">
        <v>0</v>
      </c>
    </row>
    <row r="591" spans="1:23" s="161" customFormat="1" ht="15">
      <c r="A591" s="910"/>
      <c r="B591" s="818"/>
      <c r="C591" s="733"/>
      <c r="D591" s="246" t="s">
        <v>684</v>
      </c>
      <c r="E591" s="321" t="s">
        <v>685</v>
      </c>
      <c r="F591" s="321" t="s">
        <v>93</v>
      </c>
      <c r="G591" s="321" t="s">
        <v>970</v>
      </c>
      <c r="H591" s="150">
        <v>621</v>
      </c>
      <c r="I591" s="455"/>
      <c r="J591" s="461"/>
      <c r="K591" s="460"/>
      <c r="L591" s="235">
        <v>676.4</v>
      </c>
      <c r="M591" s="235">
        <v>3536.9</v>
      </c>
      <c r="N591" s="235">
        <v>968.9</v>
      </c>
      <c r="O591" s="235">
        <f t="shared" si="205"/>
        <v>3360.1</v>
      </c>
      <c r="P591" s="235">
        <v>3360.1</v>
      </c>
      <c r="Q591" s="235">
        <v>0</v>
      </c>
      <c r="R591" s="235">
        <f t="shared" si="190"/>
        <v>3125.8</v>
      </c>
      <c r="S591" s="235">
        <v>3125.8</v>
      </c>
      <c r="T591" s="235">
        <v>0</v>
      </c>
      <c r="U591" s="235">
        <f t="shared" si="191"/>
        <v>3149.6</v>
      </c>
      <c r="V591" s="235">
        <v>3149.6</v>
      </c>
      <c r="W591" s="621">
        <v>0</v>
      </c>
    </row>
    <row r="592" spans="1:23" s="161" customFormat="1" ht="15">
      <c r="A592" s="910"/>
      <c r="B592" s="818"/>
      <c r="C592" s="733"/>
      <c r="D592" s="246" t="s">
        <v>684</v>
      </c>
      <c r="E592" s="321" t="s">
        <v>685</v>
      </c>
      <c r="F592" s="321" t="s">
        <v>93</v>
      </c>
      <c r="G592" s="321" t="s">
        <v>971</v>
      </c>
      <c r="H592" s="150">
        <v>621</v>
      </c>
      <c r="I592" s="904" t="s">
        <v>972</v>
      </c>
      <c r="J592" s="461"/>
      <c r="K592" s="460"/>
      <c r="L592" s="235">
        <v>0</v>
      </c>
      <c r="M592" s="235">
        <v>0</v>
      </c>
      <c r="N592" s="235">
        <v>0</v>
      </c>
      <c r="O592" s="235">
        <f t="shared" si="205"/>
        <v>0</v>
      </c>
      <c r="P592" s="235">
        <v>0</v>
      </c>
      <c r="Q592" s="235">
        <v>0</v>
      </c>
      <c r="R592" s="235">
        <f t="shared" si="190"/>
        <v>0</v>
      </c>
      <c r="S592" s="235">
        <v>0</v>
      </c>
      <c r="T592" s="235">
        <v>0</v>
      </c>
      <c r="U592" s="235">
        <f t="shared" si="191"/>
        <v>0</v>
      </c>
      <c r="V592" s="235">
        <v>0</v>
      </c>
      <c r="W592" s="621">
        <v>0</v>
      </c>
    </row>
    <row r="593" spans="1:23" s="161" customFormat="1" ht="15">
      <c r="A593" s="300" t="s">
        <v>40</v>
      </c>
      <c r="B593" s="464" t="s">
        <v>39</v>
      </c>
      <c r="C593" s="283"/>
      <c r="D593" s="246"/>
      <c r="E593" s="321"/>
      <c r="F593" s="321"/>
      <c r="G593" s="321"/>
      <c r="H593" s="150">
        <v>600</v>
      </c>
      <c r="I593" s="904"/>
      <c r="J593" s="461"/>
      <c r="K593" s="460"/>
      <c r="L593" s="235">
        <f>L594+L602+L607+L621</f>
        <v>36095.199999999997</v>
      </c>
      <c r="M593" s="235">
        <f>M594+M602+M607+M621</f>
        <v>30613.300000000003</v>
      </c>
      <c r="N593" s="235">
        <f>N594+N602+N607+N621</f>
        <v>19241.900000000001</v>
      </c>
      <c r="O593" s="235">
        <f>P593+Q593</f>
        <v>30630</v>
      </c>
      <c r="P593" s="235">
        <f>P594+P602+P607+P621</f>
        <v>30630</v>
      </c>
      <c r="Q593" s="235">
        <f>Q594+Q602+Q607+Q621</f>
        <v>0</v>
      </c>
      <c r="R593" s="235">
        <f>S593+T593</f>
        <v>25252.400000000001</v>
      </c>
      <c r="S593" s="235">
        <f>S594+S602+S607+S621</f>
        <v>25252.400000000001</v>
      </c>
      <c r="T593" s="235"/>
      <c r="U593" s="235">
        <f t="shared" si="191"/>
        <v>37491.900000000009</v>
      </c>
      <c r="V593" s="235">
        <f>V594+V602+V607+V621</f>
        <v>37491.900000000009</v>
      </c>
      <c r="W593" s="235">
        <f>W594+W602+W607+W621</f>
        <v>0</v>
      </c>
    </row>
    <row r="594" spans="1:23" s="161" customFormat="1" ht="15">
      <c r="A594" s="909" t="s">
        <v>46</v>
      </c>
      <c r="B594" s="465" t="s">
        <v>973</v>
      </c>
      <c r="C594" s="753"/>
      <c r="D594" s="246"/>
      <c r="E594" s="321"/>
      <c r="F594" s="321"/>
      <c r="G594" s="321"/>
      <c r="H594" s="150"/>
      <c r="I594" s="904"/>
      <c r="J594" s="461"/>
      <c r="K594" s="460"/>
      <c r="L594" s="462">
        <f>L595+L596+L597+L598+L600+L601</f>
        <v>10090</v>
      </c>
      <c r="M594" s="462">
        <f>M595+M596+M597+M598+M600+M601+M599</f>
        <v>4718.8</v>
      </c>
      <c r="N594" s="462">
        <f t="shared" ref="N594:W594" si="209">N595+N596+N597+N598+N600+N601+N599</f>
        <v>3851</v>
      </c>
      <c r="O594" s="462">
        <f t="shared" si="209"/>
        <v>3315.7000000000003</v>
      </c>
      <c r="P594" s="462">
        <f t="shared" si="209"/>
        <v>3315.7000000000003</v>
      </c>
      <c r="Q594" s="462">
        <f t="shared" si="209"/>
        <v>0</v>
      </c>
      <c r="R594" s="462">
        <f t="shared" si="209"/>
        <v>3013.4</v>
      </c>
      <c r="S594" s="462">
        <f t="shared" si="209"/>
        <v>3013.4</v>
      </c>
      <c r="T594" s="462">
        <f t="shared" si="209"/>
        <v>0</v>
      </c>
      <c r="U594" s="462">
        <f t="shared" si="209"/>
        <v>3043.5</v>
      </c>
      <c r="V594" s="462">
        <f t="shared" si="209"/>
        <v>3043.5</v>
      </c>
      <c r="W594" s="462">
        <f t="shared" si="209"/>
        <v>0</v>
      </c>
    </row>
    <row r="595" spans="1:23" s="161" customFormat="1" ht="30">
      <c r="A595" s="910"/>
      <c r="B595" s="466" t="s">
        <v>974</v>
      </c>
      <c r="C595" s="754"/>
      <c r="D595" s="246" t="s">
        <v>975</v>
      </c>
      <c r="E595" s="321" t="s">
        <v>158</v>
      </c>
      <c r="F595" s="321" t="s">
        <v>158</v>
      </c>
      <c r="G595" s="321" t="s">
        <v>976</v>
      </c>
      <c r="H595" s="150">
        <v>622</v>
      </c>
      <c r="I595" s="455"/>
      <c r="J595" s="461"/>
      <c r="K595" s="460"/>
      <c r="L595" s="235">
        <f>57.2-0.1</f>
        <v>57.1</v>
      </c>
      <c r="M595" s="235">
        <v>55.6</v>
      </c>
      <c r="N595" s="235">
        <v>25.7</v>
      </c>
      <c r="O595" s="235">
        <f t="shared" ref="O595:O601" si="210">P595+Q595</f>
        <v>45.8</v>
      </c>
      <c r="P595" s="235">
        <v>45.8</v>
      </c>
      <c r="Q595" s="235">
        <v>0</v>
      </c>
      <c r="R595" s="235">
        <f t="shared" ref="R595:R601" si="211">S595+T595</f>
        <v>39.799999999999997</v>
      </c>
      <c r="S595" s="235">
        <v>39.799999999999997</v>
      </c>
      <c r="T595" s="235">
        <v>0</v>
      </c>
      <c r="U595" s="235">
        <f t="shared" ref="U595:U601" si="212">V595+W595</f>
        <v>39.799999999999997</v>
      </c>
      <c r="V595" s="235">
        <v>39.799999999999997</v>
      </c>
      <c r="W595" s="235">
        <v>0</v>
      </c>
    </row>
    <row r="596" spans="1:23" s="161" customFormat="1" ht="30">
      <c r="A596" s="910"/>
      <c r="B596" s="466" t="s">
        <v>977</v>
      </c>
      <c r="C596" s="754"/>
      <c r="D596" s="246" t="s">
        <v>935</v>
      </c>
      <c r="E596" s="321" t="s">
        <v>685</v>
      </c>
      <c r="F596" s="321" t="s">
        <v>93</v>
      </c>
      <c r="G596" s="321" t="s">
        <v>940</v>
      </c>
      <c r="H596" s="150">
        <v>622</v>
      </c>
      <c r="I596" s="455"/>
      <c r="J596" s="461"/>
      <c r="K596" s="460"/>
      <c r="L596" s="235">
        <v>706.1</v>
      </c>
      <c r="M596" s="235">
        <v>4553</v>
      </c>
      <c r="N596" s="235">
        <v>3723.8</v>
      </c>
      <c r="O596" s="235">
        <f t="shared" si="210"/>
        <v>3249.4</v>
      </c>
      <c r="P596" s="235">
        <v>3249.4</v>
      </c>
      <c r="Q596" s="235">
        <v>0</v>
      </c>
      <c r="R596" s="235">
        <f t="shared" si="211"/>
        <v>2953.1</v>
      </c>
      <c r="S596" s="235">
        <v>2953.1</v>
      </c>
      <c r="T596" s="235">
        <v>0</v>
      </c>
      <c r="U596" s="235">
        <f t="shared" si="212"/>
        <v>2983.2</v>
      </c>
      <c r="V596" s="235">
        <v>2983.2</v>
      </c>
      <c r="W596" s="235">
        <v>0</v>
      </c>
    </row>
    <row r="597" spans="1:23" s="161" customFormat="1" ht="15">
      <c r="A597" s="910"/>
      <c r="B597" s="466" t="s">
        <v>978</v>
      </c>
      <c r="C597" s="754"/>
      <c r="D597" s="246" t="s">
        <v>935</v>
      </c>
      <c r="E597" s="321" t="s">
        <v>685</v>
      </c>
      <c r="F597" s="321" t="s">
        <v>93</v>
      </c>
      <c r="G597" s="321" t="s">
        <v>979</v>
      </c>
      <c r="H597" s="150">
        <v>622</v>
      </c>
      <c r="I597" s="455"/>
      <c r="J597" s="461"/>
      <c r="K597" s="460"/>
      <c r="L597" s="235">
        <v>207.8</v>
      </c>
      <c r="M597" s="235">
        <v>0</v>
      </c>
      <c r="N597" s="235">
        <v>0</v>
      </c>
      <c r="O597" s="235">
        <f t="shared" si="210"/>
        <v>0</v>
      </c>
      <c r="P597" s="235">
        <v>0</v>
      </c>
      <c r="Q597" s="235">
        <v>0</v>
      </c>
      <c r="R597" s="235">
        <f t="shared" si="211"/>
        <v>0</v>
      </c>
      <c r="S597" s="235">
        <v>0</v>
      </c>
      <c r="T597" s="235">
        <v>0</v>
      </c>
      <c r="U597" s="235">
        <f t="shared" si="212"/>
        <v>0</v>
      </c>
      <c r="V597" s="235">
        <v>0</v>
      </c>
      <c r="W597" s="235">
        <v>0</v>
      </c>
    </row>
    <row r="598" spans="1:23" s="161" customFormat="1" ht="45">
      <c r="A598" s="910"/>
      <c r="B598" s="466" t="s">
        <v>980</v>
      </c>
      <c r="C598" s="754"/>
      <c r="D598" s="246" t="s">
        <v>935</v>
      </c>
      <c r="E598" s="321" t="s">
        <v>685</v>
      </c>
      <c r="F598" s="321" t="s">
        <v>93</v>
      </c>
      <c r="G598" s="321" t="s">
        <v>981</v>
      </c>
      <c r="H598" s="150">
        <v>622</v>
      </c>
      <c r="I598" s="455"/>
      <c r="J598" s="461"/>
      <c r="K598" s="460"/>
      <c r="L598" s="235">
        <v>9097.2999999999993</v>
      </c>
      <c r="M598" s="235">
        <v>0</v>
      </c>
      <c r="N598" s="235">
        <v>0</v>
      </c>
      <c r="O598" s="235">
        <f t="shared" si="210"/>
        <v>0</v>
      </c>
      <c r="P598" s="235">
        <v>0</v>
      </c>
      <c r="Q598" s="235">
        <v>0</v>
      </c>
      <c r="R598" s="235">
        <f t="shared" si="211"/>
        <v>0</v>
      </c>
      <c r="S598" s="235">
        <v>0</v>
      </c>
      <c r="T598" s="235">
        <v>0</v>
      </c>
      <c r="U598" s="235">
        <f t="shared" si="212"/>
        <v>0</v>
      </c>
      <c r="V598" s="235">
        <v>0</v>
      </c>
      <c r="W598" s="235">
        <v>0</v>
      </c>
    </row>
    <row r="599" spans="1:23" s="161" customFormat="1" ht="30">
      <c r="A599" s="910"/>
      <c r="B599" s="464" t="s">
        <v>982</v>
      </c>
      <c r="C599" s="754"/>
      <c r="D599" s="246" t="s">
        <v>983</v>
      </c>
      <c r="E599" s="321" t="s">
        <v>685</v>
      </c>
      <c r="F599" s="321" t="s">
        <v>93</v>
      </c>
      <c r="G599" s="321" t="s">
        <v>213</v>
      </c>
      <c r="H599" s="150">
        <v>622</v>
      </c>
      <c r="I599" s="455"/>
      <c r="J599" s="461"/>
      <c r="K599" s="460"/>
      <c r="L599" s="235">
        <v>0</v>
      </c>
      <c r="M599" s="235">
        <v>88.5</v>
      </c>
      <c r="N599" s="235">
        <v>88.5</v>
      </c>
      <c r="O599" s="235"/>
      <c r="P599" s="235"/>
      <c r="Q599" s="235"/>
      <c r="R599" s="235"/>
      <c r="S599" s="235"/>
      <c r="T599" s="235"/>
      <c r="U599" s="235"/>
      <c r="V599" s="235"/>
      <c r="W599" s="235"/>
    </row>
    <row r="600" spans="1:23" s="161" customFormat="1" ht="30">
      <c r="A600" s="910"/>
      <c r="B600" s="466" t="s">
        <v>984</v>
      </c>
      <c r="C600" s="754"/>
      <c r="D600" s="246" t="s">
        <v>684</v>
      </c>
      <c r="E600" s="321" t="s">
        <v>685</v>
      </c>
      <c r="F600" s="321" t="s">
        <v>94</v>
      </c>
      <c r="G600" s="321" t="s">
        <v>686</v>
      </c>
      <c r="H600" s="150">
        <v>622</v>
      </c>
      <c r="I600" s="455"/>
      <c r="J600" s="461"/>
      <c r="K600" s="460"/>
      <c r="L600" s="235">
        <v>16</v>
      </c>
      <c r="M600" s="235">
        <v>16</v>
      </c>
      <c r="N600" s="235">
        <v>7.6</v>
      </c>
      <c r="O600" s="235">
        <f t="shared" si="210"/>
        <v>14</v>
      </c>
      <c r="P600" s="235">
        <v>14</v>
      </c>
      <c r="Q600" s="235">
        <v>0</v>
      </c>
      <c r="R600" s="235">
        <f t="shared" si="211"/>
        <v>14</v>
      </c>
      <c r="S600" s="235">
        <v>14</v>
      </c>
      <c r="T600" s="235">
        <v>0</v>
      </c>
      <c r="U600" s="235">
        <f t="shared" si="212"/>
        <v>14</v>
      </c>
      <c r="V600" s="235">
        <v>14</v>
      </c>
      <c r="W600" s="235">
        <v>0</v>
      </c>
    </row>
    <row r="601" spans="1:23" s="161" customFormat="1" ht="15">
      <c r="A601" s="910"/>
      <c r="B601" s="466" t="s">
        <v>985</v>
      </c>
      <c r="C601" s="754"/>
      <c r="D601" s="246" t="s">
        <v>986</v>
      </c>
      <c r="E601" s="321" t="s">
        <v>81</v>
      </c>
      <c r="F601" s="321" t="s">
        <v>156</v>
      </c>
      <c r="G601" s="321" t="s">
        <v>987</v>
      </c>
      <c r="H601" s="150">
        <v>622</v>
      </c>
      <c r="I601" s="455"/>
      <c r="J601" s="461"/>
      <c r="K601" s="460"/>
      <c r="L601" s="235">
        <v>5.7</v>
      </c>
      <c r="M601" s="235">
        <v>5.7</v>
      </c>
      <c r="N601" s="235">
        <v>5.4</v>
      </c>
      <c r="O601" s="235">
        <f t="shared" si="210"/>
        <v>6.5</v>
      </c>
      <c r="P601" s="235">
        <v>6.5</v>
      </c>
      <c r="Q601" s="235">
        <v>0</v>
      </c>
      <c r="R601" s="235">
        <f t="shared" si="211"/>
        <v>6.5</v>
      </c>
      <c r="S601" s="235">
        <v>6.5</v>
      </c>
      <c r="T601" s="235">
        <v>0</v>
      </c>
      <c r="U601" s="235">
        <f t="shared" si="212"/>
        <v>6.5</v>
      </c>
      <c r="V601" s="235">
        <v>6.5</v>
      </c>
      <c r="W601" s="235">
        <v>0</v>
      </c>
    </row>
    <row r="602" spans="1:23" s="161" customFormat="1" ht="15">
      <c r="A602" s="909" t="s">
        <v>988</v>
      </c>
      <c r="B602" s="465" t="s">
        <v>989</v>
      </c>
      <c r="C602" s="732" t="s">
        <v>990</v>
      </c>
      <c r="D602" s="246"/>
      <c r="E602" s="321"/>
      <c r="F602" s="321"/>
      <c r="G602" s="321"/>
      <c r="H602" s="150"/>
      <c r="I602" s="455"/>
      <c r="J602" s="461"/>
      <c r="K602" s="460"/>
      <c r="L602" s="462">
        <f>L603+L604+L605+L606</f>
        <v>2039</v>
      </c>
      <c r="M602" s="462">
        <f>M603+M604+M605+M606</f>
        <v>260.7</v>
      </c>
      <c r="N602" s="462">
        <f>N603+N604+N605+N606</f>
        <v>242.3</v>
      </c>
      <c r="O602" s="462">
        <f t="shared" si="205"/>
        <v>601.70000000000005</v>
      </c>
      <c r="P602" s="462">
        <f>P603+P604+P605+P606</f>
        <v>601.70000000000005</v>
      </c>
      <c r="Q602" s="462">
        <f>Q603+Q604+Q605+Q606</f>
        <v>0</v>
      </c>
      <c r="R602" s="462">
        <f t="shared" si="190"/>
        <v>559.79999999999995</v>
      </c>
      <c r="S602" s="462">
        <f>S603+S604+S605+S606</f>
        <v>559.79999999999995</v>
      </c>
      <c r="T602" s="462">
        <f>T603+T604+T605+T606</f>
        <v>0</v>
      </c>
      <c r="U602" s="462">
        <f t="shared" si="191"/>
        <v>564</v>
      </c>
      <c r="V602" s="462">
        <f>V603+V604+V605+V606</f>
        <v>564</v>
      </c>
      <c r="W602" s="462">
        <f>W603+W604+W605+W606</f>
        <v>0</v>
      </c>
    </row>
    <row r="603" spans="1:23" s="161" customFormat="1" ht="30">
      <c r="A603" s="910"/>
      <c r="B603" s="302" t="s">
        <v>849</v>
      </c>
      <c r="C603" s="733"/>
      <c r="D603" s="246" t="s">
        <v>850</v>
      </c>
      <c r="E603" s="321" t="s">
        <v>94</v>
      </c>
      <c r="F603" s="321" t="s">
        <v>93</v>
      </c>
      <c r="G603" s="321" t="s">
        <v>991</v>
      </c>
      <c r="H603" s="150">
        <v>622</v>
      </c>
      <c r="I603" s="455"/>
      <c r="J603" s="461"/>
      <c r="K603" s="460"/>
      <c r="L603" s="235">
        <v>0</v>
      </c>
      <c r="M603" s="235">
        <v>0</v>
      </c>
      <c r="N603" s="235">
        <v>0</v>
      </c>
      <c r="O603" s="235">
        <f t="shared" si="205"/>
        <v>0</v>
      </c>
      <c r="P603" s="235">
        <v>0</v>
      </c>
      <c r="Q603" s="235">
        <v>0</v>
      </c>
      <c r="R603" s="235">
        <f t="shared" si="190"/>
        <v>0</v>
      </c>
      <c r="S603" s="235">
        <v>0</v>
      </c>
      <c r="T603" s="235">
        <v>0</v>
      </c>
      <c r="U603" s="235">
        <f t="shared" si="191"/>
        <v>0</v>
      </c>
      <c r="V603" s="235">
        <v>0</v>
      </c>
      <c r="W603" s="235">
        <v>0</v>
      </c>
    </row>
    <row r="604" spans="1:23" s="161" customFormat="1" ht="30">
      <c r="A604" s="910"/>
      <c r="B604" s="304" t="s">
        <v>992</v>
      </c>
      <c r="C604" s="733"/>
      <c r="D604" s="246" t="s">
        <v>684</v>
      </c>
      <c r="E604" s="321" t="s">
        <v>685</v>
      </c>
      <c r="F604" s="321" t="s">
        <v>93</v>
      </c>
      <c r="G604" s="321" t="s">
        <v>951</v>
      </c>
      <c r="H604" s="150">
        <v>622</v>
      </c>
      <c r="I604" s="455"/>
      <c r="J604" s="461"/>
      <c r="K604" s="460"/>
      <c r="L604" s="235">
        <v>220.3</v>
      </c>
      <c r="M604" s="235">
        <v>260.7</v>
      </c>
      <c r="N604" s="235">
        <v>242.3</v>
      </c>
      <c r="O604" s="235">
        <f t="shared" si="205"/>
        <v>601.70000000000005</v>
      </c>
      <c r="P604" s="235">
        <v>601.70000000000005</v>
      </c>
      <c r="Q604" s="235">
        <v>0</v>
      </c>
      <c r="R604" s="235">
        <f t="shared" si="190"/>
        <v>559.79999999999995</v>
      </c>
      <c r="S604" s="235">
        <v>559.79999999999995</v>
      </c>
      <c r="T604" s="235">
        <v>0</v>
      </c>
      <c r="U604" s="235">
        <f t="shared" si="191"/>
        <v>564</v>
      </c>
      <c r="V604" s="235">
        <v>564</v>
      </c>
      <c r="W604" s="235">
        <v>0</v>
      </c>
    </row>
    <row r="605" spans="1:23" s="161" customFormat="1" ht="15">
      <c r="A605" s="910"/>
      <c r="B605" s="304" t="s">
        <v>993</v>
      </c>
      <c r="C605" s="733"/>
      <c r="D605" s="246" t="s">
        <v>684</v>
      </c>
      <c r="E605" s="321" t="s">
        <v>685</v>
      </c>
      <c r="F605" s="321" t="s">
        <v>93</v>
      </c>
      <c r="G605" s="321" t="s">
        <v>952</v>
      </c>
      <c r="H605" s="150">
        <v>622</v>
      </c>
      <c r="I605" s="455"/>
      <c r="J605" s="461"/>
      <c r="K605" s="460"/>
      <c r="L605" s="235">
        <v>1207.8</v>
      </c>
      <c r="M605" s="235">
        <v>0</v>
      </c>
      <c r="N605" s="235">
        <v>0</v>
      </c>
      <c r="O605" s="235">
        <f t="shared" si="205"/>
        <v>0</v>
      </c>
      <c r="P605" s="235">
        <v>0</v>
      </c>
      <c r="Q605" s="235">
        <v>0</v>
      </c>
      <c r="R605" s="235">
        <f t="shared" ref="R605:R625" si="213">S605+T605</f>
        <v>0</v>
      </c>
      <c r="S605" s="235">
        <v>0</v>
      </c>
      <c r="T605" s="235">
        <v>0</v>
      </c>
      <c r="U605" s="235">
        <f t="shared" si="191"/>
        <v>0</v>
      </c>
      <c r="V605" s="235">
        <v>0</v>
      </c>
      <c r="W605" s="235">
        <v>0</v>
      </c>
    </row>
    <row r="606" spans="1:23" s="161" customFormat="1" ht="30">
      <c r="A606" s="910"/>
      <c r="B606" s="464" t="s">
        <v>982</v>
      </c>
      <c r="C606" s="733"/>
      <c r="D606" s="246" t="s">
        <v>983</v>
      </c>
      <c r="E606" s="321" t="s">
        <v>685</v>
      </c>
      <c r="F606" s="321" t="s">
        <v>93</v>
      </c>
      <c r="G606" s="321" t="s">
        <v>213</v>
      </c>
      <c r="H606" s="150">
        <v>622</v>
      </c>
      <c r="I606" s="904" t="s">
        <v>994</v>
      </c>
      <c r="J606" s="461"/>
      <c r="K606" s="460"/>
      <c r="L606" s="235">
        <v>610.9</v>
      </c>
      <c r="M606" s="235">
        <v>0</v>
      </c>
      <c r="N606" s="235">
        <v>0</v>
      </c>
      <c r="O606" s="235">
        <f t="shared" si="205"/>
        <v>0</v>
      </c>
      <c r="P606" s="235">
        <v>0</v>
      </c>
      <c r="Q606" s="235">
        <v>0</v>
      </c>
      <c r="R606" s="235">
        <f t="shared" si="213"/>
        <v>0</v>
      </c>
      <c r="S606" s="235">
        <v>0</v>
      </c>
      <c r="T606" s="235">
        <v>0</v>
      </c>
      <c r="U606" s="235">
        <f t="shared" ref="U606:U623" si="214">V606+W606</f>
        <v>0</v>
      </c>
      <c r="V606" s="235">
        <v>0</v>
      </c>
      <c r="W606" s="235">
        <v>0</v>
      </c>
    </row>
    <row r="607" spans="1:23" s="161" customFormat="1" ht="15">
      <c r="A607" s="909" t="s">
        <v>995</v>
      </c>
      <c r="B607" s="467" t="s">
        <v>996</v>
      </c>
      <c r="C607" s="732" t="s">
        <v>997</v>
      </c>
      <c r="D607" s="246"/>
      <c r="E607" s="321"/>
      <c r="F607" s="321"/>
      <c r="G607" s="321"/>
      <c r="H607" s="150"/>
      <c r="I607" s="904"/>
      <c r="J607" s="461"/>
      <c r="K607" s="460"/>
      <c r="L607" s="462">
        <f>L608+L609+L610+L611+L612+L613+L614+L615+L616+L617+L618+L619+L620</f>
        <v>22038.899999999998</v>
      </c>
      <c r="M607" s="462">
        <f>M608+M609+M610+M611+M612+M613+M615+M616+M617+M618+M619+M620+M614</f>
        <v>25523.200000000004</v>
      </c>
      <c r="N607" s="462">
        <f>N608+N609+N610+N611+N612+N613+N615+N616+N617+N618+N619+N620+N614</f>
        <v>15148.6</v>
      </c>
      <c r="O607" s="462">
        <f t="shared" si="205"/>
        <v>23182.699999999997</v>
      </c>
      <c r="P607" s="462">
        <f>P608+P609+P610+P611+P612+P613+P614+P615+P616+P617+P618+P619+P620</f>
        <v>23182.699999999997</v>
      </c>
      <c r="Q607" s="462">
        <f>Q608+Q609+Q610+Q611+Q612+Q613+Q614+Q615+Q616+Q617+Q618+Q619+Q620</f>
        <v>0</v>
      </c>
      <c r="R607" s="462">
        <f t="shared" si="213"/>
        <v>21287.4</v>
      </c>
      <c r="S607" s="462">
        <f>S608+S609+S610+S611+S612+S613+S614+S615+S616+S617+S618+S619+S620</f>
        <v>21287.4</v>
      </c>
      <c r="T607" s="462">
        <f>T608+T609+T610+T611+T612+T613+T614+T615+T616+T617+T618+T619+T620</f>
        <v>0</v>
      </c>
      <c r="U607" s="462">
        <f t="shared" si="214"/>
        <v>21442.400000000005</v>
      </c>
      <c r="V607" s="462">
        <f>V608+V609+V610+V611+V612+V613+V614+V615+V616+V617+V618+V619+V620</f>
        <v>21442.400000000005</v>
      </c>
      <c r="W607" s="462">
        <f>W608+W609+W610+W611+W612+W613+W614+W615+W616+W617+W618+W619+W620</f>
        <v>0</v>
      </c>
    </row>
    <row r="608" spans="1:23" s="161" customFormat="1" ht="30">
      <c r="A608" s="910"/>
      <c r="B608" s="464" t="s">
        <v>974</v>
      </c>
      <c r="C608" s="733"/>
      <c r="D608" s="246" t="s">
        <v>975</v>
      </c>
      <c r="E608" s="321" t="s">
        <v>158</v>
      </c>
      <c r="F608" s="321" t="s">
        <v>158</v>
      </c>
      <c r="G608" s="321" t="s">
        <v>976</v>
      </c>
      <c r="H608" s="150">
        <v>622</v>
      </c>
      <c r="I608" s="904"/>
      <c r="J608" s="461" t="s">
        <v>927</v>
      </c>
      <c r="K608" s="460"/>
      <c r="L608" s="235">
        <v>51.1</v>
      </c>
      <c r="M608" s="235">
        <v>50.8</v>
      </c>
      <c r="N608" s="235">
        <v>4.5999999999999996</v>
      </c>
      <c r="O608" s="235">
        <f t="shared" si="205"/>
        <v>52.3</v>
      </c>
      <c r="P608" s="235">
        <v>52.3</v>
      </c>
      <c r="Q608" s="235">
        <v>0</v>
      </c>
      <c r="R608" s="235">
        <f t="shared" si="213"/>
        <v>51.5</v>
      </c>
      <c r="S608" s="235">
        <v>51.5</v>
      </c>
      <c r="T608" s="235">
        <v>0</v>
      </c>
      <c r="U608" s="235">
        <f t="shared" si="214"/>
        <v>52.2</v>
      </c>
      <c r="V608" s="235">
        <v>52.2</v>
      </c>
      <c r="W608" s="621">
        <v>0</v>
      </c>
    </row>
    <row r="609" spans="1:23" s="161" customFormat="1" ht="30">
      <c r="A609" s="910"/>
      <c r="B609" s="466" t="s">
        <v>998</v>
      </c>
      <c r="C609" s="733"/>
      <c r="D609" s="246" t="s">
        <v>684</v>
      </c>
      <c r="E609" s="321" t="s">
        <v>685</v>
      </c>
      <c r="F609" s="321" t="s">
        <v>93</v>
      </c>
      <c r="G609" s="321" t="s">
        <v>971</v>
      </c>
      <c r="H609" s="150">
        <v>622</v>
      </c>
      <c r="I609" s="904"/>
      <c r="J609" s="461"/>
      <c r="K609" s="460"/>
      <c r="L609" s="235">
        <f>19219+0.3</f>
        <v>19219.3</v>
      </c>
      <c r="M609" s="235">
        <f>22793+0.2</f>
        <v>22793.200000000001</v>
      </c>
      <c r="N609" s="235">
        <v>13123</v>
      </c>
      <c r="O609" s="235">
        <f t="shared" si="205"/>
        <v>20924.3</v>
      </c>
      <c r="P609" s="235">
        <v>20924.3</v>
      </c>
      <c r="Q609" s="235">
        <v>0</v>
      </c>
      <c r="R609" s="235">
        <f t="shared" si="213"/>
        <v>19548.3</v>
      </c>
      <c r="S609" s="235">
        <v>19548.3</v>
      </c>
      <c r="T609" s="235">
        <v>0</v>
      </c>
      <c r="U609" s="235">
        <f t="shared" si="214"/>
        <v>19697.400000000001</v>
      </c>
      <c r="V609" s="235">
        <v>19697.400000000001</v>
      </c>
      <c r="W609" s="621">
        <v>0</v>
      </c>
    </row>
    <row r="610" spans="1:23" s="161" customFormat="1" ht="45">
      <c r="A610" s="910"/>
      <c r="B610" s="466" t="s">
        <v>999</v>
      </c>
      <c r="C610" s="733"/>
      <c r="D610" s="246" t="s">
        <v>684</v>
      </c>
      <c r="E610" s="321" t="s">
        <v>685</v>
      </c>
      <c r="F610" s="321" t="s">
        <v>93</v>
      </c>
      <c r="G610" s="321" t="s">
        <v>425</v>
      </c>
      <c r="H610" s="150">
        <v>622</v>
      </c>
      <c r="I610" s="904"/>
      <c r="J610" s="461"/>
      <c r="K610" s="460"/>
      <c r="L610" s="235">
        <v>1029.8</v>
      </c>
      <c r="M610" s="235">
        <v>1129.0999999999999</v>
      </c>
      <c r="N610" s="235">
        <v>1129.0999999999999</v>
      </c>
      <c r="O610" s="235">
        <f t="shared" si="205"/>
        <v>1013.5</v>
      </c>
      <c r="P610" s="235">
        <v>1013.5</v>
      </c>
      <c r="Q610" s="235">
        <v>0</v>
      </c>
      <c r="R610" s="235">
        <f t="shared" si="213"/>
        <v>1013.5</v>
      </c>
      <c r="S610" s="235">
        <v>1013.5</v>
      </c>
      <c r="T610" s="235">
        <v>0</v>
      </c>
      <c r="U610" s="235">
        <f t="shared" si="214"/>
        <v>1013.5</v>
      </c>
      <c r="V610" s="235">
        <v>1013.5</v>
      </c>
      <c r="W610" s="621">
        <v>0</v>
      </c>
    </row>
    <row r="611" spans="1:23" s="161" customFormat="1" ht="15">
      <c r="A611" s="910"/>
      <c r="B611" s="466" t="s">
        <v>1000</v>
      </c>
      <c r="C611" s="733"/>
      <c r="D611" s="246" t="s">
        <v>684</v>
      </c>
      <c r="E611" s="321" t="s">
        <v>685</v>
      </c>
      <c r="F611" s="321" t="s">
        <v>93</v>
      </c>
      <c r="G611" s="321" t="s">
        <v>1001</v>
      </c>
      <c r="H611" s="150">
        <v>622</v>
      </c>
      <c r="I611" s="904"/>
      <c r="J611" s="461"/>
      <c r="K611" s="460"/>
      <c r="L611" s="235">
        <v>0</v>
      </c>
      <c r="M611" s="235">
        <v>0</v>
      </c>
      <c r="N611" s="235">
        <v>0</v>
      </c>
      <c r="O611" s="235">
        <f t="shared" si="205"/>
        <v>466.5</v>
      </c>
      <c r="P611" s="235">
        <v>466.5</v>
      </c>
      <c r="Q611" s="235">
        <v>0</v>
      </c>
      <c r="R611" s="235">
        <f t="shared" si="213"/>
        <v>0</v>
      </c>
      <c r="S611" s="235">
        <v>0</v>
      </c>
      <c r="T611" s="235">
        <v>0</v>
      </c>
      <c r="U611" s="235">
        <f t="shared" si="214"/>
        <v>0</v>
      </c>
      <c r="V611" s="235">
        <v>0</v>
      </c>
      <c r="W611" s="621">
        <v>0</v>
      </c>
    </row>
    <row r="612" spans="1:23" s="161" customFormat="1" ht="15">
      <c r="A612" s="910"/>
      <c r="B612" s="466" t="s">
        <v>993</v>
      </c>
      <c r="C612" s="733"/>
      <c r="D612" s="246" t="s">
        <v>684</v>
      </c>
      <c r="E612" s="321" t="s">
        <v>685</v>
      </c>
      <c r="F612" s="321" t="s">
        <v>93</v>
      </c>
      <c r="G612" s="321" t="s">
        <v>970</v>
      </c>
      <c r="H612" s="150">
        <v>622</v>
      </c>
      <c r="I612" s="904"/>
      <c r="J612" s="461"/>
      <c r="K612" s="460"/>
      <c r="L612" s="235">
        <v>0</v>
      </c>
      <c r="M612" s="235">
        <v>55</v>
      </c>
      <c r="N612" s="235">
        <v>55</v>
      </c>
      <c r="O612" s="235">
        <f t="shared" si="205"/>
        <v>0</v>
      </c>
      <c r="P612" s="235">
        <v>0</v>
      </c>
      <c r="Q612" s="235">
        <v>0</v>
      </c>
      <c r="R612" s="235">
        <f t="shared" si="213"/>
        <v>0</v>
      </c>
      <c r="S612" s="235">
        <v>0</v>
      </c>
      <c r="T612" s="235">
        <v>0</v>
      </c>
      <c r="U612" s="235">
        <f t="shared" si="214"/>
        <v>0</v>
      </c>
      <c r="V612" s="235">
        <v>0</v>
      </c>
      <c r="W612" s="621">
        <v>0</v>
      </c>
    </row>
    <row r="613" spans="1:23" s="161" customFormat="1" ht="60">
      <c r="A613" s="910"/>
      <c r="B613" s="466" t="s">
        <v>1002</v>
      </c>
      <c r="C613" s="733"/>
      <c r="D613" s="246" t="s">
        <v>684</v>
      </c>
      <c r="E613" s="321" t="s">
        <v>685</v>
      </c>
      <c r="F613" s="321" t="s">
        <v>93</v>
      </c>
      <c r="G613" s="321" t="s">
        <v>1003</v>
      </c>
      <c r="H613" s="150">
        <v>622</v>
      </c>
      <c r="I613" s="904"/>
      <c r="J613" s="461"/>
      <c r="K613" s="460"/>
      <c r="L613" s="235">
        <v>0</v>
      </c>
      <c r="M613" s="235">
        <v>143.9</v>
      </c>
      <c r="N613" s="235">
        <v>143.9</v>
      </c>
      <c r="O613" s="235">
        <f t="shared" si="205"/>
        <v>0</v>
      </c>
      <c r="P613" s="235">
        <v>0</v>
      </c>
      <c r="Q613" s="235">
        <v>0</v>
      </c>
      <c r="R613" s="235">
        <f t="shared" si="213"/>
        <v>0</v>
      </c>
      <c r="S613" s="235">
        <v>0</v>
      </c>
      <c r="T613" s="235">
        <v>0</v>
      </c>
      <c r="U613" s="235">
        <f t="shared" si="214"/>
        <v>0</v>
      </c>
      <c r="V613" s="235">
        <v>0</v>
      </c>
      <c r="W613" s="621">
        <v>0</v>
      </c>
    </row>
    <row r="614" spans="1:23" s="161" customFormat="1" ht="30">
      <c r="A614" s="910"/>
      <c r="B614" s="466" t="s">
        <v>1004</v>
      </c>
      <c r="C614" s="733"/>
      <c r="D614" s="246" t="s">
        <v>983</v>
      </c>
      <c r="E614" s="321" t="s">
        <v>685</v>
      </c>
      <c r="F614" s="321" t="s">
        <v>93</v>
      </c>
      <c r="G614" s="321" t="s">
        <v>131</v>
      </c>
      <c r="H614" s="150">
        <v>622</v>
      </c>
      <c r="I614" s="455"/>
      <c r="J614" s="461"/>
      <c r="K614" s="460"/>
      <c r="L614" s="235">
        <v>108</v>
      </c>
      <c r="M614" s="235">
        <v>0</v>
      </c>
      <c r="N614" s="235">
        <v>0</v>
      </c>
      <c r="O614" s="235">
        <f t="shared" si="205"/>
        <v>0</v>
      </c>
      <c r="P614" s="235">
        <v>0</v>
      </c>
      <c r="Q614" s="235">
        <v>0</v>
      </c>
      <c r="R614" s="235">
        <f t="shared" si="213"/>
        <v>0</v>
      </c>
      <c r="S614" s="235">
        <v>0</v>
      </c>
      <c r="T614" s="235">
        <v>0</v>
      </c>
      <c r="U614" s="235">
        <f t="shared" si="214"/>
        <v>0</v>
      </c>
      <c r="V614" s="235">
        <v>0</v>
      </c>
      <c r="W614" s="621">
        <v>0</v>
      </c>
    </row>
    <row r="615" spans="1:23" s="161" customFormat="1" ht="30">
      <c r="A615" s="910"/>
      <c r="B615" s="466" t="s">
        <v>982</v>
      </c>
      <c r="C615" s="733"/>
      <c r="D615" s="246" t="s">
        <v>983</v>
      </c>
      <c r="E615" s="321" t="s">
        <v>685</v>
      </c>
      <c r="F615" s="321" t="s">
        <v>93</v>
      </c>
      <c r="G615" s="321" t="s">
        <v>213</v>
      </c>
      <c r="H615" s="150">
        <v>622</v>
      </c>
      <c r="I615" s="455"/>
      <c r="J615" s="461"/>
      <c r="K615" s="460"/>
      <c r="L615" s="235">
        <v>543.9</v>
      </c>
      <c r="M615" s="235">
        <v>569.70000000000005</v>
      </c>
      <c r="N615" s="235">
        <v>498.4</v>
      </c>
      <c r="O615" s="235">
        <f t="shared" si="205"/>
        <v>0</v>
      </c>
      <c r="P615" s="235">
        <v>0</v>
      </c>
      <c r="Q615" s="235">
        <v>0</v>
      </c>
      <c r="R615" s="235">
        <f t="shared" si="213"/>
        <v>0</v>
      </c>
      <c r="S615" s="235">
        <v>0</v>
      </c>
      <c r="T615" s="235">
        <v>0</v>
      </c>
      <c r="U615" s="235">
        <f t="shared" si="214"/>
        <v>0</v>
      </c>
      <c r="V615" s="235">
        <v>0</v>
      </c>
      <c r="W615" s="621">
        <v>0</v>
      </c>
    </row>
    <row r="616" spans="1:23" s="161" customFormat="1" ht="30">
      <c r="A616" s="910"/>
      <c r="B616" s="466" t="s">
        <v>1005</v>
      </c>
      <c r="C616" s="733"/>
      <c r="D616" s="246" t="s">
        <v>684</v>
      </c>
      <c r="E616" s="321" t="s">
        <v>685</v>
      </c>
      <c r="F616" s="321" t="s">
        <v>94</v>
      </c>
      <c r="G616" s="321" t="s">
        <v>686</v>
      </c>
      <c r="H616" s="150">
        <v>622</v>
      </c>
      <c r="I616" s="455"/>
      <c r="J616" s="461"/>
      <c r="K616" s="460"/>
      <c r="L616" s="235">
        <v>65.7</v>
      </c>
      <c r="M616" s="235">
        <v>184.2</v>
      </c>
      <c r="N616" s="235">
        <v>47.3</v>
      </c>
      <c r="O616" s="235">
        <f t="shared" si="205"/>
        <v>170.6</v>
      </c>
      <c r="P616" s="235">
        <v>170.6</v>
      </c>
      <c r="Q616" s="235">
        <v>0</v>
      </c>
      <c r="R616" s="235">
        <f t="shared" si="213"/>
        <v>157.69999999999999</v>
      </c>
      <c r="S616" s="235">
        <v>157.69999999999999</v>
      </c>
      <c r="T616" s="235">
        <v>0</v>
      </c>
      <c r="U616" s="235">
        <f t="shared" si="214"/>
        <v>159</v>
      </c>
      <c r="V616" s="235">
        <v>159</v>
      </c>
      <c r="W616" s="621">
        <v>0</v>
      </c>
    </row>
    <row r="617" spans="1:23" s="161" customFormat="1" ht="15">
      <c r="A617" s="910"/>
      <c r="B617" s="466" t="s">
        <v>985</v>
      </c>
      <c r="C617" s="733"/>
      <c r="D617" s="246" t="s">
        <v>986</v>
      </c>
      <c r="E617" s="321" t="s">
        <v>81</v>
      </c>
      <c r="F617" s="321" t="s">
        <v>156</v>
      </c>
      <c r="G617" s="321" t="s">
        <v>987</v>
      </c>
      <c r="H617" s="150">
        <v>622</v>
      </c>
      <c r="I617" s="455"/>
      <c r="J617" s="461"/>
      <c r="K617" s="460"/>
      <c r="L617" s="235">
        <f>490.4-0.1</f>
        <v>490.29999999999995</v>
      </c>
      <c r="M617" s="235">
        <v>341</v>
      </c>
      <c r="N617" s="235">
        <v>116.2</v>
      </c>
      <c r="O617" s="235">
        <f t="shared" si="205"/>
        <v>313.2</v>
      </c>
      <c r="P617" s="235">
        <v>313.2</v>
      </c>
      <c r="Q617" s="235">
        <v>0</v>
      </c>
      <c r="R617" s="235">
        <f t="shared" si="213"/>
        <v>290.89999999999998</v>
      </c>
      <c r="S617" s="235">
        <v>290.89999999999998</v>
      </c>
      <c r="T617" s="235">
        <v>0</v>
      </c>
      <c r="U617" s="235">
        <f t="shared" si="214"/>
        <v>293.2</v>
      </c>
      <c r="V617" s="235">
        <v>293.2</v>
      </c>
      <c r="W617" s="621">
        <v>0</v>
      </c>
    </row>
    <row r="618" spans="1:23" s="161" customFormat="1" ht="45">
      <c r="A618" s="910"/>
      <c r="B618" s="466" t="s">
        <v>1006</v>
      </c>
      <c r="C618" s="733"/>
      <c r="D618" s="246" t="s">
        <v>1007</v>
      </c>
      <c r="E618" s="321" t="s">
        <v>81</v>
      </c>
      <c r="F618" s="321" t="s">
        <v>156</v>
      </c>
      <c r="G618" s="321" t="s">
        <v>874</v>
      </c>
      <c r="H618" s="150">
        <v>622</v>
      </c>
      <c r="I618" s="455"/>
      <c r="J618" s="461"/>
      <c r="K618" s="460"/>
      <c r="L618" s="235">
        <v>441.2</v>
      </c>
      <c r="M618" s="235">
        <v>20.7</v>
      </c>
      <c r="N618" s="235">
        <v>0</v>
      </c>
      <c r="O618" s="235">
        <f t="shared" si="205"/>
        <v>19.100000000000001</v>
      </c>
      <c r="P618" s="235">
        <v>19.100000000000001</v>
      </c>
      <c r="Q618" s="235">
        <v>0</v>
      </c>
      <c r="R618" s="235">
        <f t="shared" si="213"/>
        <v>17.8</v>
      </c>
      <c r="S618" s="235">
        <v>17.8</v>
      </c>
      <c r="T618" s="235">
        <v>0</v>
      </c>
      <c r="U618" s="235">
        <f t="shared" si="214"/>
        <v>17.899999999999999</v>
      </c>
      <c r="V618" s="235">
        <v>17.899999999999999</v>
      </c>
      <c r="W618" s="235">
        <v>0</v>
      </c>
    </row>
    <row r="619" spans="1:23" s="161" customFormat="1" ht="60">
      <c r="A619" s="910"/>
      <c r="B619" s="466" t="s">
        <v>1008</v>
      </c>
      <c r="C619" s="733"/>
      <c r="D619" s="246" t="s">
        <v>986</v>
      </c>
      <c r="E619" s="321" t="s">
        <v>81</v>
      </c>
      <c r="F619" s="321" t="s">
        <v>156</v>
      </c>
      <c r="G619" s="321" t="s">
        <v>1009</v>
      </c>
      <c r="H619" s="150">
        <v>622</v>
      </c>
      <c r="I619" s="455"/>
      <c r="J619" s="461"/>
      <c r="K619" s="460"/>
      <c r="L619" s="235">
        <v>64.599999999999994</v>
      </c>
      <c r="M619" s="235">
        <v>20.9</v>
      </c>
      <c r="N619" s="235">
        <v>0</v>
      </c>
      <c r="O619" s="235">
        <f t="shared" si="205"/>
        <v>19.2</v>
      </c>
      <c r="P619" s="235">
        <v>19.2</v>
      </c>
      <c r="Q619" s="235">
        <v>0</v>
      </c>
      <c r="R619" s="235">
        <f t="shared" si="213"/>
        <v>17.899999999999999</v>
      </c>
      <c r="S619" s="235">
        <v>17.899999999999999</v>
      </c>
      <c r="T619" s="235">
        <v>0</v>
      </c>
      <c r="U619" s="235">
        <f t="shared" si="214"/>
        <v>18</v>
      </c>
      <c r="V619" s="235">
        <v>18</v>
      </c>
      <c r="W619" s="235">
        <v>0</v>
      </c>
    </row>
    <row r="620" spans="1:23" s="161" customFormat="1" ht="15">
      <c r="A620" s="911"/>
      <c r="B620" s="466" t="s">
        <v>1010</v>
      </c>
      <c r="C620" s="768"/>
      <c r="D620" s="246" t="s">
        <v>986</v>
      </c>
      <c r="E620" s="321" t="s">
        <v>81</v>
      </c>
      <c r="F620" s="321" t="s">
        <v>156</v>
      </c>
      <c r="G620" s="321" t="s">
        <v>1011</v>
      </c>
      <c r="H620" s="150">
        <v>622</v>
      </c>
      <c r="I620" s="455"/>
      <c r="J620" s="461"/>
      <c r="K620" s="460"/>
      <c r="L620" s="235">
        <v>25</v>
      </c>
      <c r="M620" s="235">
        <v>214.7</v>
      </c>
      <c r="N620" s="235">
        <v>31.1</v>
      </c>
      <c r="O620" s="235">
        <f t="shared" si="205"/>
        <v>204</v>
      </c>
      <c r="P620" s="235">
        <v>204</v>
      </c>
      <c r="Q620" s="235">
        <v>0</v>
      </c>
      <c r="R620" s="235">
        <f t="shared" si="213"/>
        <v>189.8</v>
      </c>
      <c r="S620" s="235">
        <v>189.8</v>
      </c>
      <c r="T620" s="235">
        <v>0</v>
      </c>
      <c r="U620" s="235">
        <f t="shared" si="214"/>
        <v>191.2</v>
      </c>
      <c r="V620" s="235">
        <v>191.2</v>
      </c>
      <c r="W620" s="235">
        <v>0</v>
      </c>
    </row>
    <row r="621" spans="1:23" s="161" customFormat="1" ht="15">
      <c r="A621" s="468" t="s">
        <v>1012</v>
      </c>
      <c r="B621" s="469" t="s">
        <v>1013</v>
      </c>
      <c r="C621" s="470"/>
      <c r="D621" s="246"/>
      <c r="E621" s="321"/>
      <c r="F621" s="321"/>
      <c r="G621" s="321"/>
      <c r="H621" s="150"/>
      <c r="I621" s="455"/>
      <c r="J621" s="461"/>
      <c r="K621" s="460"/>
      <c r="L621" s="462">
        <f>L622+L623+L624+L625</f>
        <v>1927.3000000000002</v>
      </c>
      <c r="M621" s="462">
        <f t="shared" ref="M621:N621" si="215">M622+M623+M624+M625</f>
        <v>110.6</v>
      </c>
      <c r="N621" s="462">
        <f t="shared" si="215"/>
        <v>0</v>
      </c>
      <c r="O621" s="462">
        <f t="shared" si="205"/>
        <v>3529.9</v>
      </c>
      <c r="P621" s="462">
        <f>P622+P623+P624+P625</f>
        <v>3529.9</v>
      </c>
      <c r="Q621" s="462">
        <f>Q622+Q623+Q624+Q625</f>
        <v>0</v>
      </c>
      <c r="R621" s="462">
        <f t="shared" si="213"/>
        <v>391.8</v>
      </c>
      <c r="S621" s="462">
        <f>S622+S623+S624+S625</f>
        <v>391.8</v>
      </c>
      <c r="T621" s="462">
        <f>T622+T623+T624+T625</f>
        <v>0</v>
      </c>
      <c r="U621" s="462">
        <f t="shared" si="214"/>
        <v>12442</v>
      </c>
      <c r="V621" s="462">
        <f>V622+V623+V624+V625</f>
        <v>12442</v>
      </c>
      <c r="W621" s="462">
        <f>W622+W623+W624+W625</f>
        <v>0</v>
      </c>
    </row>
    <row r="622" spans="1:23" s="161" customFormat="1" ht="30">
      <c r="A622" s="468"/>
      <c r="B622" s="305" t="s">
        <v>1014</v>
      </c>
      <c r="C622" s="470"/>
      <c r="D622" s="246" t="s">
        <v>1015</v>
      </c>
      <c r="E622" s="321" t="s">
        <v>158</v>
      </c>
      <c r="F622" s="321" t="s">
        <v>96</v>
      </c>
      <c r="G622" s="321" t="s">
        <v>960</v>
      </c>
      <c r="H622" s="150">
        <v>622</v>
      </c>
      <c r="I622" s="455"/>
      <c r="J622" s="461"/>
      <c r="K622" s="460"/>
      <c r="L622" s="235">
        <v>397.9</v>
      </c>
      <c r="M622" s="235">
        <v>60.6</v>
      </c>
      <c r="N622" s="235">
        <v>0</v>
      </c>
      <c r="O622" s="235">
        <f t="shared" si="205"/>
        <v>242.8</v>
      </c>
      <c r="P622" s="235">
        <v>242.8</v>
      </c>
      <c r="Q622" s="235">
        <v>0</v>
      </c>
      <c r="R622" s="235">
        <f t="shared" si="213"/>
        <v>283.8</v>
      </c>
      <c r="S622" s="235">
        <v>283.8</v>
      </c>
      <c r="T622" s="235">
        <v>0</v>
      </c>
      <c r="U622" s="235">
        <f t="shared" si="214"/>
        <v>45</v>
      </c>
      <c r="V622" s="235">
        <v>45</v>
      </c>
      <c r="W622" s="621">
        <v>0</v>
      </c>
    </row>
    <row r="623" spans="1:23" s="161" customFormat="1" ht="30">
      <c r="A623" s="468"/>
      <c r="B623" s="305" t="s">
        <v>982</v>
      </c>
      <c r="C623" s="470"/>
      <c r="D623" s="246" t="s">
        <v>983</v>
      </c>
      <c r="E623" s="321" t="s">
        <v>158</v>
      </c>
      <c r="F623" s="321" t="s">
        <v>96</v>
      </c>
      <c r="G623" s="321" t="s">
        <v>213</v>
      </c>
      <c r="H623" s="150">
        <v>622</v>
      </c>
      <c r="I623" s="455"/>
      <c r="J623" s="461"/>
      <c r="K623" s="460"/>
      <c r="L623" s="235">
        <v>127.2</v>
      </c>
      <c r="M623" s="235">
        <v>50</v>
      </c>
      <c r="N623" s="235">
        <v>0</v>
      </c>
      <c r="O623" s="235">
        <f t="shared" si="205"/>
        <v>0</v>
      </c>
      <c r="P623" s="235">
        <v>0</v>
      </c>
      <c r="Q623" s="235">
        <v>0</v>
      </c>
      <c r="R623" s="235">
        <f t="shared" si="213"/>
        <v>0</v>
      </c>
      <c r="S623" s="235">
        <v>0</v>
      </c>
      <c r="T623" s="235">
        <v>0</v>
      </c>
      <c r="U623" s="235">
        <f t="shared" si="214"/>
        <v>0</v>
      </c>
      <c r="V623" s="235">
        <v>0</v>
      </c>
      <c r="W623" s="621">
        <v>0</v>
      </c>
    </row>
    <row r="624" spans="1:23" s="161" customFormat="1" ht="45">
      <c r="A624" s="468"/>
      <c r="B624" s="305" t="s">
        <v>1016</v>
      </c>
      <c r="C624" s="470"/>
      <c r="D624" s="246" t="s">
        <v>1015</v>
      </c>
      <c r="E624" s="321" t="s">
        <v>158</v>
      </c>
      <c r="F624" s="321" t="s">
        <v>96</v>
      </c>
      <c r="G624" s="321" t="s">
        <v>1017</v>
      </c>
      <c r="H624" s="150">
        <v>622</v>
      </c>
      <c r="I624" s="455"/>
      <c r="J624" s="461"/>
      <c r="K624" s="460"/>
      <c r="L624" s="235">
        <v>0</v>
      </c>
      <c r="M624" s="235">
        <v>0</v>
      </c>
      <c r="N624" s="235">
        <v>0</v>
      </c>
      <c r="O624" s="235">
        <f t="shared" si="205"/>
        <v>0</v>
      </c>
      <c r="P624" s="235">
        <v>0</v>
      </c>
      <c r="Q624" s="235">
        <v>0</v>
      </c>
      <c r="R624" s="235">
        <f t="shared" si="213"/>
        <v>0</v>
      </c>
      <c r="S624" s="235">
        <v>0</v>
      </c>
      <c r="T624" s="235">
        <v>0</v>
      </c>
      <c r="U624" s="235">
        <f>V624+W624</f>
        <v>0</v>
      </c>
      <c r="V624" s="235">
        <v>0</v>
      </c>
      <c r="W624" s="235">
        <v>0</v>
      </c>
    </row>
    <row r="625" spans="1:23" s="161" customFormat="1" ht="60">
      <c r="A625" s="468"/>
      <c r="B625" s="305" t="s">
        <v>1018</v>
      </c>
      <c r="C625" s="470"/>
      <c r="D625" s="246" t="s">
        <v>1015</v>
      </c>
      <c r="E625" s="321" t="s">
        <v>158</v>
      </c>
      <c r="F625" s="321" t="s">
        <v>96</v>
      </c>
      <c r="G625" s="321" t="s">
        <v>1019</v>
      </c>
      <c r="H625" s="150">
        <v>622</v>
      </c>
      <c r="I625" s="471"/>
      <c r="J625" s="472"/>
      <c r="K625" s="460"/>
      <c r="L625" s="235">
        <v>1402.2</v>
      </c>
      <c r="M625" s="235">
        <v>0</v>
      </c>
      <c r="N625" s="235">
        <v>0</v>
      </c>
      <c r="O625" s="235">
        <f t="shared" si="205"/>
        <v>3287.1</v>
      </c>
      <c r="P625" s="235">
        <v>3287.1</v>
      </c>
      <c r="Q625" s="235">
        <v>0</v>
      </c>
      <c r="R625" s="235">
        <f t="shared" si="213"/>
        <v>108</v>
      </c>
      <c r="S625" s="235">
        <v>108</v>
      </c>
      <c r="T625" s="235">
        <v>0</v>
      </c>
      <c r="U625" s="235">
        <f>V625+W625</f>
        <v>12397</v>
      </c>
      <c r="V625" s="235">
        <v>12397</v>
      </c>
      <c r="W625" s="235">
        <v>0</v>
      </c>
    </row>
    <row r="626" spans="1:23" s="280" customFormat="1" ht="28.5">
      <c r="A626" s="616" t="s">
        <v>159</v>
      </c>
      <c r="B626" s="265" t="s">
        <v>568</v>
      </c>
      <c r="C626" s="266"/>
      <c r="D626" s="266"/>
      <c r="E626" s="266"/>
      <c r="F626" s="266"/>
      <c r="G626" s="266"/>
      <c r="H626" s="266"/>
      <c r="I626" s="266"/>
      <c r="J626" s="266"/>
      <c r="K626" s="266" t="s">
        <v>62</v>
      </c>
      <c r="L626" s="233">
        <f>SUM(L627,L650)</f>
        <v>92915.9</v>
      </c>
      <c r="M626" s="233">
        <f t="shared" ref="M626:W626" si="216">SUM(M627,M650)</f>
        <v>137890.1</v>
      </c>
      <c r="N626" s="233">
        <f t="shared" si="216"/>
        <v>73876.7</v>
      </c>
      <c r="O626" s="233">
        <f t="shared" si="216"/>
        <v>51079.199999999997</v>
      </c>
      <c r="P626" s="233">
        <f t="shared" si="216"/>
        <v>51079.199999999997</v>
      </c>
      <c r="Q626" s="233">
        <f t="shared" si="216"/>
        <v>0</v>
      </c>
      <c r="R626" s="233">
        <f t="shared" si="216"/>
        <v>50648.19999999999</v>
      </c>
      <c r="S626" s="233">
        <f t="shared" si="216"/>
        <v>50648.19999999999</v>
      </c>
      <c r="T626" s="233">
        <f t="shared" si="216"/>
        <v>0</v>
      </c>
      <c r="U626" s="233">
        <f t="shared" si="216"/>
        <v>51019.6</v>
      </c>
      <c r="V626" s="233">
        <f t="shared" si="216"/>
        <v>51019.6</v>
      </c>
      <c r="W626" s="233">
        <f t="shared" si="216"/>
        <v>0</v>
      </c>
    </row>
    <row r="627" spans="1:23" s="280" customFormat="1" ht="38.450000000000003" customHeight="1">
      <c r="A627" s="281" t="s">
        <v>9</v>
      </c>
      <c r="B627" s="725" t="s">
        <v>67</v>
      </c>
      <c r="C627" s="725"/>
      <c r="D627" s="725"/>
      <c r="E627" s="725"/>
      <c r="F627" s="725"/>
      <c r="G627" s="725"/>
      <c r="H627" s="725"/>
      <c r="I627" s="725"/>
      <c r="J627" s="725"/>
      <c r="K627" s="725"/>
      <c r="L627" s="234">
        <f>SUM(L628,L632,L637,L646)</f>
        <v>80041.299999999988</v>
      </c>
      <c r="M627" s="234">
        <f t="shared" ref="M627:W627" si="217">SUM(M628,M632,M637,M646)</f>
        <v>126486.1</v>
      </c>
      <c r="N627" s="234">
        <f t="shared" si="217"/>
        <v>66555.399999999994</v>
      </c>
      <c r="O627" s="234">
        <f t="shared" si="217"/>
        <v>43448</v>
      </c>
      <c r="P627" s="234">
        <f t="shared" si="217"/>
        <v>43448</v>
      </c>
      <c r="Q627" s="234">
        <f t="shared" si="217"/>
        <v>0</v>
      </c>
      <c r="R627" s="234">
        <f t="shared" si="217"/>
        <v>43423.999999999993</v>
      </c>
      <c r="S627" s="234">
        <f t="shared" si="217"/>
        <v>43423.999999999993</v>
      </c>
      <c r="T627" s="234">
        <f t="shared" si="217"/>
        <v>0</v>
      </c>
      <c r="U627" s="234">
        <f t="shared" si="217"/>
        <v>43754.1</v>
      </c>
      <c r="V627" s="234">
        <f t="shared" si="217"/>
        <v>43754.1</v>
      </c>
      <c r="W627" s="234">
        <f t="shared" si="217"/>
        <v>0</v>
      </c>
    </row>
    <row r="628" spans="1:23" s="161" customFormat="1" ht="19.899999999999999" customHeight="1">
      <c r="A628" s="282" t="s">
        <v>57</v>
      </c>
      <c r="B628" s="224"/>
      <c r="C628" s="283"/>
      <c r="D628" s="284"/>
      <c r="E628" s="224"/>
      <c r="F628" s="224"/>
      <c r="G628" s="224"/>
      <c r="H628" s="224"/>
      <c r="I628" s="149"/>
      <c r="J628" s="283"/>
      <c r="K628" s="284"/>
      <c r="L628" s="402">
        <f>SUM(L629:L631)</f>
        <v>21703.200000000001</v>
      </c>
      <c r="M628" s="402">
        <f t="shared" ref="M628:W628" si="218">SUM(M629:M631)</f>
        <v>20327.699999999997</v>
      </c>
      <c r="N628" s="402">
        <f t="shared" si="218"/>
        <v>14513.3</v>
      </c>
      <c r="O628" s="402">
        <f t="shared" si="218"/>
        <v>23405.799999999996</v>
      </c>
      <c r="P628" s="402">
        <f t="shared" si="218"/>
        <v>23405.799999999996</v>
      </c>
      <c r="Q628" s="402">
        <f t="shared" si="218"/>
        <v>0</v>
      </c>
      <c r="R628" s="402">
        <f t="shared" si="218"/>
        <v>21773.999999999996</v>
      </c>
      <c r="S628" s="402">
        <f t="shared" si="218"/>
        <v>21773.999999999996</v>
      </c>
      <c r="T628" s="402">
        <f t="shared" si="218"/>
        <v>0</v>
      </c>
      <c r="U628" s="402">
        <f t="shared" si="218"/>
        <v>21939.599999999999</v>
      </c>
      <c r="V628" s="402">
        <f t="shared" si="218"/>
        <v>21939.599999999999</v>
      </c>
      <c r="W628" s="403">
        <f t="shared" si="218"/>
        <v>0</v>
      </c>
    </row>
    <row r="629" spans="1:23" s="161" customFormat="1" ht="41.25" customHeight="1">
      <c r="A629" s="285" t="s">
        <v>10</v>
      </c>
      <c r="B629" s="224" t="s">
        <v>68</v>
      </c>
      <c r="C629" s="102"/>
      <c r="D629" s="246" t="s">
        <v>527</v>
      </c>
      <c r="E629" s="321" t="s">
        <v>93</v>
      </c>
      <c r="F629" s="224">
        <v>13</v>
      </c>
      <c r="G629" s="224" t="s">
        <v>1607</v>
      </c>
      <c r="H629" s="150">
        <v>100</v>
      </c>
      <c r="I629" s="152" t="s">
        <v>1608</v>
      </c>
      <c r="J629" s="102" t="s">
        <v>1609</v>
      </c>
      <c r="K629" s="102"/>
      <c r="L629" s="235">
        <v>20260.099999999999</v>
      </c>
      <c r="M629" s="235">
        <v>19036</v>
      </c>
      <c r="N629" s="235">
        <v>13832.3</v>
      </c>
      <c r="O629" s="235">
        <f>SUM(P629:Q629)</f>
        <v>22594.6</v>
      </c>
      <c r="P629" s="235">
        <v>22594.6</v>
      </c>
      <c r="Q629" s="235"/>
      <c r="R629" s="235">
        <f>SUM(S629:T629)</f>
        <v>21019.3</v>
      </c>
      <c r="S629" s="235">
        <v>21019.3</v>
      </c>
      <c r="T629" s="235"/>
      <c r="U629" s="235">
        <f>SUM(V629:W629)</f>
        <v>21179.200000000001</v>
      </c>
      <c r="V629" s="235">
        <v>21179.200000000001</v>
      </c>
      <c r="W629" s="621"/>
    </row>
    <row r="630" spans="1:23" s="161" customFormat="1" ht="43.9" customHeight="1">
      <c r="A630" s="285" t="s">
        <v>11</v>
      </c>
      <c r="B630" s="224" t="s">
        <v>69</v>
      </c>
      <c r="C630" s="149"/>
      <c r="D630" s="288" t="s">
        <v>467</v>
      </c>
      <c r="E630" s="321" t="s">
        <v>93</v>
      </c>
      <c r="F630" s="224">
        <v>13</v>
      </c>
      <c r="G630" s="224">
        <v>1620100190</v>
      </c>
      <c r="H630" s="150">
        <v>200</v>
      </c>
      <c r="I630" s="286" t="s">
        <v>1610</v>
      </c>
      <c r="J630" s="283">
        <v>37902</v>
      </c>
      <c r="K630" s="286"/>
      <c r="L630" s="235">
        <v>1442.4</v>
      </c>
      <c r="M630" s="235">
        <v>1291.0999999999999</v>
      </c>
      <c r="N630" s="235">
        <v>681</v>
      </c>
      <c r="O630" s="235">
        <f>SUM(P630:Q630)</f>
        <v>810.6</v>
      </c>
      <c r="P630" s="235">
        <v>810.6</v>
      </c>
      <c r="Q630" s="235"/>
      <c r="R630" s="235">
        <f>SUM(S630:T630)</f>
        <v>754.1</v>
      </c>
      <c r="S630" s="235">
        <v>754.1</v>
      </c>
      <c r="T630" s="235"/>
      <c r="U630" s="235">
        <f>SUM(V630:W630)</f>
        <v>759.8</v>
      </c>
      <c r="V630" s="235">
        <v>759.8</v>
      </c>
      <c r="W630" s="621"/>
    </row>
    <row r="631" spans="1:23" s="161" customFormat="1" ht="21" customHeight="1">
      <c r="A631" s="285" t="s">
        <v>20</v>
      </c>
      <c r="B631" s="224" t="s">
        <v>31</v>
      </c>
      <c r="C631" s="149"/>
      <c r="D631" s="288" t="s">
        <v>467</v>
      </c>
      <c r="E631" s="321" t="s">
        <v>93</v>
      </c>
      <c r="F631" s="224">
        <v>13</v>
      </c>
      <c r="G631" s="224">
        <v>1620100190</v>
      </c>
      <c r="H631" s="150">
        <v>800</v>
      </c>
      <c r="I631" s="286" t="s">
        <v>1610</v>
      </c>
      <c r="J631" s="283">
        <v>37902</v>
      </c>
      <c r="K631" s="286"/>
      <c r="L631" s="235">
        <v>0.7</v>
      </c>
      <c r="M631" s="235">
        <v>0.6</v>
      </c>
      <c r="N631" s="235">
        <v>0</v>
      </c>
      <c r="O631" s="235">
        <f>SUM(P631:Q631)</f>
        <v>0.6</v>
      </c>
      <c r="P631" s="235">
        <v>0.6</v>
      </c>
      <c r="Q631" s="235"/>
      <c r="R631" s="235">
        <f>SUM(S631:T631)</f>
        <v>0.6</v>
      </c>
      <c r="S631" s="235">
        <v>0.6</v>
      </c>
      <c r="T631" s="235"/>
      <c r="U631" s="235">
        <v>0.6</v>
      </c>
      <c r="V631" s="235">
        <v>0.6</v>
      </c>
      <c r="W631" s="621"/>
    </row>
    <row r="632" spans="1:23" s="161" customFormat="1" ht="36.6" customHeight="1">
      <c r="A632" s="787" t="s">
        <v>89</v>
      </c>
      <c r="B632" s="758"/>
      <c r="C632" s="758"/>
      <c r="D632" s="758"/>
      <c r="E632" s="758"/>
      <c r="F632" s="758"/>
      <c r="G632" s="758"/>
      <c r="H632" s="758"/>
      <c r="I632" s="758"/>
      <c r="J632" s="758"/>
      <c r="K632" s="758"/>
      <c r="L632" s="402">
        <f>SUM(L633,L635)</f>
        <v>2239.8000000000002</v>
      </c>
      <c r="M632" s="402">
        <f t="shared" ref="M632:W632" si="219">SUM(M633,M635)</f>
        <v>1841.2</v>
      </c>
      <c r="N632" s="402">
        <f t="shared" si="219"/>
        <v>1229.8</v>
      </c>
      <c r="O632" s="402">
        <f t="shared" si="219"/>
        <v>2847.1</v>
      </c>
      <c r="P632" s="402">
        <f t="shared" si="219"/>
        <v>2847.1</v>
      </c>
      <c r="Q632" s="402">
        <f t="shared" si="219"/>
        <v>0</v>
      </c>
      <c r="R632" s="402">
        <f t="shared" si="219"/>
        <v>2648.6</v>
      </c>
      <c r="S632" s="402">
        <f t="shared" si="219"/>
        <v>2648.6</v>
      </c>
      <c r="T632" s="402">
        <f t="shared" si="219"/>
        <v>0</v>
      </c>
      <c r="U632" s="402">
        <f t="shared" si="219"/>
        <v>2668.7</v>
      </c>
      <c r="V632" s="402">
        <f t="shared" si="219"/>
        <v>2668.7</v>
      </c>
      <c r="W632" s="402">
        <f t="shared" si="219"/>
        <v>0</v>
      </c>
    </row>
    <row r="633" spans="1:23" s="161" customFormat="1" ht="31.9" customHeight="1">
      <c r="A633" s="285" t="s">
        <v>12</v>
      </c>
      <c r="B633" s="224" t="s">
        <v>58</v>
      </c>
      <c r="C633" s="102"/>
      <c r="D633" s="102"/>
      <c r="E633" s="224"/>
      <c r="F633" s="224"/>
      <c r="G633" s="224"/>
      <c r="H633" s="150">
        <v>100</v>
      </c>
      <c r="I633" s="287"/>
      <c r="J633" s="102"/>
      <c r="K633" s="102"/>
      <c r="L633" s="235">
        <f t="shared" ref="L633:W633" si="220">SUM(L634:L634)</f>
        <v>1975.9</v>
      </c>
      <c r="M633" s="235">
        <f t="shared" si="220"/>
        <v>1636.9</v>
      </c>
      <c r="N633" s="235">
        <f t="shared" si="220"/>
        <v>1135.0999999999999</v>
      </c>
      <c r="O633" s="235">
        <f t="shared" si="220"/>
        <v>2092.6</v>
      </c>
      <c r="P633" s="235">
        <f t="shared" si="220"/>
        <v>2092.6</v>
      </c>
      <c r="Q633" s="235">
        <f t="shared" si="220"/>
        <v>0</v>
      </c>
      <c r="R633" s="235">
        <f t="shared" si="220"/>
        <v>1946.7</v>
      </c>
      <c r="S633" s="235">
        <f t="shared" si="220"/>
        <v>1946.7</v>
      </c>
      <c r="T633" s="235">
        <f t="shared" si="220"/>
        <v>0</v>
      </c>
      <c r="U633" s="235">
        <f t="shared" si="220"/>
        <v>1961.5</v>
      </c>
      <c r="V633" s="235">
        <f t="shared" si="220"/>
        <v>1961.5</v>
      </c>
      <c r="W633" s="621">
        <f t="shared" si="220"/>
        <v>0</v>
      </c>
    </row>
    <row r="634" spans="1:23" s="161" customFormat="1" ht="21.75" customHeight="1">
      <c r="A634" s="285" t="s">
        <v>48</v>
      </c>
      <c r="B634" s="224" t="s">
        <v>1611</v>
      </c>
      <c r="C634" s="102"/>
      <c r="D634" s="246" t="s">
        <v>1612</v>
      </c>
      <c r="E634" s="321" t="s">
        <v>93</v>
      </c>
      <c r="F634" s="224">
        <v>13</v>
      </c>
      <c r="G634" s="224">
        <v>1620100590</v>
      </c>
      <c r="H634" s="150">
        <v>100</v>
      </c>
      <c r="I634" s="152" t="s">
        <v>1613</v>
      </c>
      <c r="J634" s="102" t="s">
        <v>1614</v>
      </c>
      <c r="K634" s="102"/>
      <c r="L634" s="235">
        <v>1975.9</v>
      </c>
      <c r="M634" s="235">
        <v>1636.9</v>
      </c>
      <c r="N634" s="235">
        <v>1135.0999999999999</v>
      </c>
      <c r="O634" s="235">
        <f>SUM(P634:Q634)</f>
        <v>2092.6</v>
      </c>
      <c r="P634" s="235">
        <v>2092.6</v>
      </c>
      <c r="Q634" s="235"/>
      <c r="R634" s="235">
        <f>SUM(S634:T634)</f>
        <v>1946.7</v>
      </c>
      <c r="S634" s="235">
        <v>1946.7</v>
      </c>
      <c r="T634" s="235"/>
      <c r="U634" s="235">
        <f>SUM(V634:W634)</f>
        <v>1961.5</v>
      </c>
      <c r="V634" s="235">
        <v>1961.5</v>
      </c>
      <c r="W634" s="621"/>
    </row>
    <row r="635" spans="1:23" s="161" customFormat="1" ht="39.75" customHeight="1">
      <c r="A635" s="285" t="s">
        <v>13</v>
      </c>
      <c r="B635" s="224" t="s">
        <v>32</v>
      </c>
      <c r="C635" s="149"/>
      <c r="D635" s="286"/>
      <c r="E635" s="224"/>
      <c r="F635" s="224"/>
      <c r="G635" s="224"/>
      <c r="H635" s="150">
        <v>200</v>
      </c>
      <c r="I635" s="149"/>
      <c r="J635" s="149"/>
      <c r="K635" s="286"/>
      <c r="L635" s="235">
        <f t="shared" ref="L635:W635" si="221">SUM(L636:L636)</f>
        <v>263.89999999999998</v>
      </c>
      <c r="M635" s="235">
        <f t="shared" si="221"/>
        <v>204.3</v>
      </c>
      <c r="N635" s="235">
        <f t="shared" si="221"/>
        <v>94.7</v>
      </c>
      <c r="O635" s="235">
        <f t="shared" si="221"/>
        <v>754.5</v>
      </c>
      <c r="P635" s="235">
        <f t="shared" si="221"/>
        <v>754.5</v>
      </c>
      <c r="Q635" s="235">
        <f t="shared" si="221"/>
        <v>0</v>
      </c>
      <c r="R635" s="235">
        <f t="shared" si="221"/>
        <v>701.9</v>
      </c>
      <c r="S635" s="235">
        <f t="shared" si="221"/>
        <v>701.9</v>
      </c>
      <c r="T635" s="235">
        <f t="shared" si="221"/>
        <v>0</v>
      </c>
      <c r="U635" s="235">
        <f t="shared" si="221"/>
        <v>707.2</v>
      </c>
      <c r="V635" s="235">
        <f t="shared" si="221"/>
        <v>707.2</v>
      </c>
      <c r="W635" s="621">
        <f t="shared" si="221"/>
        <v>0</v>
      </c>
    </row>
    <row r="636" spans="1:23" s="161" customFormat="1" ht="21.75" customHeight="1">
      <c r="A636" s="285" t="s">
        <v>49</v>
      </c>
      <c r="B636" s="224" t="s">
        <v>1615</v>
      </c>
      <c r="C636" s="149"/>
      <c r="D636" s="288" t="s">
        <v>1612</v>
      </c>
      <c r="E636" s="321" t="s">
        <v>93</v>
      </c>
      <c r="F636" s="224">
        <v>13</v>
      </c>
      <c r="G636" s="224">
        <v>1620100590</v>
      </c>
      <c r="H636" s="150">
        <v>200</v>
      </c>
      <c r="I636" s="286" t="s">
        <v>1616</v>
      </c>
      <c r="J636" s="283">
        <v>37902</v>
      </c>
      <c r="K636" s="286"/>
      <c r="L636" s="235">
        <v>263.89999999999998</v>
      </c>
      <c r="M636" s="235">
        <v>204.3</v>
      </c>
      <c r="N636" s="235">
        <v>94.7</v>
      </c>
      <c r="O636" s="235">
        <f>SUM(P636:Q636)</f>
        <v>754.5</v>
      </c>
      <c r="P636" s="235">
        <v>754.5</v>
      </c>
      <c r="Q636" s="235"/>
      <c r="R636" s="235">
        <f>SUM(S636:T636)</f>
        <v>701.9</v>
      </c>
      <c r="S636" s="235">
        <v>701.9</v>
      </c>
      <c r="T636" s="235"/>
      <c r="U636" s="235">
        <f>SUM(V636:W636)</f>
        <v>707.2</v>
      </c>
      <c r="V636" s="235">
        <v>707.2</v>
      </c>
      <c r="W636" s="621"/>
    </row>
    <row r="637" spans="1:23" s="161" customFormat="1" ht="39.75" customHeight="1">
      <c r="A637" s="788" t="s">
        <v>73</v>
      </c>
      <c r="B637" s="769"/>
      <c r="C637" s="769"/>
      <c r="D637" s="769"/>
      <c r="E637" s="769"/>
      <c r="F637" s="769"/>
      <c r="G637" s="769"/>
      <c r="H637" s="769"/>
      <c r="I637" s="769"/>
      <c r="J637" s="769"/>
      <c r="K637" s="769"/>
      <c r="L637" s="622">
        <f>SUM(L638)</f>
        <v>15179.899999999998</v>
      </c>
      <c r="M637" s="622">
        <f t="shared" ref="M637:W637" si="222">SUM(M638)</f>
        <v>24467.399999999998</v>
      </c>
      <c r="N637" s="622">
        <f t="shared" si="222"/>
        <v>3575.5</v>
      </c>
      <c r="O637" s="622">
        <f t="shared" si="222"/>
        <v>17095.100000000002</v>
      </c>
      <c r="P637" s="622">
        <f t="shared" si="222"/>
        <v>17095.100000000002</v>
      </c>
      <c r="Q637" s="622">
        <f t="shared" si="222"/>
        <v>0</v>
      </c>
      <c r="R637" s="622">
        <f t="shared" si="222"/>
        <v>15501.4</v>
      </c>
      <c r="S637" s="622">
        <f t="shared" si="222"/>
        <v>15501.4</v>
      </c>
      <c r="T637" s="622">
        <f t="shared" si="222"/>
        <v>0</v>
      </c>
      <c r="U637" s="622">
        <f t="shared" si="222"/>
        <v>15619.2</v>
      </c>
      <c r="V637" s="622">
        <f t="shared" si="222"/>
        <v>15619.2</v>
      </c>
      <c r="W637" s="623">
        <f t="shared" si="222"/>
        <v>0</v>
      </c>
    </row>
    <row r="638" spans="1:23" s="161" customFormat="1" ht="39.75" customHeight="1">
      <c r="A638" s="285" t="s">
        <v>21</v>
      </c>
      <c r="B638" s="224" t="s">
        <v>90</v>
      </c>
      <c r="C638" s="149"/>
      <c r="D638" s="286"/>
      <c r="E638" s="224"/>
      <c r="F638" s="224"/>
      <c r="G638" s="224"/>
      <c r="H638" s="150">
        <v>200</v>
      </c>
      <c r="I638" s="149"/>
      <c r="J638" s="149"/>
      <c r="K638" s="286"/>
      <c r="L638" s="235">
        <f t="shared" ref="L638:W638" si="223">SUM(L639:L645)</f>
        <v>15179.899999999998</v>
      </c>
      <c r="M638" s="235">
        <f t="shared" si="223"/>
        <v>24467.399999999998</v>
      </c>
      <c r="N638" s="235">
        <f t="shared" si="223"/>
        <v>3575.5</v>
      </c>
      <c r="O638" s="235">
        <f t="shared" si="223"/>
        <v>17095.100000000002</v>
      </c>
      <c r="P638" s="235">
        <f t="shared" si="223"/>
        <v>17095.100000000002</v>
      </c>
      <c r="Q638" s="235">
        <f t="shared" si="223"/>
        <v>0</v>
      </c>
      <c r="R638" s="235">
        <f t="shared" si="223"/>
        <v>15501.4</v>
      </c>
      <c r="S638" s="235">
        <f t="shared" si="223"/>
        <v>15501.4</v>
      </c>
      <c r="T638" s="235">
        <f t="shared" si="223"/>
        <v>0</v>
      </c>
      <c r="U638" s="235">
        <f t="shared" si="223"/>
        <v>15619.2</v>
      </c>
      <c r="V638" s="235">
        <f t="shared" si="223"/>
        <v>15619.2</v>
      </c>
      <c r="W638" s="621">
        <f t="shared" si="223"/>
        <v>0</v>
      </c>
    </row>
    <row r="639" spans="1:23" s="161" customFormat="1" ht="18.75" customHeight="1">
      <c r="A639" s="285" t="s">
        <v>42</v>
      </c>
      <c r="B639" s="224" t="s">
        <v>1617</v>
      </c>
      <c r="C639" s="149"/>
      <c r="D639" s="288" t="s">
        <v>1612</v>
      </c>
      <c r="E639" s="321" t="s">
        <v>93</v>
      </c>
      <c r="F639" s="224">
        <v>13</v>
      </c>
      <c r="G639" s="224">
        <v>1610126000</v>
      </c>
      <c r="H639" s="150">
        <v>200</v>
      </c>
      <c r="I639" s="286" t="s">
        <v>1618</v>
      </c>
      <c r="J639" s="102" t="s">
        <v>1619</v>
      </c>
      <c r="K639" s="286"/>
      <c r="L639" s="235">
        <v>279.8</v>
      </c>
      <c r="M639" s="235">
        <v>1471</v>
      </c>
      <c r="N639" s="235">
        <v>131.4</v>
      </c>
      <c r="O639" s="235">
        <f t="shared" ref="O639:O645" si="224">SUM(P639:Q639)</f>
        <v>2001.6</v>
      </c>
      <c r="P639" s="235">
        <v>2001.6</v>
      </c>
      <c r="Q639" s="235"/>
      <c r="R639" s="235">
        <f t="shared" ref="R639:R645" si="225">SUM(S639:T639)</f>
        <v>1629.5</v>
      </c>
      <c r="S639" s="235">
        <v>1629.5</v>
      </c>
      <c r="T639" s="235"/>
      <c r="U639" s="235">
        <f t="shared" ref="U639:U645" si="226">SUM(V639:W639)</f>
        <v>1641.9</v>
      </c>
      <c r="V639" s="235">
        <v>1641.9</v>
      </c>
      <c r="W639" s="621"/>
    </row>
    <row r="640" spans="1:23" s="161" customFormat="1" ht="49.5" customHeight="1">
      <c r="A640" s="285" t="s">
        <v>74</v>
      </c>
      <c r="B640" s="224" t="s">
        <v>1620</v>
      </c>
      <c r="C640" s="149"/>
      <c r="D640" s="288" t="s">
        <v>1612</v>
      </c>
      <c r="E640" s="321" t="s">
        <v>93</v>
      </c>
      <c r="F640" s="224">
        <v>13</v>
      </c>
      <c r="G640" s="224" t="s">
        <v>1621</v>
      </c>
      <c r="H640" s="150">
        <v>200</v>
      </c>
      <c r="I640" s="286" t="s">
        <v>1618</v>
      </c>
      <c r="J640" s="102" t="s">
        <v>1622</v>
      </c>
      <c r="K640" s="286"/>
      <c r="L640" s="235">
        <v>4011.6</v>
      </c>
      <c r="M640" s="235">
        <v>16839.3</v>
      </c>
      <c r="N640" s="235">
        <v>2231.6</v>
      </c>
      <c r="O640" s="235">
        <f t="shared" si="224"/>
        <v>9629.4</v>
      </c>
      <c r="P640" s="235">
        <v>9629.4</v>
      </c>
      <c r="Q640" s="235"/>
      <c r="R640" s="235">
        <f t="shared" si="225"/>
        <v>8027.8</v>
      </c>
      <c r="S640" s="235">
        <v>8027.8</v>
      </c>
      <c r="T640" s="235"/>
      <c r="U640" s="235">
        <f t="shared" si="226"/>
        <v>8088.8</v>
      </c>
      <c r="V640" s="235">
        <v>8088.8</v>
      </c>
      <c r="W640" s="621"/>
    </row>
    <row r="641" spans="1:23" s="161" customFormat="1" ht="18.75" customHeight="1">
      <c r="A641" s="285" t="s">
        <v>816</v>
      </c>
      <c r="B641" s="224" t="s">
        <v>1623</v>
      </c>
      <c r="C641" s="149"/>
      <c r="D641" s="288" t="s">
        <v>1612</v>
      </c>
      <c r="E641" s="321" t="s">
        <v>93</v>
      </c>
      <c r="F641" s="224">
        <v>13</v>
      </c>
      <c r="G641" s="224">
        <v>1610326000</v>
      </c>
      <c r="H641" s="150">
        <v>200</v>
      </c>
      <c r="I641" s="286" t="s">
        <v>1618</v>
      </c>
      <c r="J641" s="102" t="s">
        <v>1619</v>
      </c>
      <c r="K641" s="286"/>
      <c r="L641" s="235">
        <v>857.1</v>
      </c>
      <c r="M641" s="235">
        <v>1636.3</v>
      </c>
      <c r="N641" s="235">
        <v>593.4</v>
      </c>
      <c r="O641" s="235">
        <f t="shared" si="224"/>
        <v>1904.8</v>
      </c>
      <c r="P641" s="235">
        <v>1904.8</v>
      </c>
      <c r="Q641" s="235"/>
      <c r="R641" s="235">
        <f t="shared" si="225"/>
        <v>1772</v>
      </c>
      <c r="S641" s="235">
        <v>1772</v>
      </c>
      <c r="T641" s="235"/>
      <c r="U641" s="235">
        <f t="shared" si="226"/>
        <v>1785.5</v>
      </c>
      <c r="V641" s="235">
        <v>1785.5</v>
      </c>
      <c r="W641" s="621"/>
    </row>
    <row r="642" spans="1:23" s="161" customFormat="1" ht="41.25" customHeight="1">
      <c r="A642" s="285" t="s">
        <v>819</v>
      </c>
      <c r="B642" s="224" t="s">
        <v>1624</v>
      </c>
      <c r="C642" s="149"/>
      <c r="D642" s="288" t="s">
        <v>1612</v>
      </c>
      <c r="E642" s="321" t="s">
        <v>93</v>
      </c>
      <c r="F642" s="224">
        <v>13</v>
      </c>
      <c r="G642" s="473" t="s">
        <v>1625</v>
      </c>
      <c r="H642" s="150" t="s">
        <v>1626</v>
      </c>
      <c r="I642" s="286" t="s">
        <v>1627</v>
      </c>
      <c r="J642" s="102" t="s">
        <v>1628</v>
      </c>
      <c r="K642" s="286"/>
      <c r="L642" s="235">
        <v>9388.2999999999993</v>
      </c>
      <c r="M642" s="235">
        <v>3440.8</v>
      </c>
      <c r="N642" s="235">
        <v>0</v>
      </c>
      <c r="O642" s="235">
        <f t="shared" si="224"/>
        <v>3059.4</v>
      </c>
      <c r="P642" s="235">
        <v>3059.4</v>
      </c>
      <c r="Q642" s="235"/>
      <c r="R642" s="235">
        <f t="shared" si="225"/>
        <v>2613.6</v>
      </c>
      <c r="S642" s="235">
        <v>2613.6</v>
      </c>
      <c r="T642" s="235"/>
      <c r="U642" s="235">
        <f t="shared" si="226"/>
        <v>2633.4</v>
      </c>
      <c r="V642" s="235">
        <v>2633.4</v>
      </c>
      <c r="W642" s="621"/>
    </row>
    <row r="643" spans="1:23" s="161" customFormat="1" ht="38.25" customHeight="1">
      <c r="A643" s="285" t="s">
        <v>823</v>
      </c>
      <c r="B643" s="224" t="s">
        <v>1629</v>
      </c>
      <c r="C643" s="149"/>
      <c r="D643" s="288" t="s">
        <v>467</v>
      </c>
      <c r="E643" s="321" t="s">
        <v>94</v>
      </c>
      <c r="F643" s="224">
        <v>10</v>
      </c>
      <c r="G643" s="224" t="s">
        <v>424</v>
      </c>
      <c r="H643" s="150">
        <v>200</v>
      </c>
      <c r="I643" s="286" t="s">
        <v>1630</v>
      </c>
      <c r="J643" s="149" t="s">
        <v>1631</v>
      </c>
      <c r="K643" s="286"/>
      <c r="L643" s="235">
        <v>184.3</v>
      </c>
      <c r="M643" s="235">
        <v>184.3</v>
      </c>
      <c r="N643" s="235">
        <v>92.2</v>
      </c>
      <c r="O643" s="235">
        <f t="shared" si="224"/>
        <v>0</v>
      </c>
      <c r="P643" s="235">
        <v>0</v>
      </c>
      <c r="Q643" s="235"/>
      <c r="R643" s="235">
        <f t="shared" si="225"/>
        <v>0</v>
      </c>
      <c r="S643" s="235">
        <v>0</v>
      </c>
      <c r="T643" s="235"/>
      <c r="U643" s="235">
        <f t="shared" si="226"/>
        <v>0</v>
      </c>
      <c r="V643" s="235">
        <v>0</v>
      </c>
      <c r="W643" s="621"/>
    </row>
    <row r="644" spans="1:23" s="161" customFormat="1" ht="38.25" customHeight="1">
      <c r="A644" s="285" t="s">
        <v>1079</v>
      </c>
      <c r="B644" s="224" t="s">
        <v>1632</v>
      </c>
      <c r="C644" s="149"/>
      <c r="D644" s="288" t="s">
        <v>477</v>
      </c>
      <c r="E644" s="321" t="s">
        <v>100</v>
      </c>
      <c r="F644" s="321" t="s">
        <v>93</v>
      </c>
      <c r="G644" s="224" t="s">
        <v>811</v>
      </c>
      <c r="H644" s="150">
        <v>200</v>
      </c>
      <c r="I644" s="474" t="s">
        <v>1633</v>
      </c>
      <c r="J644" s="102" t="s">
        <v>1634</v>
      </c>
      <c r="K644" s="286"/>
      <c r="L644" s="235">
        <v>458.8</v>
      </c>
      <c r="M644" s="235">
        <v>467.4</v>
      </c>
      <c r="N644" s="235">
        <v>314.89999999999998</v>
      </c>
      <c r="O644" s="235">
        <f t="shared" si="224"/>
        <v>449.9</v>
      </c>
      <c r="P644" s="235">
        <v>449.9</v>
      </c>
      <c r="Q644" s="235"/>
      <c r="R644" s="235">
        <f t="shared" si="225"/>
        <v>418.5</v>
      </c>
      <c r="S644" s="235">
        <v>418.5</v>
      </c>
      <c r="T644" s="235"/>
      <c r="U644" s="235">
        <f t="shared" si="226"/>
        <v>421.7</v>
      </c>
      <c r="V644" s="235">
        <v>421.7</v>
      </c>
      <c r="W644" s="621"/>
    </row>
    <row r="645" spans="1:23" s="161" customFormat="1" ht="38.25" customHeight="1">
      <c r="A645" s="285" t="s">
        <v>1635</v>
      </c>
      <c r="B645" s="224" t="s">
        <v>1636</v>
      </c>
      <c r="C645" s="149"/>
      <c r="D645" s="288" t="s">
        <v>477</v>
      </c>
      <c r="E645" s="321" t="s">
        <v>100</v>
      </c>
      <c r="F645" s="321" t="s">
        <v>93</v>
      </c>
      <c r="G645" s="321" t="s">
        <v>1637</v>
      </c>
      <c r="H645" s="150">
        <v>200</v>
      </c>
      <c r="I645" s="286" t="s">
        <v>1618</v>
      </c>
      <c r="J645" s="102" t="s">
        <v>1622</v>
      </c>
      <c r="K645" s="286"/>
      <c r="L645" s="235">
        <v>0</v>
      </c>
      <c r="M645" s="235">
        <v>428.3</v>
      </c>
      <c r="N645" s="235">
        <v>212</v>
      </c>
      <c r="O645" s="235">
        <f t="shared" si="224"/>
        <v>50</v>
      </c>
      <c r="P645" s="235">
        <v>50</v>
      </c>
      <c r="Q645" s="235"/>
      <c r="R645" s="235">
        <f t="shared" si="225"/>
        <v>1040</v>
      </c>
      <c r="S645" s="235">
        <v>1040</v>
      </c>
      <c r="T645" s="235"/>
      <c r="U645" s="235">
        <f t="shared" si="226"/>
        <v>1047.9000000000001</v>
      </c>
      <c r="V645" s="235">
        <v>1047.9000000000001</v>
      </c>
      <c r="W645" s="621"/>
    </row>
    <row r="646" spans="1:23" s="161" customFormat="1" ht="60" customHeight="1">
      <c r="A646" s="787" t="s">
        <v>1452</v>
      </c>
      <c r="B646" s="758"/>
      <c r="C646" s="758"/>
      <c r="D646" s="758"/>
      <c r="E646" s="758"/>
      <c r="F646" s="758"/>
      <c r="G646" s="758"/>
      <c r="H646" s="758"/>
      <c r="I646" s="758"/>
      <c r="J646" s="758"/>
      <c r="K646" s="758"/>
      <c r="L646" s="622">
        <f>SUM(L647)</f>
        <v>40918.400000000001</v>
      </c>
      <c r="M646" s="622">
        <f t="shared" ref="M646:W646" si="227">SUM(M647)</f>
        <v>79849.8</v>
      </c>
      <c r="N646" s="622">
        <f t="shared" si="227"/>
        <v>47236.800000000003</v>
      </c>
      <c r="O646" s="622">
        <f t="shared" si="227"/>
        <v>100</v>
      </c>
      <c r="P646" s="622">
        <f t="shared" si="227"/>
        <v>100</v>
      </c>
      <c r="Q646" s="622">
        <f t="shared" si="227"/>
        <v>0</v>
      </c>
      <c r="R646" s="622">
        <f t="shared" si="227"/>
        <v>3500</v>
      </c>
      <c r="S646" s="622">
        <f t="shared" si="227"/>
        <v>3500</v>
      </c>
      <c r="T646" s="622">
        <f t="shared" si="227"/>
        <v>0</v>
      </c>
      <c r="U646" s="622">
        <f t="shared" si="227"/>
        <v>3526.6</v>
      </c>
      <c r="V646" s="622">
        <f t="shared" si="227"/>
        <v>3526.6</v>
      </c>
      <c r="W646" s="622">
        <f t="shared" si="227"/>
        <v>0</v>
      </c>
    </row>
    <row r="647" spans="1:23" s="161" customFormat="1" ht="22.15" customHeight="1">
      <c r="A647" s="475" t="s">
        <v>14</v>
      </c>
      <c r="B647" s="224" t="s">
        <v>1453</v>
      </c>
      <c r="C647" s="283"/>
      <c r="D647" s="284"/>
      <c r="E647" s="224"/>
      <c r="F647" s="224"/>
      <c r="G647" s="224"/>
      <c r="H647" s="150">
        <v>400</v>
      </c>
      <c r="I647" s="149"/>
      <c r="J647" s="283"/>
      <c r="K647" s="284"/>
      <c r="L647" s="235">
        <f>SUM(L648:L649)</f>
        <v>40918.400000000001</v>
      </c>
      <c r="M647" s="235">
        <f>SUM(M648:M649)</f>
        <v>79849.8</v>
      </c>
      <c r="N647" s="235">
        <f>SUM(N648:N649)</f>
        <v>47236.800000000003</v>
      </c>
      <c r="O647" s="235">
        <f t="shared" ref="O647:W647" si="228">SUM(O648:O649)</f>
        <v>100</v>
      </c>
      <c r="P647" s="235">
        <f t="shared" si="228"/>
        <v>100</v>
      </c>
      <c r="Q647" s="235">
        <f t="shared" si="228"/>
        <v>0</v>
      </c>
      <c r="R647" s="235">
        <f t="shared" si="228"/>
        <v>3500</v>
      </c>
      <c r="S647" s="235">
        <f t="shared" si="228"/>
        <v>3500</v>
      </c>
      <c r="T647" s="235">
        <f t="shared" si="228"/>
        <v>0</v>
      </c>
      <c r="U647" s="235">
        <f t="shared" si="228"/>
        <v>3526.6</v>
      </c>
      <c r="V647" s="235">
        <f t="shared" si="228"/>
        <v>3526.6</v>
      </c>
      <c r="W647" s="235">
        <f t="shared" si="228"/>
        <v>0</v>
      </c>
    </row>
    <row r="648" spans="1:23" s="161" customFormat="1" ht="75" customHeight="1">
      <c r="A648" s="475" t="s">
        <v>1459</v>
      </c>
      <c r="B648" s="224" t="s">
        <v>1638</v>
      </c>
      <c r="C648" s="283"/>
      <c r="D648" s="288" t="s">
        <v>477</v>
      </c>
      <c r="E648" s="321" t="s">
        <v>100</v>
      </c>
      <c r="F648" s="321" t="s">
        <v>93</v>
      </c>
      <c r="G648" s="224" t="s">
        <v>1639</v>
      </c>
      <c r="H648" s="150">
        <v>410</v>
      </c>
      <c r="I648" s="476" t="s">
        <v>1640</v>
      </c>
      <c r="J648" s="477" t="s">
        <v>1641</v>
      </c>
      <c r="K648" s="284"/>
      <c r="L648" s="235">
        <v>5809.6</v>
      </c>
      <c r="M648" s="235">
        <v>0</v>
      </c>
      <c r="N648" s="235">
        <v>0</v>
      </c>
      <c r="O648" s="235">
        <f>P648</f>
        <v>100</v>
      </c>
      <c r="P648" s="235">
        <v>100</v>
      </c>
      <c r="Q648" s="235"/>
      <c r="R648" s="235">
        <f>S648</f>
        <v>3500</v>
      </c>
      <c r="S648" s="235">
        <v>3500</v>
      </c>
      <c r="T648" s="235"/>
      <c r="U648" s="235">
        <f>V648</f>
        <v>3526.6</v>
      </c>
      <c r="V648" s="235">
        <v>3526.6</v>
      </c>
      <c r="W648" s="621"/>
    </row>
    <row r="649" spans="1:23" s="161" customFormat="1" ht="114" customHeight="1">
      <c r="A649" s="475" t="s">
        <v>1469</v>
      </c>
      <c r="B649" s="224" t="s">
        <v>1642</v>
      </c>
      <c r="C649" s="283"/>
      <c r="D649" s="288" t="s">
        <v>477</v>
      </c>
      <c r="E649" s="321" t="s">
        <v>100</v>
      </c>
      <c r="F649" s="321" t="s">
        <v>93</v>
      </c>
      <c r="G649" s="224" t="s">
        <v>1643</v>
      </c>
      <c r="H649" s="150">
        <v>410</v>
      </c>
      <c r="I649" s="476" t="s">
        <v>1640</v>
      </c>
      <c r="J649" s="477" t="s">
        <v>1644</v>
      </c>
      <c r="K649" s="284"/>
      <c r="L649" s="235">
        <v>35108.800000000003</v>
      </c>
      <c r="M649" s="235">
        <v>79849.8</v>
      </c>
      <c r="N649" s="235">
        <v>47236.800000000003</v>
      </c>
      <c r="O649" s="235">
        <f>P649</f>
        <v>0</v>
      </c>
      <c r="P649" s="235">
        <v>0</v>
      </c>
      <c r="Q649" s="235"/>
      <c r="R649" s="235">
        <f>S649</f>
        <v>0</v>
      </c>
      <c r="S649" s="235">
        <v>0</v>
      </c>
      <c r="T649" s="235"/>
      <c r="U649" s="235">
        <f>V649</f>
        <v>0</v>
      </c>
      <c r="V649" s="235">
        <v>0</v>
      </c>
      <c r="W649" s="621"/>
    </row>
    <row r="650" spans="1:23" s="280" customFormat="1" ht="43.15" customHeight="1">
      <c r="A650" s="281" t="s">
        <v>19</v>
      </c>
      <c r="B650" s="725" t="s">
        <v>239</v>
      </c>
      <c r="C650" s="725"/>
      <c r="D650" s="725"/>
      <c r="E650" s="725"/>
      <c r="F650" s="725"/>
      <c r="G650" s="725"/>
      <c r="H650" s="725"/>
      <c r="I650" s="725"/>
      <c r="J650" s="725"/>
      <c r="K650" s="725"/>
      <c r="L650" s="256">
        <f>SUM(L651:L652)</f>
        <v>12874.6</v>
      </c>
      <c r="M650" s="256">
        <f t="shared" ref="M650:W650" si="229">SUM(M651:M651)</f>
        <v>11404</v>
      </c>
      <c r="N650" s="256">
        <f t="shared" si="229"/>
        <v>7321.3</v>
      </c>
      <c r="O650" s="256">
        <f t="shared" si="229"/>
        <v>7631.2</v>
      </c>
      <c r="P650" s="256">
        <f t="shared" si="229"/>
        <v>7631.2</v>
      </c>
      <c r="Q650" s="256">
        <f t="shared" si="229"/>
        <v>0</v>
      </c>
      <c r="R650" s="256">
        <f t="shared" si="229"/>
        <v>7224.2</v>
      </c>
      <c r="S650" s="256">
        <f t="shared" si="229"/>
        <v>7224.2</v>
      </c>
      <c r="T650" s="256">
        <f t="shared" si="229"/>
        <v>0</v>
      </c>
      <c r="U650" s="256">
        <f t="shared" si="229"/>
        <v>7265.5</v>
      </c>
      <c r="V650" s="256">
        <f t="shared" si="229"/>
        <v>7265.5</v>
      </c>
      <c r="W650" s="308">
        <f t="shared" si="229"/>
        <v>0</v>
      </c>
    </row>
    <row r="651" spans="1:23" s="371" customFormat="1" ht="45.75" customHeight="1">
      <c r="A651" s="285" t="s">
        <v>17</v>
      </c>
      <c r="B651" s="478" t="s">
        <v>1645</v>
      </c>
      <c r="C651" s="479"/>
      <c r="D651" s="480" t="s">
        <v>1646</v>
      </c>
      <c r="E651" s="478" t="s">
        <v>1647</v>
      </c>
      <c r="F651" s="478" t="s">
        <v>1648</v>
      </c>
      <c r="G651" s="478" t="s">
        <v>1649</v>
      </c>
      <c r="H651" s="481">
        <v>810</v>
      </c>
      <c r="I651" s="152" t="s">
        <v>1650</v>
      </c>
      <c r="J651" s="479">
        <v>37902</v>
      </c>
      <c r="K651" s="479"/>
      <c r="L651" s="235">
        <v>11564.6</v>
      </c>
      <c r="M651" s="235">
        <v>11404</v>
      </c>
      <c r="N651" s="235">
        <v>7321.3</v>
      </c>
      <c r="O651" s="235">
        <f>SUM(P651:Q651)</f>
        <v>7631.2</v>
      </c>
      <c r="P651" s="235">
        <v>7631.2</v>
      </c>
      <c r="Q651" s="235"/>
      <c r="R651" s="235">
        <f>SUM(S651:T651)</f>
        <v>7224.2</v>
      </c>
      <c r="S651" s="235">
        <v>7224.2</v>
      </c>
      <c r="T651" s="235"/>
      <c r="U651" s="235">
        <f>SUM(V651:W651)</f>
        <v>7265.5</v>
      </c>
      <c r="V651" s="235">
        <v>7265.5</v>
      </c>
      <c r="W651" s="621"/>
    </row>
    <row r="652" spans="1:23" s="371" customFormat="1" ht="21.75" customHeight="1">
      <c r="A652" s="285" t="s">
        <v>18</v>
      </c>
      <c r="B652" s="478" t="s">
        <v>1651</v>
      </c>
      <c r="C652" s="479"/>
      <c r="D652" s="480" t="s">
        <v>479</v>
      </c>
      <c r="E652" s="482" t="s">
        <v>94</v>
      </c>
      <c r="F652" s="482" t="s">
        <v>685</v>
      </c>
      <c r="G652" s="478">
        <v>1710421050</v>
      </c>
      <c r="H652" s="481">
        <v>810</v>
      </c>
      <c r="I652" s="302" t="s">
        <v>1652</v>
      </c>
      <c r="J652" s="479">
        <v>37902</v>
      </c>
      <c r="K652" s="479"/>
      <c r="L652" s="235">
        <v>1310</v>
      </c>
      <c r="M652" s="235">
        <v>0</v>
      </c>
      <c r="N652" s="235">
        <v>0</v>
      </c>
      <c r="O652" s="235">
        <f>SUM(P652:Q652)</f>
        <v>0</v>
      </c>
      <c r="P652" s="235"/>
      <c r="Q652" s="235"/>
      <c r="R652" s="235">
        <f>SUM(S652:T652)</f>
        <v>0</v>
      </c>
      <c r="S652" s="235"/>
      <c r="T652" s="235"/>
      <c r="U652" s="235">
        <f>SUM(V652:W652)</f>
        <v>0</v>
      </c>
      <c r="V652" s="235"/>
      <c r="W652" s="621"/>
    </row>
    <row r="653" spans="1:23" s="298" customFormat="1" ht="28.5">
      <c r="A653" s="266" t="s">
        <v>372</v>
      </c>
      <c r="B653" s="265" t="s">
        <v>1020</v>
      </c>
      <c r="C653" s="266"/>
      <c r="D653" s="266"/>
      <c r="E653" s="266"/>
      <c r="F653" s="266"/>
      <c r="G653" s="266"/>
      <c r="H653" s="266"/>
      <c r="I653" s="266"/>
      <c r="J653" s="266"/>
      <c r="K653" s="266" t="s">
        <v>62</v>
      </c>
      <c r="L653" s="233">
        <f>SUM(L654)</f>
        <v>214932.9</v>
      </c>
      <c r="M653" s="233">
        <f t="shared" ref="M653:W653" si="230">SUM(M654)</f>
        <v>188697.1</v>
      </c>
      <c r="N653" s="233">
        <f t="shared" si="230"/>
        <v>123205.79999999999</v>
      </c>
      <c r="O653" s="233">
        <f t="shared" si="230"/>
        <v>196015.74</v>
      </c>
      <c r="P653" s="233">
        <f t="shared" si="230"/>
        <v>196015.74</v>
      </c>
      <c r="Q653" s="233">
        <f t="shared" si="230"/>
        <v>0</v>
      </c>
      <c r="R653" s="233">
        <f t="shared" si="230"/>
        <v>181513.90999999997</v>
      </c>
      <c r="S653" s="233">
        <f t="shared" si="230"/>
        <v>181513.90999999997</v>
      </c>
      <c r="T653" s="233">
        <f t="shared" si="230"/>
        <v>0</v>
      </c>
      <c r="U653" s="233">
        <f t="shared" si="230"/>
        <v>182894.19999999998</v>
      </c>
      <c r="V653" s="233">
        <f t="shared" si="230"/>
        <v>182894.19999999998</v>
      </c>
      <c r="W653" s="233">
        <f t="shared" si="230"/>
        <v>0</v>
      </c>
    </row>
    <row r="654" spans="1:23" s="298" customFormat="1" ht="14.25">
      <c r="A654" s="431" t="s">
        <v>9</v>
      </c>
      <c r="B654" s="725" t="s">
        <v>67</v>
      </c>
      <c r="C654" s="725"/>
      <c r="D654" s="725"/>
      <c r="E654" s="725"/>
      <c r="F654" s="725"/>
      <c r="G654" s="725"/>
      <c r="H654" s="725"/>
      <c r="I654" s="725"/>
      <c r="J654" s="725"/>
      <c r="K654" s="725"/>
      <c r="L654" s="234">
        <f>SUM(L655,L661,L663,)</f>
        <v>214932.9</v>
      </c>
      <c r="M654" s="234">
        <f t="shared" ref="M654:W654" si="231">SUM(M655,M661,M663,)</f>
        <v>188697.1</v>
      </c>
      <c r="N654" s="234">
        <f t="shared" si="231"/>
        <v>123205.79999999999</v>
      </c>
      <c r="O654" s="234">
        <f t="shared" si="231"/>
        <v>196015.74</v>
      </c>
      <c r="P654" s="234">
        <f t="shared" si="231"/>
        <v>196015.74</v>
      </c>
      <c r="Q654" s="234">
        <f t="shared" si="231"/>
        <v>0</v>
      </c>
      <c r="R654" s="234">
        <f t="shared" si="231"/>
        <v>181513.90999999997</v>
      </c>
      <c r="S654" s="234">
        <f t="shared" si="231"/>
        <v>181513.90999999997</v>
      </c>
      <c r="T654" s="234">
        <f t="shared" si="231"/>
        <v>0</v>
      </c>
      <c r="U654" s="234">
        <f t="shared" si="231"/>
        <v>182894.19999999998</v>
      </c>
      <c r="V654" s="234">
        <f t="shared" si="231"/>
        <v>182894.19999999998</v>
      </c>
      <c r="W654" s="234">
        <f t="shared" si="231"/>
        <v>0</v>
      </c>
    </row>
    <row r="655" spans="1:23" s="161" customFormat="1" ht="15">
      <c r="A655" s="483" t="s">
        <v>57</v>
      </c>
      <c r="B655" s="224"/>
      <c r="C655" s="283"/>
      <c r="D655" s="284"/>
      <c r="E655" s="224"/>
      <c r="F655" s="224"/>
      <c r="G655" s="224"/>
      <c r="H655" s="224"/>
      <c r="I655" s="149"/>
      <c r="J655" s="283"/>
      <c r="K655" s="284"/>
      <c r="L655" s="402">
        <f>SUM(L656:L662)-L661</f>
        <v>7487.9</v>
      </c>
      <c r="M655" s="402">
        <f t="shared" ref="M655:N655" si="232">SUM(M656:M662)-M661</f>
        <v>6928.1</v>
      </c>
      <c r="N655" s="402">
        <f t="shared" si="232"/>
        <v>4072.0000000000005</v>
      </c>
      <c r="O655" s="402">
        <f>SUM(O656:O661)</f>
        <v>7665.5</v>
      </c>
      <c r="P655" s="402">
        <f t="shared" ref="P655:W655" si="233">SUM(P656:P659)</f>
        <v>7665.5</v>
      </c>
      <c r="Q655" s="402">
        <f t="shared" si="233"/>
        <v>0</v>
      </c>
      <c r="R655" s="402">
        <f t="shared" si="233"/>
        <v>7131.0999999999995</v>
      </c>
      <c r="S655" s="402">
        <f t="shared" si="233"/>
        <v>7131.0999999999995</v>
      </c>
      <c r="T655" s="402">
        <f t="shared" si="233"/>
        <v>0</v>
      </c>
      <c r="U655" s="402">
        <f t="shared" si="233"/>
        <v>7185.3</v>
      </c>
      <c r="V655" s="402">
        <f t="shared" si="233"/>
        <v>7185.3</v>
      </c>
      <c r="W655" s="402">
        <f t="shared" si="233"/>
        <v>0</v>
      </c>
    </row>
    <row r="656" spans="1:23" s="161" customFormat="1" ht="15">
      <c r="A656" s="791" t="s">
        <v>10</v>
      </c>
      <c r="B656" s="321" t="s">
        <v>68</v>
      </c>
      <c r="C656" s="246"/>
      <c r="D656" s="246" t="s">
        <v>527</v>
      </c>
      <c r="E656" s="321">
        <v>11</v>
      </c>
      <c r="F656" s="321" t="s">
        <v>100</v>
      </c>
      <c r="G656" s="321" t="s">
        <v>1021</v>
      </c>
      <c r="H656" s="246">
        <v>100</v>
      </c>
      <c r="I656" s="792" t="s">
        <v>1022</v>
      </c>
      <c r="J656" s="793" t="s">
        <v>1023</v>
      </c>
      <c r="K656" s="793" t="s">
        <v>1024</v>
      </c>
      <c r="L656" s="235">
        <v>6979.2</v>
      </c>
      <c r="M656" s="235">
        <v>6353.9</v>
      </c>
      <c r="N656" s="235">
        <v>3805.9</v>
      </c>
      <c r="O656" s="637">
        <f>SUM(P656:Q656)</f>
        <v>7209.9</v>
      </c>
      <c r="P656" s="235">
        <v>7209.9</v>
      </c>
      <c r="Q656" s="235"/>
      <c r="R656" s="637">
        <f>SUM(S656:T656)</f>
        <v>6707.2</v>
      </c>
      <c r="S656" s="235">
        <v>6707.2</v>
      </c>
      <c r="T656" s="235"/>
      <c r="U656" s="637">
        <f>SUM(V656:W656)</f>
        <v>6758.2</v>
      </c>
      <c r="V656" s="235">
        <v>6758.2</v>
      </c>
      <c r="W656" s="235"/>
    </row>
    <row r="657" spans="1:23" s="161" customFormat="1" ht="15">
      <c r="A657" s="791"/>
      <c r="B657" s="321" t="s">
        <v>68</v>
      </c>
      <c r="C657" s="246"/>
      <c r="D657" s="246" t="s">
        <v>467</v>
      </c>
      <c r="E657" s="321">
        <v>11</v>
      </c>
      <c r="F657" s="321" t="s">
        <v>100</v>
      </c>
      <c r="G657" s="321" t="s">
        <v>1021</v>
      </c>
      <c r="H657" s="246">
        <v>100</v>
      </c>
      <c r="I657" s="792"/>
      <c r="J657" s="793"/>
      <c r="K657" s="793"/>
      <c r="L657" s="235">
        <v>0</v>
      </c>
      <c r="M657" s="235">
        <v>60</v>
      </c>
      <c r="N657" s="235">
        <v>9.5</v>
      </c>
      <c r="O657" s="637">
        <f t="shared" ref="O657:O662" si="234">SUM(P657:Q657)</f>
        <v>0</v>
      </c>
      <c r="P657" s="235">
        <v>0</v>
      </c>
      <c r="Q657" s="235"/>
      <c r="R657" s="637">
        <f t="shared" ref="R657:R662" si="235">SUM(S657:T657)</f>
        <v>0</v>
      </c>
      <c r="S657" s="235">
        <v>0</v>
      </c>
      <c r="T657" s="235"/>
      <c r="U657" s="637">
        <f t="shared" ref="U657:U662" si="236">SUM(V657:W657)</f>
        <v>0</v>
      </c>
      <c r="V657" s="235">
        <v>0</v>
      </c>
      <c r="W657" s="235"/>
    </row>
    <row r="658" spans="1:23" s="161" customFormat="1" ht="15">
      <c r="A658" s="791" t="s">
        <v>11</v>
      </c>
      <c r="B658" s="794" t="s">
        <v>69</v>
      </c>
      <c r="C658" s="791"/>
      <c r="D658" s="246" t="s">
        <v>467</v>
      </c>
      <c r="E658" s="321" t="s">
        <v>82</v>
      </c>
      <c r="F658" s="321" t="s">
        <v>100</v>
      </c>
      <c r="G658" s="321" t="s">
        <v>1021</v>
      </c>
      <c r="H658" s="246">
        <v>200</v>
      </c>
      <c r="I658" s="792" t="s">
        <v>1025</v>
      </c>
      <c r="J658" s="791" t="s">
        <v>1026</v>
      </c>
      <c r="K658" s="793" t="s">
        <v>1027</v>
      </c>
      <c r="L658" s="235">
        <v>507.9</v>
      </c>
      <c r="M658" s="235">
        <v>416.2</v>
      </c>
      <c r="N658" s="235">
        <v>240</v>
      </c>
      <c r="O658" s="637">
        <f t="shared" si="234"/>
        <v>396.1</v>
      </c>
      <c r="P658" s="235">
        <v>396.1</v>
      </c>
      <c r="Q658" s="235"/>
      <c r="R658" s="637">
        <f t="shared" si="235"/>
        <v>368.5</v>
      </c>
      <c r="S658" s="235">
        <v>368.5</v>
      </c>
      <c r="T658" s="235"/>
      <c r="U658" s="637">
        <f t="shared" si="236"/>
        <v>371.3</v>
      </c>
      <c r="V658" s="235">
        <v>371.3</v>
      </c>
      <c r="W658" s="235"/>
    </row>
    <row r="659" spans="1:23" s="161" customFormat="1" ht="15">
      <c r="A659" s="791"/>
      <c r="B659" s="794"/>
      <c r="C659" s="791"/>
      <c r="D659" s="246" t="s">
        <v>1028</v>
      </c>
      <c r="E659" s="321" t="s">
        <v>82</v>
      </c>
      <c r="F659" s="321" t="s">
        <v>155</v>
      </c>
      <c r="G659" s="321" t="s">
        <v>1029</v>
      </c>
      <c r="H659" s="246" t="s">
        <v>154</v>
      </c>
      <c r="I659" s="792"/>
      <c r="J659" s="791"/>
      <c r="K659" s="793"/>
      <c r="L659" s="235">
        <v>0</v>
      </c>
      <c r="M659" s="235">
        <v>62.6</v>
      </c>
      <c r="N659" s="235">
        <v>0</v>
      </c>
      <c r="O659" s="637">
        <f t="shared" si="234"/>
        <v>59.5</v>
      </c>
      <c r="P659" s="637">
        <v>59.5</v>
      </c>
      <c r="Q659" s="637"/>
      <c r="R659" s="637">
        <f t="shared" si="235"/>
        <v>55.4</v>
      </c>
      <c r="S659" s="637">
        <v>55.4</v>
      </c>
      <c r="T659" s="637"/>
      <c r="U659" s="637">
        <f t="shared" si="236"/>
        <v>55.8</v>
      </c>
      <c r="V659" s="637">
        <v>55.8</v>
      </c>
      <c r="W659" s="235"/>
    </row>
    <row r="660" spans="1:23" s="161" customFormat="1" ht="15">
      <c r="A660" s="791"/>
      <c r="B660" s="794"/>
      <c r="C660" s="791"/>
      <c r="D660" s="246" t="s">
        <v>467</v>
      </c>
      <c r="E660" s="321" t="s">
        <v>94</v>
      </c>
      <c r="F660" s="321" t="s">
        <v>81</v>
      </c>
      <c r="G660" s="321" t="s">
        <v>424</v>
      </c>
      <c r="H660" s="246" t="s">
        <v>154</v>
      </c>
      <c r="I660" s="792"/>
      <c r="J660" s="791"/>
      <c r="K660" s="793"/>
      <c r="L660" s="235">
        <v>0</v>
      </c>
      <c r="M660" s="235">
        <v>34.6</v>
      </c>
      <c r="N660" s="235">
        <v>15.8</v>
      </c>
      <c r="O660" s="637">
        <f t="shared" si="234"/>
        <v>0</v>
      </c>
      <c r="P660" s="235">
        <v>0</v>
      </c>
      <c r="Q660" s="235"/>
      <c r="R660" s="637">
        <f t="shared" si="235"/>
        <v>0</v>
      </c>
      <c r="S660" s="235">
        <v>0</v>
      </c>
      <c r="T660" s="235"/>
      <c r="U660" s="637">
        <f t="shared" si="236"/>
        <v>0</v>
      </c>
      <c r="V660" s="235">
        <v>0</v>
      </c>
      <c r="W660" s="235"/>
    </row>
    <row r="661" spans="1:23" s="161" customFormat="1" ht="15">
      <c r="A661" s="791"/>
      <c r="B661" s="794"/>
      <c r="C661" s="791"/>
      <c r="D661" s="246" t="s">
        <v>1028</v>
      </c>
      <c r="E661" s="321" t="s">
        <v>94</v>
      </c>
      <c r="F661" s="321" t="s">
        <v>81</v>
      </c>
      <c r="G661" s="321" t="s">
        <v>424</v>
      </c>
      <c r="H661" s="246" t="s">
        <v>154</v>
      </c>
      <c r="I661" s="792"/>
      <c r="J661" s="791"/>
      <c r="K661" s="793"/>
      <c r="L661" s="235">
        <v>34.6</v>
      </c>
      <c r="M661" s="235">
        <v>0</v>
      </c>
      <c r="N661" s="235">
        <v>0</v>
      </c>
      <c r="O661" s="637">
        <f t="shared" si="234"/>
        <v>0</v>
      </c>
      <c r="P661" s="235">
        <v>0</v>
      </c>
      <c r="Q661" s="235"/>
      <c r="R661" s="637">
        <f t="shared" si="235"/>
        <v>0</v>
      </c>
      <c r="S661" s="235">
        <v>0</v>
      </c>
      <c r="T661" s="235"/>
      <c r="U661" s="637">
        <f t="shared" si="236"/>
        <v>0</v>
      </c>
      <c r="V661" s="235">
        <v>0</v>
      </c>
      <c r="W661" s="235"/>
    </row>
    <row r="662" spans="1:23" s="161" customFormat="1" ht="60">
      <c r="A662" s="312" t="s">
        <v>20</v>
      </c>
      <c r="B662" s="321" t="s">
        <v>31</v>
      </c>
      <c r="C662" s="314"/>
      <c r="D662" s="246" t="s">
        <v>467</v>
      </c>
      <c r="E662" s="321" t="s">
        <v>82</v>
      </c>
      <c r="F662" s="321" t="s">
        <v>100</v>
      </c>
      <c r="G662" s="321" t="s">
        <v>1021</v>
      </c>
      <c r="H662" s="246" t="s">
        <v>1030</v>
      </c>
      <c r="I662" s="150" t="s">
        <v>1025</v>
      </c>
      <c r="J662" s="314" t="s">
        <v>1026</v>
      </c>
      <c r="K662" s="246" t="s">
        <v>1027</v>
      </c>
      <c r="L662" s="235">
        <v>0.8</v>
      </c>
      <c r="M662" s="235">
        <v>0.8</v>
      </c>
      <c r="N662" s="235">
        <v>0.8</v>
      </c>
      <c r="O662" s="637">
        <f t="shared" si="234"/>
        <v>0</v>
      </c>
      <c r="P662" s="235"/>
      <c r="Q662" s="235"/>
      <c r="R662" s="637">
        <f t="shared" si="235"/>
        <v>0</v>
      </c>
      <c r="S662" s="235"/>
      <c r="T662" s="235"/>
      <c r="U662" s="637">
        <f t="shared" si="236"/>
        <v>0</v>
      </c>
      <c r="V662" s="235"/>
      <c r="W662" s="235"/>
    </row>
    <row r="663" spans="1:23" s="161" customFormat="1" ht="14.25">
      <c r="A663" s="758" t="s">
        <v>75</v>
      </c>
      <c r="B663" s="758"/>
      <c r="C663" s="758"/>
      <c r="D663" s="758"/>
      <c r="E663" s="758"/>
      <c r="F663" s="758"/>
      <c r="G663" s="758"/>
      <c r="H663" s="758"/>
      <c r="I663" s="758"/>
      <c r="J663" s="758"/>
      <c r="K663" s="758"/>
      <c r="L663" s="622">
        <f t="shared" ref="L663:W663" si="237">SUM(L664,L677)</f>
        <v>207410.4</v>
      </c>
      <c r="M663" s="622">
        <f t="shared" si="237"/>
        <v>181769</v>
      </c>
      <c r="N663" s="622">
        <f t="shared" si="237"/>
        <v>119133.79999999999</v>
      </c>
      <c r="O663" s="622">
        <f t="shared" si="237"/>
        <v>188350.24</v>
      </c>
      <c r="P663" s="622">
        <f t="shared" si="237"/>
        <v>188350.24</v>
      </c>
      <c r="Q663" s="622">
        <f t="shared" si="237"/>
        <v>0</v>
      </c>
      <c r="R663" s="622">
        <f t="shared" si="237"/>
        <v>174382.80999999997</v>
      </c>
      <c r="S663" s="622">
        <f t="shared" si="237"/>
        <v>174382.80999999997</v>
      </c>
      <c r="T663" s="622">
        <f t="shared" si="237"/>
        <v>0</v>
      </c>
      <c r="U663" s="622">
        <f t="shared" si="237"/>
        <v>175708.9</v>
      </c>
      <c r="V663" s="622">
        <f t="shared" si="237"/>
        <v>175708.9</v>
      </c>
      <c r="W663" s="622">
        <f t="shared" si="237"/>
        <v>0</v>
      </c>
    </row>
    <row r="664" spans="1:23" s="161" customFormat="1" ht="14.25">
      <c r="A664" s="769" t="s">
        <v>36</v>
      </c>
      <c r="B664" s="769"/>
      <c r="C664" s="769"/>
      <c r="D664" s="769"/>
      <c r="E664" s="769"/>
      <c r="F664" s="769"/>
      <c r="G664" s="769"/>
      <c r="H664" s="769"/>
      <c r="I664" s="769"/>
      <c r="J664" s="769"/>
      <c r="K664" s="769"/>
      <c r="L664" s="402">
        <f t="shared" ref="L664:W664" si="238">SUM(L665,L668)</f>
        <v>49417</v>
      </c>
      <c r="M664" s="402">
        <f t="shared" si="238"/>
        <v>51756.9</v>
      </c>
      <c r="N664" s="402">
        <f t="shared" si="238"/>
        <v>34274.9</v>
      </c>
      <c r="O664" s="402">
        <f>SUM(O665,O668)</f>
        <v>58167.68</v>
      </c>
      <c r="P664" s="402">
        <f t="shared" si="238"/>
        <v>58167.68</v>
      </c>
      <c r="Q664" s="402">
        <f t="shared" si="238"/>
        <v>0</v>
      </c>
      <c r="R664" s="402">
        <f t="shared" si="238"/>
        <v>52394.139999999992</v>
      </c>
      <c r="S664" s="402">
        <f t="shared" si="238"/>
        <v>52394.139999999992</v>
      </c>
      <c r="T664" s="402">
        <f t="shared" si="238"/>
        <v>0</v>
      </c>
      <c r="U664" s="402">
        <f t="shared" si="238"/>
        <v>52720.15</v>
      </c>
      <c r="V664" s="402">
        <f t="shared" si="238"/>
        <v>52720.15</v>
      </c>
      <c r="W664" s="402">
        <f t="shared" si="238"/>
        <v>0</v>
      </c>
    </row>
    <row r="665" spans="1:23" s="161" customFormat="1" ht="75">
      <c r="A665" s="484" t="s">
        <v>33</v>
      </c>
      <c r="B665" s="224" t="s">
        <v>91</v>
      </c>
      <c r="C665" s="283"/>
      <c r="D665" s="284"/>
      <c r="E665" s="224"/>
      <c r="F665" s="224"/>
      <c r="G665" s="224"/>
      <c r="H665" s="150">
        <v>600</v>
      </c>
      <c r="I665" s="149"/>
      <c r="J665" s="283"/>
      <c r="K665" s="284"/>
      <c r="L665" s="235">
        <f>SUM(L666:L667)</f>
        <v>49241.1</v>
      </c>
      <c r="M665" s="235">
        <f t="shared" ref="M665:W665" si="239">SUM(M666:M667)</f>
        <v>50550.5</v>
      </c>
      <c r="N665" s="235">
        <f t="shared" si="239"/>
        <v>33579.5</v>
      </c>
      <c r="O665" s="235">
        <f>SUM(O666:O667)</f>
        <v>54469.14</v>
      </c>
      <c r="P665" s="235">
        <f t="shared" si="239"/>
        <v>54469.14</v>
      </c>
      <c r="Q665" s="235">
        <f t="shared" si="239"/>
        <v>0</v>
      </c>
      <c r="R665" s="235">
        <f t="shared" si="239"/>
        <v>50945.939999999995</v>
      </c>
      <c r="S665" s="235">
        <f t="shared" si="239"/>
        <v>50945.939999999995</v>
      </c>
      <c r="T665" s="235">
        <f t="shared" si="239"/>
        <v>0</v>
      </c>
      <c r="U665" s="235">
        <f t="shared" si="239"/>
        <v>51261.450000000004</v>
      </c>
      <c r="V665" s="235">
        <f t="shared" si="239"/>
        <v>51261.450000000004</v>
      </c>
      <c r="W665" s="235">
        <f t="shared" si="239"/>
        <v>0</v>
      </c>
    </row>
    <row r="666" spans="1:23" s="161" customFormat="1" ht="330">
      <c r="A666" s="795" t="s">
        <v>43</v>
      </c>
      <c r="B666" s="915" t="s">
        <v>1031</v>
      </c>
      <c r="C666" s="326" t="s">
        <v>1032</v>
      </c>
      <c r="D666" s="246" t="s">
        <v>1028</v>
      </c>
      <c r="E666" s="321">
        <v>11</v>
      </c>
      <c r="F666" s="321" t="s">
        <v>155</v>
      </c>
      <c r="G666" s="224">
        <v>1210325270</v>
      </c>
      <c r="H666" s="150">
        <v>611</v>
      </c>
      <c r="I666" s="797" t="s">
        <v>1033</v>
      </c>
      <c r="J666" s="861" t="s">
        <v>1034</v>
      </c>
      <c r="K666" s="861" t="s">
        <v>1035</v>
      </c>
      <c r="L666" s="235">
        <v>1435.7</v>
      </c>
      <c r="M666" s="235">
        <v>2047.5</v>
      </c>
      <c r="N666" s="235">
        <v>1736.5</v>
      </c>
      <c r="O666" s="637">
        <f>SUM(P666:Q666)</f>
        <v>1813.05</v>
      </c>
      <c r="P666" s="637">
        <v>1813.05</v>
      </c>
      <c r="Q666" s="637"/>
      <c r="R666" s="637">
        <f>SUM(S666:T666)</f>
        <v>1675.34</v>
      </c>
      <c r="S666" s="637">
        <v>1675.34</v>
      </c>
      <c r="T666" s="637"/>
      <c r="U666" s="637">
        <f>SUM(V666:W666)</f>
        <v>1613.51</v>
      </c>
      <c r="V666" s="637">
        <v>1613.51</v>
      </c>
      <c r="W666" s="235"/>
    </row>
    <row r="667" spans="1:23" s="161" customFormat="1" ht="105">
      <c r="A667" s="795"/>
      <c r="B667" s="915"/>
      <c r="C667" s="326" t="s">
        <v>1036</v>
      </c>
      <c r="D667" s="246" t="s">
        <v>1037</v>
      </c>
      <c r="E667" s="321" t="s">
        <v>82</v>
      </c>
      <c r="F667" s="321" t="s">
        <v>96</v>
      </c>
      <c r="G667" s="224">
        <v>1210200590</v>
      </c>
      <c r="H667" s="150">
        <v>611</v>
      </c>
      <c r="I667" s="797"/>
      <c r="J667" s="861"/>
      <c r="K667" s="861"/>
      <c r="L667" s="235">
        <v>47805.4</v>
      </c>
      <c r="M667" s="235">
        <v>48503</v>
      </c>
      <c r="N667" s="235">
        <v>31843</v>
      </c>
      <c r="O667" s="235">
        <f>SUM(P667:Q667)</f>
        <v>52656.09</v>
      </c>
      <c r="P667" s="235">
        <v>52656.09</v>
      </c>
      <c r="Q667" s="235"/>
      <c r="R667" s="235">
        <f>SUM(S667:T667)</f>
        <v>49270.6</v>
      </c>
      <c r="S667" s="235">
        <v>49270.6</v>
      </c>
      <c r="T667" s="235"/>
      <c r="U667" s="235">
        <f>SUM(V667:W667)</f>
        <v>49647.94</v>
      </c>
      <c r="V667" s="235">
        <v>49647.94</v>
      </c>
      <c r="W667" s="639"/>
    </row>
    <row r="668" spans="1:23" s="161" customFormat="1" ht="15">
      <c r="A668" s="484" t="s">
        <v>34</v>
      </c>
      <c r="B668" s="311" t="s">
        <v>35</v>
      </c>
      <c r="C668" s="283"/>
      <c r="D668" s="284"/>
      <c r="E668" s="321"/>
      <c r="F668" s="321"/>
      <c r="G668" s="224"/>
      <c r="H668" s="150">
        <v>600</v>
      </c>
      <c r="I668" s="149"/>
      <c r="J668" s="283"/>
      <c r="K668" s="284"/>
      <c r="L668" s="235">
        <f>SUM(L669:L676)</f>
        <v>175.9</v>
      </c>
      <c r="M668" s="235">
        <f>SUM(M669:M676)</f>
        <v>1206.4000000000001</v>
      </c>
      <c r="N668" s="235">
        <f>SUM(N669:N676)</f>
        <v>695.4</v>
      </c>
      <c r="O668" s="235">
        <f>SUM(O669:O676)</f>
        <v>3698.54</v>
      </c>
      <c r="P668" s="235">
        <f>SUM(P669:P676)</f>
        <v>3698.54</v>
      </c>
      <c r="Q668" s="235">
        <f t="shared" ref="Q668:W668" si="240">SUM(Q669:Q670)</f>
        <v>0</v>
      </c>
      <c r="R668" s="235">
        <f>SUM(R669:R676)</f>
        <v>1448.2</v>
      </c>
      <c r="S668" s="235">
        <f>SUM(S669:S676)</f>
        <v>1448.2</v>
      </c>
      <c r="T668" s="235">
        <f t="shared" si="240"/>
        <v>0</v>
      </c>
      <c r="U668" s="235">
        <f>SUM(U669:U676)</f>
        <v>1458.7</v>
      </c>
      <c r="V668" s="235">
        <f>SUM(V669:V676)</f>
        <v>1458.7</v>
      </c>
      <c r="W668" s="235">
        <f t="shared" si="240"/>
        <v>0</v>
      </c>
    </row>
    <row r="669" spans="1:23" s="161" customFormat="1" ht="18.75" customHeight="1">
      <c r="A669" s="919" t="s">
        <v>44</v>
      </c>
      <c r="B669" s="922" t="s">
        <v>1038</v>
      </c>
      <c r="C669" s="753"/>
      <c r="D669" s="246" t="s">
        <v>850</v>
      </c>
      <c r="E669" s="321" t="s">
        <v>94</v>
      </c>
      <c r="F669" s="321" t="s">
        <v>93</v>
      </c>
      <c r="G669" s="321" t="s">
        <v>851</v>
      </c>
      <c r="H669" s="150">
        <v>612</v>
      </c>
      <c r="I669" s="797" t="s">
        <v>1039</v>
      </c>
      <c r="J669" s="861" t="s">
        <v>1034</v>
      </c>
      <c r="K669" s="861" t="s">
        <v>1035</v>
      </c>
      <c r="L669" s="235">
        <v>40.9</v>
      </c>
      <c r="M669" s="235">
        <v>93.4</v>
      </c>
      <c r="N669" s="235">
        <v>93.4</v>
      </c>
      <c r="O669" s="637">
        <f t="shared" ref="O669:O673" si="241">SUM(P669:Q669)</f>
        <v>112.04</v>
      </c>
      <c r="P669" s="235">
        <v>112.04</v>
      </c>
      <c r="Q669" s="235"/>
      <c r="R669" s="637">
        <f t="shared" ref="R669:R673" si="242">SUM(S669:T669)</f>
        <v>104.2</v>
      </c>
      <c r="S669" s="235">
        <v>104.2</v>
      </c>
      <c r="T669" s="235"/>
      <c r="U669" s="637">
        <f t="shared" ref="U669:U673" si="243">SUM(V669:W669)</f>
        <v>105</v>
      </c>
      <c r="V669" s="235">
        <v>105</v>
      </c>
      <c r="W669" s="639"/>
    </row>
    <row r="670" spans="1:23" s="161" customFormat="1" ht="15">
      <c r="A670" s="920"/>
      <c r="B670" s="923"/>
      <c r="C670" s="754"/>
      <c r="D670" s="246" t="s">
        <v>1040</v>
      </c>
      <c r="E670" s="321" t="s">
        <v>158</v>
      </c>
      <c r="F670" s="321" t="s">
        <v>158</v>
      </c>
      <c r="G670" s="321" t="s">
        <v>1041</v>
      </c>
      <c r="H670" s="150">
        <v>612</v>
      </c>
      <c r="I670" s="797"/>
      <c r="J670" s="861"/>
      <c r="K670" s="861"/>
      <c r="L670" s="235"/>
      <c r="M670" s="235">
        <v>98.8</v>
      </c>
      <c r="N670" s="235">
        <v>98.8</v>
      </c>
      <c r="O670" s="637">
        <f t="shared" si="241"/>
        <v>93.9</v>
      </c>
      <c r="P670" s="235">
        <v>93.9</v>
      </c>
      <c r="Q670" s="235"/>
      <c r="R670" s="637">
        <f t="shared" si="242"/>
        <v>87.4</v>
      </c>
      <c r="S670" s="235">
        <v>87.4</v>
      </c>
      <c r="T670" s="235"/>
      <c r="U670" s="637">
        <f t="shared" si="243"/>
        <v>88</v>
      </c>
      <c r="V670" s="235">
        <v>88</v>
      </c>
      <c r="W670" s="235"/>
    </row>
    <row r="671" spans="1:23" s="161" customFormat="1" ht="15">
      <c r="A671" s="920"/>
      <c r="B671" s="923"/>
      <c r="C671" s="754"/>
      <c r="D671" s="246" t="s">
        <v>1040</v>
      </c>
      <c r="E671" s="321" t="s">
        <v>158</v>
      </c>
      <c r="F671" s="321" t="s">
        <v>158</v>
      </c>
      <c r="G671" s="321" t="s">
        <v>1042</v>
      </c>
      <c r="H671" s="150">
        <v>612</v>
      </c>
      <c r="I671" s="152"/>
      <c r="J671" s="102"/>
      <c r="K671" s="102"/>
      <c r="L671" s="235"/>
      <c r="M671" s="235">
        <v>81.7</v>
      </c>
      <c r="N671" s="235">
        <v>81.7</v>
      </c>
      <c r="O671" s="637">
        <f t="shared" si="241"/>
        <v>77.599999999999994</v>
      </c>
      <c r="P671" s="235">
        <v>77.599999999999994</v>
      </c>
      <c r="Q671" s="235"/>
      <c r="R671" s="637">
        <f t="shared" si="242"/>
        <v>72.2</v>
      </c>
      <c r="S671" s="235">
        <v>72.2</v>
      </c>
      <c r="T671" s="235"/>
      <c r="U671" s="637">
        <f t="shared" si="243"/>
        <v>72.7</v>
      </c>
      <c r="V671" s="235">
        <v>72.7</v>
      </c>
      <c r="W671" s="235"/>
    </row>
    <row r="672" spans="1:23" s="161" customFormat="1" ht="15">
      <c r="A672" s="920"/>
      <c r="B672" s="923"/>
      <c r="C672" s="754"/>
      <c r="D672" s="246" t="s">
        <v>1037</v>
      </c>
      <c r="E672" s="321" t="s">
        <v>82</v>
      </c>
      <c r="F672" s="321" t="s">
        <v>96</v>
      </c>
      <c r="G672" s="321" t="s">
        <v>1043</v>
      </c>
      <c r="H672" s="150">
        <v>612</v>
      </c>
      <c r="I672" s="152"/>
      <c r="J672" s="102"/>
      <c r="K672" s="102"/>
      <c r="L672" s="235"/>
      <c r="M672" s="235"/>
      <c r="N672" s="235"/>
      <c r="O672" s="637">
        <f t="shared" si="241"/>
        <v>2745</v>
      </c>
      <c r="P672" s="235">
        <v>2745</v>
      </c>
      <c r="Q672" s="235"/>
      <c r="R672" s="637">
        <f t="shared" si="242"/>
        <v>0</v>
      </c>
      <c r="S672" s="235">
        <v>0</v>
      </c>
      <c r="T672" s="235"/>
      <c r="U672" s="637">
        <f t="shared" si="243"/>
        <v>0</v>
      </c>
      <c r="V672" s="235">
        <v>0</v>
      </c>
      <c r="W672" s="235"/>
    </row>
    <row r="673" spans="1:24" s="161" customFormat="1" ht="15">
      <c r="A673" s="920"/>
      <c r="B673" s="923"/>
      <c r="C673" s="754"/>
      <c r="D673" s="246" t="s">
        <v>1028</v>
      </c>
      <c r="E673" s="321" t="s">
        <v>82</v>
      </c>
      <c r="F673" s="321" t="s">
        <v>155</v>
      </c>
      <c r="G673" s="321" t="s">
        <v>1029</v>
      </c>
      <c r="H673" s="150">
        <v>612</v>
      </c>
      <c r="I673" s="152"/>
      <c r="J673" s="102"/>
      <c r="K673" s="102"/>
      <c r="L673" s="235">
        <v>15</v>
      </c>
      <c r="M673" s="235">
        <v>193.1</v>
      </c>
      <c r="N673" s="235">
        <v>181.5</v>
      </c>
      <c r="O673" s="637">
        <f t="shared" si="241"/>
        <v>50</v>
      </c>
      <c r="P673" s="637">
        <v>50</v>
      </c>
      <c r="Q673" s="637"/>
      <c r="R673" s="637">
        <f t="shared" si="242"/>
        <v>50</v>
      </c>
      <c r="S673" s="637">
        <v>50</v>
      </c>
      <c r="T673" s="637"/>
      <c r="U673" s="637">
        <f t="shared" si="243"/>
        <v>50</v>
      </c>
      <c r="V673" s="637">
        <v>50</v>
      </c>
      <c r="W673" s="235"/>
    </row>
    <row r="674" spans="1:24" s="161" customFormat="1" ht="15">
      <c r="A674" s="920"/>
      <c r="B674" s="923"/>
      <c r="C674" s="754"/>
      <c r="D674" s="246" t="s">
        <v>1037</v>
      </c>
      <c r="E674" s="321" t="s">
        <v>82</v>
      </c>
      <c r="F674" s="321" t="s">
        <v>96</v>
      </c>
      <c r="G674" s="321" t="s">
        <v>1044</v>
      </c>
      <c r="H674" s="150">
        <v>612</v>
      </c>
      <c r="I674" s="152"/>
      <c r="J674" s="102"/>
      <c r="K674" s="102"/>
      <c r="L674" s="235"/>
      <c r="M674" s="235">
        <v>499.4</v>
      </c>
      <c r="N674" s="235"/>
      <c r="O674" s="637">
        <f>SUM(P674:Q674)</f>
        <v>620</v>
      </c>
      <c r="P674" s="235">
        <v>620</v>
      </c>
      <c r="Q674" s="235"/>
      <c r="R674" s="637">
        <f>SUM(S674:T674)</f>
        <v>1134.4000000000001</v>
      </c>
      <c r="S674" s="235">
        <v>1134.4000000000001</v>
      </c>
      <c r="T674" s="235"/>
      <c r="U674" s="637">
        <f>SUM(V674:W674)</f>
        <v>1143</v>
      </c>
      <c r="V674" s="235">
        <v>1143</v>
      </c>
      <c r="W674" s="235"/>
    </row>
    <row r="675" spans="1:24" s="161" customFormat="1" ht="38.25" customHeight="1">
      <c r="A675" s="920"/>
      <c r="B675" s="923"/>
      <c r="C675" s="754"/>
      <c r="D675" s="246" t="s">
        <v>714</v>
      </c>
      <c r="E675" s="321" t="s">
        <v>82</v>
      </c>
      <c r="F675" s="321" t="s">
        <v>96</v>
      </c>
      <c r="G675" s="321" t="s">
        <v>213</v>
      </c>
      <c r="H675" s="150">
        <v>612</v>
      </c>
      <c r="I675" s="152"/>
      <c r="J675" s="102"/>
      <c r="K675" s="102"/>
      <c r="L675" s="235">
        <v>0</v>
      </c>
      <c r="M675" s="235">
        <v>240</v>
      </c>
      <c r="N675" s="235">
        <v>240</v>
      </c>
      <c r="O675" s="637">
        <f>SUM(P675:Q675)</f>
        <v>0</v>
      </c>
      <c r="P675" s="235">
        <v>0</v>
      </c>
      <c r="Q675" s="235"/>
      <c r="R675" s="637">
        <f>SUM(S675:T675)</f>
        <v>0</v>
      </c>
      <c r="S675" s="235">
        <v>0</v>
      </c>
      <c r="T675" s="235"/>
      <c r="U675" s="637">
        <f>SUM(V675:W675)</f>
        <v>0</v>
      </c>
      <c r="V675" s="235">
        <v>0</v>
      </c>
      <c r="W675" s="235"/>
    </row>
    <row r="676" spans="1:24" s="161" customFormat="1" ht="38.25" customHeight="1">
      <c r="A676" s="921"/>
      <c r="B676" s="924"/>
      <c r="C676" s="755"/>
      <c r="D676" s="246" t="s">
        <v>528</v>
      </c>
      <c r="E676" s="321" t="s">
        <v>82</v>
      </c>
      <c r="F676" s="321" t="s">
        <v>96</v>
      </c>
      <c r="G676" s="321" t="s">
        <v>213</v>
      </c>
      <c r="H676" s="150">
        <v>612</v>
      </c>
      <c r="I676" s="152"/>
      <c r="J676" s="102"/>
      <c r="K676" s="102"/>
      <c r="L676" s="235">
        <v>120</v>
      </c>
      <c r="M676" s="235">
        <v>0</v>
      </c>
      <c r="N676" s="235">
        <v>0</v>
      </c>
      <c r="O676" s="637">
        <f>SUM(P676:Q676)</f>
        <v>0</v>
      </c>
      <c r="P676" s="235">
        <v>0</v>
      </c>
      <c r="Q676" s="235"/>
      <c r="R676" s="637">
        <f>SUM(S676:T676)</f>
        <v>0</v>
      </c>
      <c r="S676" s="235">
        <v>0</v>
      </c>
      <c r="T676" s="235"/>
      <c r="U676" s="637">
        <f>SUM(V676:W676)</f>
        <v>0</v>
      </c>
      <c r="V676" s="235">
        <v>0</v>
      </c>
      <c r="W676" s="235"/>
    </row>
    <row r="677" spans="1:24" s="161" customFormat="1" ht="22.5" customHeight="1">
      <c r="A677" s="769" t="s">
        <v>37</v>
      </c>
      <c r="B677" s="769"/>
      <c r="C677" s="769"/>
      <c r="D677" s="769"/>
      <c r="E677" s="769"/>
      <c r="F677" s="769"/>
      <c r="G677" s="769"/>
      <c r="H677" s="769"/>
      <c r="I677" s="769"/>
      <c r="J677" s="769"/>
      <c r="K677" s="769"/>
      <c r="L677" s="402">
        <f>SUM(L678,L682)</f>
        <v>157993.4</v>
      </c>
      <c r="M677" s="402">
        <f t="shared" ref="M677:W677" si="244">SUM(M678,M682)</f>
        <v>130012.1</v>
      </c>
      <c r="N677" s="402">
        <f t="shared" si="244"/>
        <v>84858.9</v>
      </c>
      <c r="O677" s="402">
        <f t="shared" si="244"/>
        <v>130182.56</v>
      </c>
      <c r="P677" s="402">
        <f t="shared" si="244"/>
        <v>130182.56</v>
      </c>
      <c r="Q677" s="402">
        <f t="shared" si="244"/>
        <v>0</v>
      </c>
      <c r="R677" s="402">
        <f t="shared" si="244"/>
        <v>121988.66999999998</v>
      </c>
      <c r="S677" s="402">
        <f t="shared" si="244"/>
        <v>121988.66999999998</v>
      </c>
      <c r="T677" s="402">
        <f t="shared" si="244"/>
        <v>0</v>
      </c>
      <c r="U677" s="402">
        <f t="shared" si="244"/>
        <v>122988.75</v>
      </c>
      <c r="V677" s="402">
        <f t="shared" si="244"/>
        <v>122988.75</v>
      </c>
      <c r="W677" s="402">
        <f t="shared" si="244"/>
        <v>0</v>
      </c>
      <c r="X677" s="458"/>
    </row>
    <row r="678" spans="1:24" s="161" customFormat="1" ht="60">
      <c r="A678" s="484" t="s">
        <v>38</v>
      </c>
      <c r="B678" s="224" t="s">
        <v>79</v>
      </c>
      <c r="C678" s="283"/>
      <c r="D678" s="284"/>
      <c r="E678" s="224"/>
      <c r="F678" s="224"/>
      <c r="G678" s="224"/>
      <c r="H678" s="150">
        <v>600</v>
      </c>
      <c r="I678" s="149"/>
      <c r="J678" s="283"/>
      <c r="K678" s="284"/>
      <c r="L678" s="235">
        <f>SUM(L679:L681)</f>
        <v>115367.09999999999</v>
      </c>
      <c r="M678" s="235">
        <f>SUM(M679:M681)</f>
        <v>121962.8</v>
      </c>
      <c r="N678" s="235">
        <f>SUM(N679:N681)</f>
        <v>78846.7</v>
      </c>
      <c r="O678" s="235">
        <f>SUM(O679:O681)</f>
        <v>128075.36</v>
      </c>
      <c r="P678" s="235">
        <f t="shared" ref="P678:W678" si="245">SUM(P679:P681)</f>
        <v>128075.36</v>
      </c>
      <c r="Q678" s="235">
        <f t="shared" si="245"/>
        <v>0</v>
      </c>
      <c r="R678" s="235">
        <f>SUM(R679:R681)</f>
        <v>120124.51999999999</v>
      </c>
      <c r="S678" s="235">
        <f t="shared" si="245"/>
        <v>120124.51999999999</v>
      </c>
      <c r="T678" s="235">
        <f t="shared" si="245"/>
        <v>0</v>
      </c>
      <c r="U678" s="235">
        <f>SUM(U679:U681)</f>
        <v>121004.32</v>
      </c>
      <c r="V678" s="235">
        <f t="shared" si="245"/>
        <v>121004.32</v>
      </c>
      <c r="W678" s="235">
        <f t="shared" si="245"/>
        <v>0</v>
      </c>
    </row>
    <row r="679" spans="1:24" s="161" customFormat="1" ht="218.25" customHeight="1">
      <c r="A679" s="795" t="s">
        <v>45</v>
      </c>
      <c r="B679" s="796" t="s">
        <v>1031</v>
      </c>
      <c r="C679" s="326" t="s">
        <v>1032</v>
      </c>
      <c r="D679" s="246" t="s">
        <v>1028</v>
      </c>
      <c r="E679" s="321">
        <v>11</v>
      </c>
      <c r="F679" s="321" t="s">
        <v>155</v>
      </c>
      <c r="G679" s="224">
        <v>1210325270</v>
      </c>
      <c r="H679" s="150">
        <v>621</v>
      </c>
      <c r="I679" s="797" t="s">
        <v>1045</v>
      </c>
      <c r="J679" s="861" t="s">
        <v>1046</v>
      </c>
      <c r="K679" s="861" t="s">
        <v>1047</v>
      </c>
      <c r="L679" s="235">
        <v>2608</v>
      </c>
      <c r="M679" s="235">
        <v>6391.1</v>
      </c>
      <c r="N679" s="235">
        <v>4519.8999999999996</v>
      </c>
      <c r="O679" s="637">
        <f>SUM(P679:Q679)</f>
        <v>8941.5499999999993</v>
      </c>
      <c r="P679" s="637">
        <v>8941.5499999999993</v>
      </c>
      <c r="Q679" s="637"/>
      <c r="R679" s="637">
        <f>SUM(S679:T679)</f>
        <v>8763.82</v>
      </c>
      <c r="S679" s="637">
        <v>8763.82</v>
      </c>
      <c r="T679" s="637"/>
      <c r="U679" s="637">
        <f>SUM(V679:W679)</f>
        <v>8799.36</v>
      </c>
      <c r="V679" s="637">
        <v>8799.36</v>
      </c>
      <c r="W679" s="235"/>
    </row>
    <row r="680" spans="1:24" s="161" customFormat="1" ht="163.5" customHeight="1">
      <c r="A680" s="795"/>
      <c r="B680" s="796"/>
      <c r="C680" s="882" t="s">
        <v>1048</v>
      </c>
      <c r="D680" s="246" t="s">
        <v>1037</v>
      </c>
      <c r="E680" s="321" t="s">
        <v>82</v>
      </c>
      <c r="F680" s="321" t="s">
        <v>96</v>
      </c>
      <c r="G680" s="224">
        <v>1210200590</v>
      </c>
      <c r="H680" s="150">
        <v>621</v>
      </c>
      <c r="I680" s="797"/>
      <c r="J680" s="861"/>
      <c r="K680" s="861"/>
      <c r="L680" s="235">
        <v>88260.9</v>
      </c>
      <c r="M680" s="235">
        <v>92297.7</v>
      </c>
      <c r="N680" s="235">
        <v>61976.800000000003</v>
      </c>
      <c r="O680" s="637">
        <f t="shared" ref="O680:O681" si="246">SUM(P680:Q680)</f>
        <v>119133.81</v>
      </c>
      <c r="P680" s="235">
        <v>119133.81</v>
      </c>
      <c r="Q680" s="235"/>
      <c r="R680" s="637">
        <f t="shared" ref="R680:R681" si="247">SUM(S680:T680)</f>
        <v>111360.7</v>
      </c>
      <c r="S680" s="235">
        <v>111360.7</v>
      </c>
      <c r="T680" s="235"/>
      <c r="U680" s="637">
        <f t="shared" ref="U680:U681" si="248">SUM(V680:W680)</f>
        <v>112204.96</v>
      </c>
      <c r="V680" s="235">
        <v>112204.96</v>
      </c>
      <c r="W680" s="235"/>
    </row>
    <row r="681" spans="1:24" s="161" customFormat="1" ht="18.75" customHeight="1">
      <c r="A681" s="795"/>
      <c r="B681" s="796"/>
      <c r="C681" s="882"/>
      <c r="D681" s="246" t="s">
        <v>1037</v>
      </c>
      <c r="E681" s="224">
        <v>11</v>
      </c>
      <c r="F681" s="321" t="s">
        <v>96</v>
      </c>
      <c r="G681" s="224" t="s">
        <v>1049</v>
      </c>
      <c r="H681" s="150">
        <v>621</v>
      </c>
      <c r="I681" s="797"/>
      <c r="J681" s="861"/>
      <c r="K681" s="861"/>
      <c r="L681" s="235">
        <v>24498.2</v>
      </c>
      <c r="M681" s="235">
        <v>23274</v>
      </c>
      <c r="N681" s="235">
        <v>12350</v>
      </c>
      <c r="O681" s="637">
        <f t="shared" si="246"/>
        <v>0</v>
      </c>
      <c r="P681" s="235">
        <v>0</v>
      </c>
      <c r="Q681" s="235"/>
      <c r="R681" s="637">
        <f t="shared" si="247"/>
        <v>0</v>
      </c>
      <c r="S681" s="235">
        <v>0</v>
      </c>
      <c r="T681" s="235"/>
      <c r="U681" s="637">
        <f t="shared" si="248"/>
        <v>0</v>
      </c>
      <c r="V681" s="235">
        <v>0</v>
      </c>
      <c r="W681" s="235"/>
    </row>
    <row r="682" spans="1:24" s="161" customFormat="1" ht="28.15" customHeight="1">
      <c r="A682" s="484" t="s">
        <v>40</v>
      </c>
      <c r="B682" s="464" t="s">
        <v>39</v>
      </c>
      <c r="C682" s="459"/>
      <c r="D682" s="284"/>
      <c r="E682" s="224"/>
      <c r="F682" s="224"/>
      <c r="G682" s="224"/>
      <c r="H682" s="150">
        <v>600</v>
      </c>
      <c r="I682" s="149"/>
      <c r="J682" s="283"/>
      <c r="K682" s="284"/>
      <c r="L682" s="235">
        <f>SUM(L683:L695)</f>
        <v>42626.299999999996</v>
      </c>
      <c r="M682" s="235">
        <f>SUM(M683:M695)</f>
        <v>8049.3</v>
      </c>
      <c r="N682" s="235">
        <f>SUM(N683:N695)</f>
        <v>6012.2000000000007</v>
      </c>
      <c r="O682" s="235">
        <f>SUM(O683:O695)</f>
        <v>2107.1999999999998</v>
      </c>
      <c r="P682" s="235">
        <f>SUM(P683:P695)</f>
        <v>2107.1999999999998</v>
      </c>
      <c r="Q682" s="235">
        <f t="shared" ref="Q682:W682" si="249">SUM(Q683:Q690)</f>
        <v>0</v>
      </c>
      <c r="R682" s="235">
        <f>SUM(R683:R695)</f>
        <v>1864.1499999999999</v>
      </c>
      <c r="S682" s="235">
        <f>SUM(S683:S695)</f>
        <v>1864.1499999999999</v>
      </c>
      <c r="T682" s="235">
        <f t="shared" si="249"/>
        <v>0</v>
      </c>
      <c r="U682" s="235">
        <f>SUM(U683:U695)</f>
        <v>1984.43</v>
      </c>
      <c r="V682" s="235">
        <f>SUM(V683:V695)</f>
        <v>1984.43</v>
      </c>
      <c r="W682" s="235">
        <f t="shared" si="249"/>
        <v>0</v>
      </c>
    </row>
    <row r="683" spans="1:24" s="161" customFormat="1" ht="20.25" customHeight="1">
      <c r="A683" s="795" t="s">
        <v>46</v>
      </c>
      <c r="B683" s="796" t="s">
        <v>1038</v>
      </c>
      <c r="C683" s="459"/>
      <c r="D683" s="485" t="s">
        <v>1050</v>
      </c>
      <c r="E683" s="321" t="s">
        <v>93</v>
      </c>
      <c r="F683" s="321">
        <v>13</v>
      </c>
      <c r="G683" s="224">
        <v>1010100110</v>
      </c>
      <c r="H683" s="150">
        <v>622</v>
      </c>
      <c r="I683" s="797" t="s">
        <v>1051</v>
      </c>
      <c r="J683" s="802" t="s">
        <v>1052</v>
      </c>
      <c r="K683" s="861" t="s">
        <v>1027</v>
      </c>
      <c r="L683" s="235">
        <v>179</v>
      </c>
      <c r="M683" s="235">
        <v>327.5</v>
      </c>
      <c r="N683" s="235">
        <v>140.69999999999999</v>
      </c>
      <c r="O683" s="235">
        <f>SUM(P683:Q683)</f>
        <v>311.10000000000002</v>
      </c>
      <c r="P683" s="235">
        <v>311.10000000000002</v>
      </c>
      <c r="Q683" s="235"/>
      <c r="R683" s="235">
        <f>SUM(S683:T683)</f>
        <v>289.39999999999998</v>
      </c>
      <c r="S683" s="235">
        <v>289.39999999999998</v>
      </c>
      <c r="T683" s="235"/>
      <c r="U683" s="235">
        <f>SUM(V683:W683)</f>
        <v>291.60000000000002</v>
      </c>
      <c r="V683" s="235">
        <v>291.60000000000002</v>
      </c>
      <c r="W683" s="235"/>
    </row>
    <row r="684" spans="1:24" s="161" customFormat="1" ht="20.25" customHeight="1">
      <c r="A684" s="795"/>
      <c r="B684" s="796"/>
      <c r="C684" s="486"/>
      <c r="D684" s="485" t="s">
        <v>850</v>
      </c>
      <c r="E684" s="321" t="s">
        <v>94</v>
      </c>
      <c r="F684" s="321" t="s">
        <v>93</v>
      </c>
      <c r="G684" s="321" t="s">
        <v>851</v>
      </c>
      <c r="H684" s="150">
        <v>622</v>
      </c>
      <c r="I684" s="797"/>
      <c r="J684" s="802"/>
      <c r="K684" s="861"/>
      <c r="L684" s="235">
        <v>40.9</v>
      </c>
      <c r="M684" s="235">
        <v>112.7</v>
      </c>
      <c r="N684" s="235">
        <v>112.7</v>
      </c>
      <c r="O684" s="235">
        <f t="shared" ref="O684:O695" si="250">SUM(P684:Q684)</f>
        <v>135.30000000000001</v>
      </c>
      <c r="P684" s="235">
        <v>135.30000000000001</v>
      </c>
      <c r="Q684" s="235"/>
      <c r="R684" s="235">
        <f t="shared" ref="R684:R695" si="251">SUM(S684:T684)</f>
        <v>125.9</v>
      </c>
      <c r="S684" s="235">
        <v>125.9</v>
      </c>
      <c r="T684" s="235"/>
      <c r="U684" s="235">
        <f t="shared" ref="U684:U695" si="252">SUM(V684:W684)</f>
        <v>126.8</v>
      </c>
      <c r="V684" s="235">
        <v>126.8</v>
      </c>
      <c r="W684" s="235"/>
    </row>
    <row r="685" spans="1:24" s="161" customFormat="1" ht="20.25" customHeight="1">
      <c r="A685" s="795"/>
      <c r="B685" s="796"/>
      <c r="C685" s="486"/>
      <c r="D685" s="485" t="s">
        <v>1040</v>
      </c>
      <c r="E685" s="321" t="s">
        <v>158</v>
      </c>
      <c r="F685" s="321" t="s">
        <v>158</v>
      </c>
      <c r="G685" s="321" t="s">
        <v>1053</v>
      </c>
      <c r="H685" s="150">
        <v>622</v>
      </c>
      <c r="I685" s="797"/>
      <c r="J685" s="802"/>
      <c r="K685" s="861"/>
      <c r="L685" s="235">
        <v>0</v>
      </c>
      <c r="M685" s="235">
        <v>53.7</v>
      </c>
      <c r="N685" s="235">
        <v>53.7</v>
      </c>
      <c r="O685" s="235">
        <f t="shared" si="250"/>
        <v>0</v>
      </c>
      <c r="P685" s="235">
        <v>0</v>
      </c>
      <c r="Q685" s="235"/>
      <c r="R685" s="235">
        <f t="shared" si="251"/>
        <v>0</v>
      </c>
      <c r="S685" s="235">
        <v>0</v>
      </c>
      <c r="T685" s="235"/>
      <c r="U685" s="235">
        <f t="shared" si="252"/>
        <v>0</v>
      </c>
      <c r="V685" s="235">
        <v>0</v>
      </c>
      <c r="W685" s="235"/>
    </row>
    <row r="686" spans="1:24" s="161" customFormat="1" ht="20.25" customHeight="1">
      <c r="A686" s="795"/>
      <c r="B686" s="796"/>
      <c r="C686" s="486"/>
      <c r="D686" s="485" t="s">
        <v>1050</v>
      </c>
      <c r="E686" s="321" t="s">
        <v>158</v>
      </c>
      <c r="F686" s="321" t="s">
        <v>158</v>
      </c>
      <c r="G686" s="321" t="s">
        <v>1053</v>
      </c>
      <c r="H686" s="150">
        <v>622</v>
      </c>
      <c r="I686" s="797"/>
      <c r="J686" s="802"/>
      <c r="K686" s="861"/>
      <c r="L686" s="235">
        <v>15.4</v>
      </c>
      <c r="M686" s="235">
        <v>0</v>
      </c>
      <c r="N686" s="235">
        <v>0</v>
      </c>
      <c r="O686" s="235">
        <f t="shared" si="250"/>
        <v>0</v>
      </c>
      <c r="P686" s="235">
        <v>0</v>
      </c>
      <c r="Q686" s="235"/>
      <c r="R686" s="235">
        <f t="shared" si="251"/>
        <v>0</v>
      </c>
      <c r="S686" s="235">
        <v>0</v>
      </c>
      <c r="T686" s="235"/>
      <c r="U686" s="235">
        <f t="shared" si="252"/>
        <v>0</v>
      </c>
      <c r="V686" s="235">
        <v>0</v>
      </c>
      <c r="W686" s="235"/>
    </row>
    <row r="687" spans="1:24" s="161" customFormat="1" ht="20.25" customHeight="1">
      <c r="A687" s="795"/>
      <c r="B687" s="796"/>
      <c r="C687" s="486"/>
      <c r="D687" s="485" t="s">
        <v>1040</v>
      </c>
      <c r="E687" s="321" t="s">
        <v>158</v>
      </c>
      <c r="F687" s="321" t="s">
        <v>158</v>
      </c>
      <c r="G687" s="321" t="s">
        <v>976</v>
      </c>
      <c r="H687" s="150">
        <v>622</v>
      </c>
      <c r="I687" s="797"/>
      <c r="J687" s="802"/>
      <c r="K687" s="861"/>
      <c r="L687" s="235"/>
      <c r="M687" s="235">
        <v>200.2</v>
      </c>
      <c r="N687" s="235">
        <v>200.2</v>
      </c>
      <c r="O687" s="235">
        <f t="shared" si="250"/>
        <v>190.2</v>
      </c>
      <c r="P687" s="235">
        <v>190.2</v>
      </c>
      <c r="Q687" s="235"/>
      <c r="R687" s="235">
        <f t="shared" si="251"/>
        <v>176.9</v>
      </c>
      <c r="S687" s="235">
        <v>176.9</v>
      </c>
      <c r="T687" s="235"/>
      <c r="U687" s="235">
        <f t="shared" si="252"/>
        <v>178.3</v>
      </c>
      <c r="V687" s="235">
        <v>178.3</v>
      </c>
      <c r="W687" s="235"/>
    </row>
    <row r="688" spans="1:24" s="161" customFormat="1" ht="20.25" customHeight="1">
      <c r="A688" s="795"/>
      <c r="B688" s="796"/>
      <c r="C688" s="486"/>
      <c r="D688" s="485" t="s">
        <v>776</v>
      </c>
      <c r="E688" s="321" t="s">
        <v>81</v>
      </c>
      <c r="F688" s="321" t="s">
        <v>156</v>
      </c>
      <c r="G688" s="321" t="s">
        <v>874</v>
      </c>
      <c r="H688" s="150">
        <v>622</v>
      </c>
      <c r="I688" s="797"/>
      <c r="J688" s="802"/>
      <c r="K688" s="861"/>
      <c r="L688" s="235">
        <v>0</v>
      </c>
      <c r="M688" s="235">
        <v>87.4</v>
      </c>
      <c r="N688" s="235">
        <v>0</v>
      </c>
      <c r="O688" s="235">
        <f t="shared" si="250"/>
        <v>0</v>
      </c>
      <c r="P688" s="235">
        <v>0</v>
      </c>
      <c r="Q688" s="235"/>
      <c r="R688" s="235">
        <f t="shared" si="251"/>
        <v>0</v>
      </c>
      <c r="S688" s="235">
        <v>0</v>
      </c>
      <c r="T688" s="235"/>
      <c r="U688" s="235">
        <f t="shared" si="252"/>
        <v>0</v>
      </c>
      <c r="V688" s="235">
        <v>0</v>
      </c>
      <c r="W688" s="235"/>
    </row>
    <row r="689" spans="1:24" s="161" customFormat="1" ht="20.25" customHeight="1">
      <c r="A689" s="795"/>
      <c r="B689" s="796"/>
      <c r="C689" s="486"/>
      <c r="D689" s="485" t="s">
        <v>986</v>
      </c>
      <c r="E689" s="321" t="s">
        <v>81</v>
      </c>
      <c r="F689" s="321" t="s">
        <v>156</v>
      </c>
      <c r="G689" s="321" t="s">
        <v>874</v>
      </c>
      <c r="H689" s="150">
        <v>622</v>
      </c>
      <c r="I689" s="797"/>
      <c r="J689" s="802"/>
      <c r="K689" s="861"/>
      <c r="L689" s="235">
        <v>292.8</v>
      </c>
      <c r="M689" s="235">
        <v>0</v>
      </c>
      <c r="N689" s="235">
        <v>0</v>
      </c>
      <c r="O689" s="235">
        <f t="shared" si="250"/>
        <v>83.6</v>
      </c>
      <c r="P689" s="235">
        <v>83.6</v>
      </c>
      <c r="Q689" s="235"/>
      <c r="R689" s="235">
        <f t="shared" si="251"/>
        <v>77.8</v>
      </c>
      <c r="S689" s="235">
        <v>77.8</v>
      </c>
      <c r="T689" s="235"/>
      <c r="U689" s="235">
        <f t="shared" si="252"/>
        <v>78.400000000000006</v>
      </c>
      <c r="V689" s="235">
        <v>78.400000000000006</v>
      </c>
      <c r="W689" s="235"/>
    </row>
    <row r="690" spans="1:24" s="161" customFormat="1" ht="20.25" customHeight="1">
      <c r="A690" s="795"/>
      <c r="B690" s="796"/>
      <c r="C690" s="486"/>
      <c r="D690" s="485" t="s">
        <v>1028</v>
      </c>
      <c r="E690" s="321" t="s">
        <v>82</v>
      </c>
      <c r="F690" s="321" t="s">
        <v>155</v>
      </c>
      <c r="G690" s="321" t="s">
        <v>1029</v>
      </c>
      <c r="H690" s="150">
        <v>622</v>
      </c>
      <c r="I690" s="797"/>
      <c r="J690" s="802"/>
      <c r="K690" s="861"/>
      <c r="L690" s="235">
        <v>3422</v>
      </c>
      <c r="M690" s="235">
        <v>5375.8</v>
      </c>
      <c r="N690" s="235">
        <v>3964.3</v>
      </c>
      <c r="O690" s="235">
        <f t="shared" si="250"/>
        <v>1007</v>
      </c>
      <c r="P690" s="637">
        <v>1007</v>
      </c>
      <c r="Q690" s="637"/>
      <c r="R690" s="235">
        <f t="shared" si="251"/>
        <v>498.95</v>
      </c>
      <c r="S690" s="637">
        <v>498.95</v>
      </c>
      <c r="T690" s="637"/>
      <c r="U690" s="235">
        <f t="shared" si="252"/>
        <v>608.83000000000004</v>
      </c>
      <c r="V690" s="637">
        <v>608.83000000000004</v>
      </c>
      <c r="W690" s="235"/>
    </row>
    <row r="691" spans="1:24" s="161" customFormat="1" ht="15">
      <c r="A691" s="795"/>
      <c r="B691" s="796"/>
      <c r="C691" s="486"/>
      <c r="D691" s="485" t="s">
        <v>1037</v>
      </c>
      <c r="E691" s="321" t="s">
        <v>82</v>
      </c>
      <c r="F691" s="321" t="s">
        <v>96</v>
      </c>
      <c r="G691" s="321" t="s">
        <v>1044</v>
      </c>
      <c r="H691" s="150">
        <v>622</v>
      </c>
      <c r="I691" s="797"/>
      <c r="J691" s="802"/>
      <c r="K691" s="861"/>
      <c r="L691" s="235"/>
      <c r="M691" s="235">
        <v>305.7</v>
      </c>
      <c r="N691" s="235">
        <v>0</v>
      </c>
      <c r="O691" s="235">
        <f t="shared" si="250"/>
        <v>380</v>
      </c>
      <c r="P691" s="235">
        <v>380</v>
      </c>
      <c r="Q691" s="235"/>
      <c r="R691" s="235">
        <f t="shared" si="251"/>
        <v>695.2</v>
      </c>
      <c r="S691" s="235">
        <v>695.2</v>
      </c>
      <c r="T691" s="235"/>
      <c r="U691" s="235">
        <f t="shared" si="252"/>
        <v>700.5</v>
      </c>
      <c r="V691" s="235">
        <v>700.5</v>
      </c>
      <c r="W691" s="235"/>
    </row>
    <row r="692" spans="1:24" s="161" customFormat="1" ht="15">
      <c r="A692" s="795"/>
      <c r="B692" s="796"/>
      <c r="C692" s="486"/>
      <c r="D692" s="485" t="s">
        <v>1037</v>
      </c>
      <c r="E692" s="321" t="s">
        <v>82</v>
      </c>
      <c r="F692" s="321" t="s">
        <v>96</v>
      </c>
      <c r="G692" s="321" t="s">
        <v>1054</v>
      </c>
      <c r="H692" s="150">
        <v>622</v>
      </c>
      <c r="I692" s="797"/>
      <c r="J692" s="802"/>
      <c r="K692" s="861"/>
      <c r="L692" s="628">
        <v>38406.199999999997</v>
      </c>
      <c r="M692" s="628">
        <v>1311.3</v>
      </c>
      <c r="N692" s="628">
        <v>1265.5999999999999</v>
      </c>
      <c r="O692" s="235">
        <f t="shared" si="250"/>
        <v>0</v>
      </c>
      <c r="P692" s="235">
        <v>0</v>
      </c>
      <c r="Q692" s="235"/>
      <c r="R692" s="235">
        <f t="shared" si="251"/>
        <v>0</v>
      </c>
      <c r="S692" s="235">
        <v>0</v>
      </c>
      <c r="T692" s="235"/>
      <c r="U692" s="235">
        <f t="shared" si="252"/>
        <v>0</v>
      </c>
      <c r="V692" s="235">
        <v>0</v>
      </c>
      <c r="W692" s="235"/>
    </row>
    <row r="693" spans="1:24" s="161" customFormat="1" ht="15">
      <c r="A693" s="795"/>
      <c r="B693" s="796"/>
      <c r="C693" s="486"/>
      <c r="D693" s="485" t="s">
        <v>528</v>
      </c>
      <c r="E693" s="321" t="s">
        <v>82</v>
      </c>
      <c r="F693" s="321" t="s">
        <v>96</v>
      </c>
      <c r="G693" s="321" t="s">
        <v>213</v>
      </c>
      <c r="H693" s="150">
        <v>622</v>
      </c>
      <c r="I693" s="797"/>
      <c r="J693" s="802"/>
      <c r="K693" s="861"/>
      <c r="L693" s="628">
        <v>270</v>
      </c>
      <c r="M693" s="235">
        <v>0</v>
      </c>
      <c r="N693" s="235">
        <v>0</v>
      </c>
      <c r="O693" s="235">
        <f t="shared" si="250"/>
        <v>0</v>
      </c>
      <c r="P693" s="235">
        <v>0</v>
      </c>
      <c r="Q693" s="235"/>
      <c r="R693" s="235">
        <f t="shared" si="251"/>
        <v>0</v>
      </c>
      <c r="S693" s="235">
        <v>0</v>
      </c>
      <c r="T693" s="235"/>
      <c r="U693" s="235">
        <f t="shared" si="252"/>
        <v>0</v>
      </c>
      <c r="V693" s="235">
        <v>0</v>
      </c>
      <c r="W693" s="235"/>
    </row>
    <row r="694" spans="1:24" s="161" customFormat="1" ht="15">
      <c r="A694" s="795"/>
      <c r="B694" s="796"/>
      <c r="C694" s="486"/>
      <c r="D694" s="485" t="s">
        <v>714</v>
      </c>
      <c r="E694" s="321" t="s">
        <v>82</v>
      </c>
      <c r="F694" s="321" t="s">
        <v>96</v>
      </c>
      <c r="G694" s="321" t="s">
        <v>213</v>
      </c>
      <c r="H694" s="150">
        <v>622</v>
      </c>
      <c r="I694" s="797"/>
      <c r="J694" s="802"/>
      <c r="K694" s="861"/>
      <c r="L694" s="628">
        <v>0</v>
      </c>
      <c r="M694" s="628">
        <v>160</v>
      </c>
      <c r="N694" s="628">
        <v>160</v>
      </c>
      <c r="O694" s="235">
        <f t="shared" si="250"/>
        <v>0</v>
      </c>
      <c r="P694" s="235">
        <v>0</v>
      </c>
      <c r="Q694" s="235"/>
      <c r="R694" s="235">
        <f t="shared" si="251"/>
        <v>0</v>
      </c>
      <c r="S694" s="235">
        <v>0</v>
      </c>
      <c r="T694" s="235"/>
      <c r="U694" s="235">
        <f t="shared" si="252"/>
        <v>0</v>
      </c>
      <c r="V694" s="235">
        <v>0</v>
      </c>
      <c r="W694" s="235"/>
    </row>
    <row r="695" spans="1:24" s="161" customFormat="1" ht="30">
      <c r="A695" s="795"/>
      <c r="B695" s="796"/>
      <c r="C695" s="487"/>
      <c r="D695" s="485" t="s">
        <v>1055</v>
      </c>
      <c r="E695" s="321" t="s">
        <v>82</v>
      </c>
      <c r="F695" s="321" t="s">
        <v>96</v>
      </c>
      <c r="G695" s="321" t="s">
        <v>213</v>
      </c>
      <c r="H695" s="150">
        <v>622</v>
      </c>
      <c r="I695" s="797"/>
      <c r="J695" s="802"/>
      <c r="K695" s="861"/>
      <c r="L695" s="628">
        <v>0</v>
      </c>
      <c r="M695" s="628">
        <v>115</v>
      </c>
      <c r="N695" s="628">
        <v>115</v>
      </c>
      <c r="O695" s="235">
        <f t="shared" si="250"/>
        <v>0</v>
      </c>
      <c r="P695" s="235">
        <v>0</v>
      </c>
      <c r="Q695" s="235"/>
      <c r="R695" s="235">
        <f t="shared" si="251"/>
        <v>0</v>
      </c>
      <c r="S695" s="235">
        <v>0</v>
      </c>
      <c r="T695" s="235"/>
      <c r="U695" s="235">
        <f t="shared" si="252"/>
        <v>0</v>
      </c>
      <c r="V695" s="235">
        <v>0</v>
      </c>
      <c r="W695" s="235"/>
    </row>
    <row r="696" spans="1:24" s="298" customFormat="1" ht="89.25" customHeight="1">
      <c r="A696" s="266" t="s">
        <v>174</v>
      </c>
      <c r="B696" s="265" t="s">
        <v>457</v>
      </c>
      <c r="C696" s="266"/>
      <c r="D696" s="266"/>
      <c r="E696" s="266"/>
      <c r="F696" s="266"/>
      <c r="G696" s="266"/>
      <c r="H696" s="266"/>
      <c r="I696" s="266"/>
      <c r="J696" s="266"/>
      <c r="K696" s="266" t="s">
        <v>62</v>
      </c>
      <c r="L696" s="233">
        <f>L697+L805+L820+L823</f>
        <v>760476.79999999993</v>
      </c>
      <c r="M696" s="233">
        <f t="shared" ref="M696:W696" si="253">M697+M805+M820+M823</f>
        <v>803073.7</v>
      </c>
      <c r="N696" s="233">
        <f t="shared" si="253"/>
        <v>505581</v>
      </c>
      <c r="O696" s="233">
        <f t="shared" si="253"/>
        <v>834664.5</v>
      </c>
      <c r="P696" s="233">
        <f t="shared" si="253"/>
        <v>834664.5</v>
      </c>
      <c r="Q696" s="233">
        <f t="shared" si="253"/>
        <v>0</v>
      </c>
      <c r="R696" s="233">
        <f t="shared" si="253"/>
        <v>789416.7</v>
      </c>
      <c r="S696" s="233">
        <f t="shared" si="253"/>
        <v>789416.7</v>
      </c>
      <c r="T696" s="233">
        <f t="shared" si="253"/>
        <v>0</v>
      </c>
      <c r="U696" s="233">
        <f t="shared" si="253"/>
        <v>792196.2</v>
      </c>
      <c r="V696" s="233">
        <f t="shared" si="253"/>
        <v>792196.2</v>
      </c>
      <c r="W696" s="233">
        <f t="shared" si="253"/>
        <v>0</v>
      </c>
    </row>
    <row r="697" spans="1:24" s="298" customFormat="1" ht="38.450000000000003" customHeight="1">
      <c r="A697" s="431" t="s">
        <v>9</v>
      </c>
      <c r="B697" s="725" t="s">
        <v>67</v>
      </c>
      <c r="C697" s="725"/>
      <c r="D697" s="725"/>
      <c r="E697" s="725"/>
      <c r="F697" s="725"/>
      <c r="G697" s="725"/>
      <c r="H697" s="725"/>
      <c r="I697" s="725"/>
      <c r="J697" s="725"/>
      <c r="K697" s="725"/>
      <c r="L697" s="234">
        <f>SUM(L698,L703,L716,L726,L803,)</f>
        <v>759895.29999999993</v>
      </c>
      <c r="M697" s="234">
        <f t="shared" ref="M697:W697" si="254">SUM(M698,M703,M716,M726,M803,)</f>
        <v>798596.9</v>
      </c>
      <c r="N697" s="234">
        <f t="shared" si="254"/>
        <v>503657.4</v>
      </c>
      <c r="O697" s="234">
        <f t="shared" si="254"/>
        <v>831086.8</v>
      </c>
      <c r="P697" s="234">
        <f t="shared" si="254"/>
        <v>831086.8</v>
      </c>
      <c r="Q697" s="234">
        <f t="shared" si="254"/>
        <v>0</v>
      </c>
      <c r="R697" s="234">
        <f t="shared" si="254"/>
        <v>786088.5</v>
      </c>
      <c r="S697" s="234">
        <f t="shared" si="254"/>
        <v>786088.5</v>
      </c>
      <c r="T697" s="234">
        <f t="shared" si="254"/>
        <v>0</v>
      </c>
      <c r="U697" s="234">
        <f t="shared" si="254"/>
        <v>788842.7</v>
      </c>
      <c r="V697" s="234">
        <f t="shared" si="254"/>
        <v>788842.7</v>
      </c>
      <c r="W697" s="234">
        <f t="shared" si="254"/>
        <v>0</v>
      </c>
    </row>
    <row r="698" spans="1:24" s="161" customFormat="1" ht="32.25" customHeight="1">
      <c r="A698" s="483" t="s">
        <v>57</v>
      </c>
      <c r="B698" s="224"/>
      <c r="C698" s="283"/>
      <c r="D698" s="488"/>
      <c r="E698" s="247"/>
      <c r="F698" s="247"/>
      <c r="G698" s="247"/>
      <c r="H698" s="247"/>
      <c r="I698" s="489"/>
      <c r="J698" s="490"/>
      <c r="K698" s="488"/>
      <c r="L698" s="402">
        <f>SUM(L699:L702)</f>
        <v>14284</v>
      </c>
      <c r="M698" s="402">
        <f>SUM(M699:M702)</f>
        <v>12297.699999999999</v>
      </c>
      <c r="N698" s="402">
        <f>SUM(N699:N702)</f>
        <v>9098.1</v>
      </c>
      <c r="O698" s="402">
        <f t="shared" ref="O698:W698" si="255">SUM(O699:O702)</f>
        <v>13349</v>
      </c>
      <c r="P698" s="402">
        <f t="shared" si="255"/>
        <v>13349</v>
      </c>
      <c r="Q698" s="402">
        <f t="shared" si="255"/>
        <v>0</v>
      </c>
      <c r="R698" s="402">
        <f t="shared" si="255"/>
        <v>12418.3</v>
      </c>
      <c r="S698" s="402">
        <f t="shared" si="255"/>
        <v>12418.3</v>
      </c>
      <c r="T698" s="402">
        <f t="shared" si="255"/>
        <v>0</v>
      </c>
      <c r="U698" s="402">
        <f t="shared" si="255"/>
        <v>12512.800000000001</v>
      </c>
      <c r="V698" s="402">
        <f t="shared" si="255"/>
        <v>12512.800000000001</v>
      </c>
      <c r="W698" s="402">
        <f t="shared" si="255"/>
        <v>0</v>
      </c>
    </row>
    <row r="699" spans="1:24" s="161" customFormat="1" ht="295.5" customHeight="1">
      <c r="A699" s="312" t="s">
        <v>10</v>
      </c>
      <c r="B699" s="224" t="s">
        <v>68</v>
      </c>
      <c r="C699" s="102"/>
      <c r="D699" s="232" t="s">
        <v>527</v>
      </c>
      <c r="E699" s="232" t="s">
        <v>158</v>
      </c>
      <c r="F699" s="232" t="s">
        <v>98</v>
      </c>
      <c r="G699" s="232" t="s">
        <v>1056</v>
      </c>
      <c r="H699" s="247">
        <v>100</v>
      </c>
      <c r="I699" s="365" t="s">
        <v>1057</v>
      </c>
      <c r="J699" s="364" t="s">
        <v>1058</v>
      </c>
      <c r="K699" s="491"/>
      <c r="L699" s="235">
        <v>13476.8</v>
      </c>
      <c r="M699" s="235">
        <v>11645.4</v>
      </c>
      <c r="N699" s="235">
        <v>8641.4</v>
      </c>
      <c r="O699" s="235">
        <v>12748.2</v>
      </c>
      <c r="P699" s="235">
        <v>12748.2</v>
      </c>
      <c r="Q699" s="235"/>
      <c r="R699" s="235">
        <v>11859.4</v>
      </c>
      <c r="S699" s="235">
        <v>11859.4</v>
      </c>
      <c r="T699" s="235"/>
      <c r="U699" s="235">
        <v>11949.6</v>
      </c>
      <c r="V699" s="235">
        <v>11949.6</v>
      </c>
      <c r="W699" s="235"/>
      <c r="X699" s="451"/>
    </row>
    <row r="700" spans="1:24" s="161" customFormat="1" ht="76.5" customHeight="1">
      <c r="A700" s="312" t="s">
        <v>11</v>
      </c>
      <c r="B700" s="224" t="s">
        <v>185</v>
      </c>
      <c r="C700" s="102"/>
      <c r="D700" s="232" t="s">
        <v>527</v>
      </c>
      <c r="E700" s="232" t="s">
        <v>158</v>
      </c>
      <c r="F700" s="232" t="s">
        <v>98</v>
      </c>
      <c r="G700" s="232" t="s">
        <v>117</v>
      </c>
      <c r="H700" s="247">
        <v>100</v>
      </c>
      <c r="I700" s="365"/>
      <c r="J700" s="364"/>
      <c r="K700" s="364"/>
      <c r="L700" s="235">
        <v>274.5</v>
      </c>
      <c r="M700" s="235">
        <v>0</v>
      </c>
      <c r="N700" s="235">
        <v>0</v>
      </c>
      <c r="O700" s="235"/>
      <c r="P700" s="235"/>
      <c r="Q700" s="235"/>
      <c r="R700" s="235"/>
      <c r="S700" s="235"/>
      <c r="T700" s="235"/>
      <c r="U700" s="235"/>
      <c r="V700" s="235"/>
      <c r="W700" s="235"/>
    </row>
    <row r="701" spans="1:24" s="161" customFormat="1" ht="30">
      <c r="A701" s="312" t="s">
        <v>20</v>
      </c>
      <c r="B701" s="224" t="s">
        <v>69</v>
      </c>
      <c r="C701" s="149"/>
      <c r="D701" s="232" t="s">
        <v>467</v>
      </c>
      <c r="E701" s="232" t="s">
        <v>158</v>
      </c>
      <c r="F701" s="232" t="s">
        <v>98</v>
      </c>
      <c r="G701" s="232" t="s">
        <v>1056</v>
      </c>
      <c r="H701" s="247">
        <v>200</v>
      </c>
      <c r="I701" s="489"/>
      <c r="J701" s="489"/>
      <c r="K701" s="492"/>
      <c r="L701" s="235">
        <v>532.70000000000005</v>
      </c>
      <c r="M701" s="235">
        <v>632.29999999999995</v>
      </c>
      <c r="N701" s="235">
        <v>436.7</v>
      </c>
      <c r="O701" s="235">
        <v>600.79999999999995</v>
      </c>
      <c r="P701" s="235">
        <v>600.79999999999995</v>
      </c>
      <c r="Q701" s="235"/>
      <c r="R701" s="235">
        <v>558.9</v>
      </c>
      <c r="S701" s="235">
        <v>558.9</v>
      </c>
      <c r="T701" s="235"/>
      <c r="U701" s="235">
        <v>563.20000000000005</v>
      </c>
      <c r="V701" s="235">
        <v>563.20000000000005</v>
      </c>
      <c r="W701" s="235"/>
    </row>
    <row r="702" spans="1:24" s="161" customFormat="1" ht="15">
      <c r="A702" s="312" t="s">
        <v>190</v>
      </c>
      <c r="B702" s="224" t="s">
        <v>31</v>
      </c>
      <c r="C702" s="149"/>
      <c r="D702" s="492"/>
      <c r="E702" s="232" t="s">
        <v>158</v>
      </c>
      <c r="F702" s="232" t="s">
        <v>98</v>
      </c>
      <c r="G702" s="232" t="s">
        <v>1056</v>
      </c>
      <c r="H702" s="247">
        <v>800</v>
      </c>
      <c r="I702" s="489"/>
      <c r="J702" s="489"/>
      <c r="K702" s="492"/>
      <c r="L702" s="235"/>
      <c r="M702" s="235">
        <v>20</v>
      </c>
      <c r="N702" s="235">
        <v>20</v>
      </c>
      <c r="O702" s="235">
        <f>SUM(P702:Q702)</f>
        <v>0</v>
      </c>
      <c r="P702" s="235"/>
      <c r="Q702" s="235"/>
      <c r="R702" s="235">
        <f>SUM(S702:T702)</f>
        <v>0</v>
      </c>
      <c r="S702" s="235"/>
      <c r="T702" s="235"/>
      <c r="U702" s="235">
        <f>SUM(V702:W702)</f>
        <v>0</v>
      </c>
      <c r="V702" s="235"/>
      <c r="W702" s="235"/>
    </row>
    <row r="703" spans="1:24" s="161" customFormat="1" ht="14.25">
      <c r="A703" s="925" t="s">
        <v>89</v>
      </c>
      <c r="B703" s="926"/>
      <c r="C703" s="926"/>
      <c r="D703" s="926"/>
      <c r="E703" s="926"/>
      <c r="F703" s="926"/>
      <c r="G703" s="926"/>
      <c r="H703" s="926"/>
      <c r="I703" s="926"/>
      <c r="J703" s="926"/>
      <c r="K703" s="927"/>
      <c r="L703" s="402">
        <f t="shared" ref="L703:W703" si="256">SUM(L704,L708,L712)</f>
        <v>29851.5</v>
      </c>
      <c r="M703" s="402">
        <f t="shared" si="256"/>
        <v>29078.7</v>
      </c>
      <c r="N703" s="402">
        <f t="shared" si="256"/>
        <v>19457.7</v>
      </c>
      <c r="O703" s="402">
        <f t="shared" si="256"/>
        <v>33576.199999999997</v>
      </c>
      <c r="P703" s="402">
        <f t="shared" si="256"/>
        <v>33576.199999999997</v>
      </c>
      <c r="Q703" s="402">
        <f t="shared" si="256"/>
        <v>0</v>
      </c>
      <c r="R703" s="402">
        <f t="shared" si="256"/>
        <v>31235.3</v>
      </c>
      <c r="S703" s="402">
        <f t="shared" si="256"/>
        <v>31235.3</v>
      </c>
      <c r="T703" s="402">
        <f t="shared" si="256"/>
        <v>0</v>
      </c>
      <c r="U703" s="402">
        <f t="shared" si="256"/>
        <v>31472.9</v>
      </c>
      <c r="V703" s="402">
        <f t="shared" si="256"/>
        <v>31472.9</v>
      </c>
      <c r="W703" s="402">
        <f t="shared" si="256"/>
        <v>0</v>
      </c>
    </row>
    <row r="704" spans="1:24" s="161" customFormat="1" ht="15">
      <c r="A704" s="312" t="s">
        <v>12</v>
      </c>
      <c r="B704" s="224" t="s">
        <v>58</v>
      </c>
      <c r="C704" s="102"/>
      <c r="D704" s="364"/>
      <c r="E704" s="232"/>
      <c r="F704" s="232"/>
      <c r="G704" s="232"/>
      <c r="H704" s="247">
        <v>100</v>
      </c>
      <c r="I704" s="493"/>
      <c r="J704" s="364"/>
      <c r="K704" s="364"/>
      <c r="L704" s="235">
        <f>SUM(L705:L707)</f>
        <v>27754.7</v>
      </c>
      <c r="M704" s="235">
        <f>SUM(M705:M707)</f>
        <v>27607.9</v>
      </c>
      <c r="N704" s="235">
        <f>SUM(N705:N707)</f>
        <v>18302.2</v>
      </c>
      <c r="O704" s="235">
        <f>SUM(O705:O707)</f>
        <v>31722.699999999997</v>
      </c>
      <c r="P704" s="235">
        <f t="shared" ref="P704:W704" si="257">SUM(P705:P707)</f>
        <v>31722.699999999997</v>
      </c>
      <c r="Q704" s="235">
        <f t="shared" si="257"/>
        <v>0</v>
      </c>
      <c r="R704" s="235">
        <f t="shared" si="257"/>
        <v>29511</v>
      </c>
      <c r="S704" s="235">
        <f t="shared" si="257"/>
        <v>29511</v>
      </c>
      <c r="T704" s="235">
        <f t="shared" si="257"/>
        <v>0</v>
      </c>
      <c r="U704" s="235">
        <f t="shared" si="257"/>
        <v>29735.5</v>
      </c>
      <c r="V704" s="235">
        <f t="shared" si="257"/>
        <v>29735.5</v>
      </c>
      <c r="W704" s="235">
        <f t="shared" si="257"/>
        <v>0</v>
      </c>
    </row>
    <row r="705" spans="1:29" s="161" customFormat="1" ht="60">
      <c r="A705" s="312" t="s">
        <v>48</v>
      </c>
      <c r="B705" s="224" t="s">
        <v>1059</v>
      </c>
      <c r="C705" s="102"/>
      <c r="D705" s="232" t="s">
        <v>1015</v>
      </c>
      <c r="E705" s="232" t="s">
        <v>158</v>
      </c>
      <c r="F705" s="232" t="s">
        <v>98</v>
      </c>
      <c r="G705" s="232" t="s">
        <v>1060</v>
      </c>
      <c r="H705" s="247">
        <v>100</v>
      </c>
      <c r="I705" s="365" t="s">
        <v>1061</v>
      </c>
      <c r="J705" s="364" t="s">
        <v>1062</v>
      </c>
      <c r="K705" s="364"/>
      <c r="L705" s="235">
        <v>7369</v>
      </c>
      <c r="M705" s="235">
        <v>6224</v>
      </c>
      <c r="N705" s="235">
        <v>5033.8</v>
      </c>
      <c r="O705" s="235">
        <v>8295.4</v>
      </c>
      <c r="P705" s="235">
        <v>8295.4</v>
      </c>
      <c r="Q705" s="235"/>
      <c r="R705" s="235">
        <v>8295.4</v>
      </c>
      <c r="S705" s="235">
        <v>8295.4</v>
      </c>
      <c r="T705" s="235"/>
      <c r="U705" s="235">
        <v>8295.4</v>
      </c>
      <c r="V705" s="235">
        <v>8295.4</v>
      </c>
      <c r="W705" s="235"/>
    </row>
    <row r="706" spans="1:29" s="161" customFormat="1" ht="15">
      <c r="A706" s="312" t="s">
        <v>65</v>
      </c>
      <c r="B706" s="224" t="s">
        <v>1063</v>
      </c>
      <c r="C706" s="102"/>
      <c r="D706" s="232" t="s">
        <v>1015</v>
      </c>
      <c r="E706" s="232" t="s">
        <v>158</v>
      </c>
      <c r="F706" s="232" t="s">
        <v>98</v>
      </c>
      <c r="G706" s="232" t="s">
        <v>1060</v>
      </c>
      <c r="H706" s="247">
        <v>100</v>
      </c>
      <c r="I706" s="493"/>
      <c r="J706" s="364"/>
      <c r="K706" s="364"/>
      <c r="L706" s="235">
        <v>20385.7</v>
      </c>
      <c r="M706" s="235">
        <v>21383.9</v>
      </c>
      <c r="N706" s="235">
        <v>13268.4</v>
      </c>
      <c r="O706" s="235">
        <v>23427.3</v>
      </c>
      <c r="P706" s="235">
        <v>23427.3</v>
      </c>
      <c r="Q706" s="235"/>
      <c r="R706" s="235">
        <v>21215.599999999999</v>
      </c>
      <c r="S706" s="235">
        <v>21215.599999999999</v>
      </c>
      <c r="T706" s="235"/>
      <c r="U706" s="235">
        <v>21440.1</v>
      </c>
      <c r="V706" s="235">
        <v>21440.1</v>
      </c>
      <c r="W706" s="235"/>
    </row>
    <row r="707" spans="1:29" s="161" customFormat="1" ht="15">
      <c r="A707" s="312" t="s">
        <v>66</v>
      </c>
      <c r="B707" s="224" t="s">
        <v>243</v>
      </c>
      <c r="C707" s="102"/>
      <c r="D707" s="364"/>
      <c r="E707" s="232"/>
      <c r="F707" s="232"/>
      <c r="G707" s="232"/>
      <c r="H707" s="247">
        <v>100</v>
      </c>
      <c r="I707" s="493"/>
      <c r="J707" s="364"/>
      <c r="K707" s="364"/>
      <c r="L707" s="235"/>
      <c r="M707" s="235"/>
      <c r="N707" s="235"/>
      <c r="O707" s="235">
        <f>SUM(P707:Q707)</f>
        <v>0</v>
      </c>
      <c r="P707" s="235"/>
      <c r="Q707" s="235"/>
      <c r="R707" s="235">
        <f>SUM(S707:T707)</f>
        <v>0</v>
      </c>
      <c r="S707" s="235"/>
      <c r="T707" s="235"/>
      <c r="U707" s="235">
        <f>SUM(V707:W707)</f>
        <v>0</v>
      </c>
      <c r="V707" s="235"/>
      <c r="W707" s="235"/>
    </row>
    <row r="708" spans="1:29" s="161" customFormat="1" ht="30">
      <c r="A708" s="312" t="s">
        <v>13</v>
      </c>
      <c r="B708" s="224" t="s">
        <v>32</v>
      </c>
      <c r="C708" s="149"/>
      <c r="D708" s="492"/>
      <c r="E708" s="232"/>
      <c r="F708" s="232"/>
      <c r="G708" s="232"/>
      <c r="H708" s="247">
        <v>200</v>
      </c>
      <c r="I708" s="489"/>
      <c r="J708" s="489"/>
      <c r="K708" s="492"/>
      <c r="L708" s="235">
        <f t="shared" ref="L708:W708" si="258">SUM(L709:L711)</f>
        <v>2096.8000000000002</v>
      </c>
      <c r="M708" s="235">
        <f t="shared" si="258"/>
        <v>1470.8000000000002</v>
      </c>
      <c r="N708" s="235">
        <f t="shared" si="258"/>
        <v>1155.5</v>
      </c>
      <c r="O708" s="235">
        <f t="shared" si="258"/>
        <v>1853.5</v>
      </c>
      <c r="P708" s="235">
        <f t="shared" si="258"/>
        <v>1853.5</v>
      </c>
      <c r="Q708" s="235">
        <f t="shared" si="258"/>
        <v>0</v>
      </c>
      <c r="R708" s="235">
        <f t="shared" si="258"/>
        <v>1724.3</v>
      </c>
      <c r="S708" s="235">
        <f t="shared" si="258"/>
        <v>1724.3</v>
      </c>
      <c r="T708" s="235">
        <f t="shared" si="258"/>
        <v>0</v>
      </c>
      <c r="U708" s="235">
        <f t="shared" si="258"/>
        <v>1737.4</v>
      </c>
      <c r="V708" s="235">
        <f t="shared" si="258"/>
        <v>1737.4</v>
      </c>
      <c r="W708" s="235">
        <f t="shared" si="258"/>
        <v>0</v>
      </c>
    </row>
    <row r="709" spans="1:29" s="161" customFormat="1" ht="75">
      <c r="A709" s="312" t="s">
        <v>49</v>
      </c>
      <c r="B709" s="224" t="s">
        <v>1064</v>
      </c>
      <c r="C709" s="149"/>
      <c r="D709" s="232" t="s">
        <v>1065</v>
      </c>
      <c r="E709" s="232" t="s">
        <v>158</v>
      </c>
      <c r="F709" s="232" t="s">
        <v>98</v>
      </c>
      <c r="G709" s="232" t="s">
        <v>1060</v>
      </c>
      <c r="H709" s="247">
        <v>200</v>
      </c>
      <c r="I709" s="365" t="s">
        <v>1066</v>
      </c>
      <c r="J709" s="489"/>
      <c r="K709" s="492"/>
      <c r="L709" s="235">
        <v>330.3</v>
      </c>
      <c r="M709" s="235">
        <v>432.4</v>
      </c>
      <c r="N709" s="235">
        <v>314.10000000000002</v>
      </c>
      <c r="O709" s="235">
        <v>430</v>
      </c>
      <c r="P709" s="235">
        <v>430</v>
      </c>
      <c r="Q709" s="235"/>
      <c r="R709" s="235">
        <v>430</v>
      </c>
      <c r="S709" s="235">
        <v>430</v>
      </c>
      <c r="T709" s="235"/>
      <c r="U709" s="235">
        <v>430</v>
      </c>
      <c r="V709" s="235">
        <v>430</v>
      </c>
      <c r="W709" s="235"/>
    </row>
    <row r="710" spans="1:29" s="161" customFormat="1" ht="15">
      <c r="A710" s="312" t="s">
        <v>70</v>
      </c>
      <c r="B710" s="224" t="s">
        <v>1063</v>
      </c>
      <c r="C710" s="102"/>
      <c r="D710" s="232" t="s">
        <v>1065</v>
      </c>
      <c r="E710" s="232" t="s">
        <v>158</v>
      </c>
      <c r="F710" s="232" t="s">
        <v>98</v>
      </c>
      <c r="G710" s="232" t="s">
        <v>1060</v>
      </c>
      <c r="H710" s="247">
        <v>200</v>
      </c>
      <c r="I710" s="493"/>
      <c r="J710" s="364"/>
      <c r="K710" s="364"/>
      <c r="L710" s="235">
        <v>1766.5</v>
      </c>
      <c r="M710" s="235">
        <v>1038.4000000000001</v>
      </c>
      <c r="N710" s="235">
        <v>841.4</v>
      </c>
      <c r="O710" s="235">
        <v>1423.5</v>
      </c>
      <c r="P710" s="235">
        <v>1423.5</v>
      </c>
      <c r="Q710" s="235"/>
      <c r="R710" s="235">
        <v>1294.3</v>
      </c>
      <c r="S710" s="235">
        <v>1294.3</v>
      </c>
      <c r="T710" s="235"/>
      <c r="U710" s="235">
        <v>1307.4000000000001</v>
      </c>
      <c r="V710" s="235">
        <v>1307.4000000000001</v>
      </c>
      <c r="W710" s="235"/>
    </row>
    <row r="711" spans="1:29" s="161" customFormat="1" ht="15">
      <c r="A711" s="312" t="s">
        <v>71</v>
      </c>
      <c r="B711" s="224" t="s">
        <v>243</v>
      </c>
      <c r="C711" s="102"/>
      <c r="D711" s="364"/>
      <c r="E711" s="232"/>
      <c r="F711" s="232"/>
      <c r="G711" s="232"/>
      <c r="H711" s="247">
        <v>800</v>
      </c>
      <c r="I711" s="493"/>
      <c r="J711" s="364"/>
      <c r="K711" s="364"/>
      <c r="L711" s="235"/>
      <c r="M711" s="235"/>
      <c r="N711" s="235"/>
      <c r="O711" s="235">
        <f>SUM(P711:Q711)</f>
        <v>0</v>
      </c>
      <c r="P711" s="235"/>
      <c r="Q711" s="235"/>
      <c r="R711" s="235">
        <f>SUM(S711:T711)</f>
        <v>0</v>
      </c>
      <c r="S711" s="235"/>
      <c r="T711" s="235"/>
      <c r="U711" s="235">
        <f>SUM(V711:W711)</f>
        <v>0</v>
      </c>
      <c r="V711" s="235"/>
      <c r="W711" s="235"/>
    </row>
    <row r="712" spans="1:29" s="161" customFormat="1" ht="15">
      <c r="A712" s="312" t="s">
        <v>50</v>
      </c>
      <c r="B712" s="224" t="s">
        <v>31</v>
      </c>
      <c r="C712" s="149"/>
      <c r="D712" s="492"/>
      <c r="E712" s="232"/>
      <c r="F712" s="232"/>
      <c r="G712" s="232"/>
      <c r="H712" s="247">
        <v>800</v>
      </c>
      <c r="I712" s="489"/>
      <c r="J712" s="489"/>
      <c r="K712" s="492"/>
      <c r="L712" s="235">
        <f>SUM(L713:L715)</f>
        <v>0</v>
      </c>
      <c r="M712" s="235">
        <f t="shared" ref="M712:W712" si="259">SUM(M713:M715)</f>
        <v>0</v>
      </c>
      <c r="N712" s="235">
        <f t="shared" si="259"/>
        <v>0</v>
      </c>
      <c r="O712" s="235">
        <f t="shared" si="259"/>
        <v>0</v>
      </c>
      <c r="P712" s="235">
        <f t="shared" si="259"/>
        <v>0</v>
      </c>
      <c r="Q712" s="235">
        <f t="shared" si="259"/>
        <v>0</v>
      </c>
      <c r="R712" s="235">
        <f t="shared" si="259"/>
        <v>0</v>
      </c>
      <c r="S712" s="235">
        <f t="shared" si="259"/>
        <v>0</v>
      </c>
      <c r="T712" s="235">
        <f t="shared" si="259"/>
        <v>0</v>
      </c>
      <c r="U712" s="235">
        <f t="shared" si="259"/>
        <v>0</v>
      </c>
      <c r="V712" s="235">
        <f t="shared" si="259"/>
        <v>0</v>
      </c>
      <c r="W712" s="235">
        <f t="shared" si="259"/>
        <v>0</v>
      </c>
    </row>
    <row r="713" spans="1:29" s="161" customFormat="1" ht="15">
      <c r="A713" s="312" t="s">
        <v>51</v>
      </c>
      <c r="B713" s="224" t="s">
        <v>398</v>
      </c>
      <c r="C713" s="149"/>
      <c r="D713" s="492"/>
      <c r="E713" s="232"/>
      <c r="F713" s="232"/>
      <c r="G713" s="232"/>
      <c r="H713" s="247">
        <v>800</v>
      </c>
      <c r="I713" s="489"/>
      <c r="J713" s="489"/>
      <c r="K713" s="492"/>
      <c r="L713" s="235"/>
      <c r="M713" s="235"/>
      <c r="N713" s="235"/>
      <c r="O713" s="235">
        <f>SUM(P713:Q713)</f>
        <v>0</v>
      </c>
      <c r="P713" s="235"/>
      <c r="Q713" s="235"/>
      <c r="R713" s="235">
        <f>SUM(S713:T713)</f>
        <v>0</v>
      </c>
      <c r="S713" s="235"/>
      <c r="T713" s="235"/>
      <c r="U713" s="235">
        <f>SUM(V713:W713)</f>
        <v>0</v>
      </c>
      <c r="V713" s="235"/>
      <c r="W713" s="235"/>
    </row>
    <row r="714" spans="1:29" s="161" customFormat="1" ht="15">
      <c r="A714" s="312" t="s">
        <v>72</v>
      </c>
      <c r="B714" s="224" t="s">
        <v>270</v>
      </c>
      <c r="C714" s="102"/>
      <c r="D714" s="364"/>
      <c r="E714" s="232"/>
      <c r="F714" s="232"/>
      <c r="G714" s="232"/>
      <c r="H714" s="247">
        <v>800</v>
      </c>
      <c r="I714" s="493"/>
      <c r="J714" s="364"/>
      <c r="K714" s="364"/>
      <c r="L714" s="235"/>
      <c r="M714" s="235"/>
      <c r="N714" s="235"/>
      <c r="O714" s="235">
        <f>SUM(P714:Q714)</f>
        <v>0</v>
      </c>
      <c r="P714" s="235"/>
      <c r="Q714" s="235"/>
      <c r="R714" s="235">
        <f>SUM(S714:T714)</f>
        <v>0</v>
      </c>
      <c r="S714" s="235"/>
      <c r="T714" s="235"/>
      <c r="U714" s="235">
        <f>SUM(V714:W714)</f>
        <v>0</v>
      </c>
      <c r="V714" s="235"/>
      <c r="W714" s="235"/>
    </row>
    <row r="715" spans="1:29" s="161" customFormat="1" ht="15">
      <c r="A715" s="312" t="s">
        <v>186</v>
      </c>
      <c r="B715" s="224" t="s">
        <v>243</v>
      </c>
      <c r="C715" s="102"/>
      <c r="D715" s="364"/>
      <c r="E715" s="232"/>
      <c r="F715" s="232"/>
      <c r="G715" s="232"/>
      <c r="H715" s="247">
        <v>800</v>
      </c>
      <c r="I715" s="493"/>
      <c r="J715" s="364"/>
      <c r="K715" s="364"/>
      <c r="L715" s="235"/>
      <c r="M715" s="235"/>
      <c r="N715" s="235"/>
      <c r="O715" s="235">
        <f>SUM(P715:Q715)</f>
        <v>0</v>
      </c>
      <c r="P715" s="235"/>
      <c r="Q715" s="235"/>
      <c r="R715" s="235">
        <f>SUM(S715:T715)</f>
        <v>0</v>
      </c>
      <c r="S715" s="235"/>
      <c r="T715" s="235"/>
      <c r="U715" s="235">
        <f>SUM(V715:W715)</f>
        <v>0</v>
      </c>
      <c r="V715" s="235"/>
      <c r="W715" s="235"/>
    </row>
    <row r="716" spans="1:29" s="161" customFormat="1" ht="14.25">
      <c r="A716" s="928" t="s">
        <v>73</v>
      </c>
      <c r="B716" s="929"/>
      <c r="C716" s="929"/>
      <c r="D716" s="929"/>
      <c r="E716" s="929"/>
      <c r="F716" s="929"/>
      <c r="G716" s="929"/>
      <c r="H716" s="929"/>
      <c r="I716" s="929"/>
      <c r="J716" s="929"/>
      <c r="K716" s="930"/>
      <c r="L716" s="622">
        <f>SUM(L717)</f>
        <v>212.89999999999998</v>
      </c>
      <c r="M716" s="622">
        <f>SUM(M717)</f>
        <v>610.5</v>
      </c>
      <c r="N716" s="622">
        <f>SUM(N717)</f>
        <v>83.3</v>
      </c>
      <c r="O716" s="622">
        <f>SUM(O717)</f>
        <v>404.8</v>
      </c>
      <c r="P716" s="622">
        <f t="shared" ref="P716:W716" si="260">SUM(P717)</f>
        <v>404.8</v>
      </c>
      <c r="Q716" s="622">
        <f t="shared" si="260"/>
        <v>0</v>
      </c>
      <c r="R716" s="622">
        <f t="shared" si="260"/>
        <v>376.6</v>
      </c>
      <c r="S716" s="622">
        <f t="shared" si="260"/>
        <v>376.6</v>
      </c>
      <c r="T716" s="622">
        <f t="shared" si="260"/>
        <v>0</v>
      </c>
      <c r="U716" s="622">
        <f t="shared" si="260"/>
        <v>379.5</v>
      </c>
      <c r="V716" s="622">
        <f t="shared" si="260"/>
        <v>379.5</v>
      </c>
      <c r="W716" s="622">
        <f t="shared" si="260"/>
        <v>0</v>
      </c>
    </row>
    <row r="717" spans="1:29" s="161" customFormat="1" ht="15">
      <c r="A717" s="312" t="s">
        <v>21</v>
      </c>
      <c r="B717" s="224" t="s">
        <v>90</v>
      </c>
      <c r="C717" s="149"/>
      <c r="D717" s="494"/>
      <c r="E717" s="232"/>
      <c r="F717" s="232"/>
      <c r="G717" s="232"/>
      <c r="H717" s="247">
        <v>200</v>
      </c>
      <c r="I717" s="489"/>
      <c r="J717" s="489"/>
      <c r="K717" s="492"/>
      <c r="L717" s="235">
        <f t="shared" ref="L717:W717" si="261">SUM(L718:L725)</f>
        <v>212.89999999999998</v>
      </c>
      <c r="M717" s="235">
        <f t="shared" si="261"/>
        <v>610.5</v>
      </c>
      <c r="N717" s="235">
        <f t="shared" si="261"/>
        <v>83.3</v>
      </c>
      <c r="O717" s="235">
        <f t="shared" si="261"/>
        <v>404.8</v>
      </c>
      <c r="P717" s="235">
        <f t="shared" si="261"/>
        <v>404.8</v>
      </c>
      <c r="Q717" s="235">
        <f t="shared" si="261"/>
        <v>0</v>
      </c>
      <c r="R717" s="235">
        <f t="shared" si="261"/>
        <v>376.6</v>
      </c>
      <c r="S717" s="235">
        <f t="shared" si="261"/>
        <v>376.6</v>
      </c>
      <c r="T717" s="235">
        <f t="shared" si="261"/>
        <v>0</v>
      </c>
      <c r="U717" s="235">
        <f t="shared" si="261"/>
        <v>379.5</v>
      </c>
      <c r="V717" s="235">
        <f t="shared" si="261"/>
        <v>379.5</v>
      </c>
      <c r="W717" s="235">
        <f t="shared" si="261"/>
        <v>0</v>
      </c>
    </row>
    <row r="718" spans="1:29" s="161" customFormat="1" ht="150">
      <c r="A718" s="883" t="s">
        <v>655</v>
      </c>
      <c r="B718" s="815" t="s">
        <v>1067</v>
      </c>
      <c r="C718" s="931" t="s">
        <v>438</v>
      </c>
      <c r="D718" s="934" t="s">
        <v>1040</v>
      </c>
      <c r="E718" s="934" t="s">
        <v>158</v>
      </c>
      <c r="F718" s="934" t="s">
        <v>158</v>
      </c>
      <c r="G718" s="936" t="s">
        <v>1042</v>
      </c>
      <c r="H718" s="796">
        <v>200</v>
      </c>
      <c r="I718" s="365" t="s">
        <v>1068</v>
      </c>
      <c r="J718" s="489"/>
      <c r="K718" s="935"/>
      <c r="L718" s="939">
        <v>0</v>
      </c>
      <c r="M718" s="939">
        <v>39.200000000000003</v>
      </c>
      <c r="N718" s="939">
        <v>0</v>
      </c>
      <c r="O718" s="916">
        <v>37.200000000000003</v>
      </c>
      <c r="P718" s="916">
        <v>37.200000000000003</v>
      </c>
      <c r="Q718" s="939"/>
      <c r="R718" s="916">
        <v>34.6</v>
      </c>
      <c r="S718" s="916">
        <v>34.6</v>
      </c>
      <c r="T718" s="939"/>
      <c r="U718" s="916">
        <v>34.9</v>
      </c>
      <c r="V718" s="916">
        <v>34.9</v>
      </c>
      <c r="W718" s="939"/>
      <c r="X718" s="495"/>
      <c r="Y718" s="496"/>
      <c r="Z718" s="496"/>
      <c r="AA718" s="496"/>
      <c r="AB718" s="496"/>
      <c r="AC718" s="496"/>
    </row>
    <row r="719" spans="1:29" s="161" customFormat="1" ht="75">
      <c r="A719" s="883"/>
      <c r="B719" s="815"/>
      <c r="C719" s="932"/>
      <c r="D719" s="935"/>
      <c r="E719" s="934"/>
      <c r="F719" s="934"/>
      <c r="G719" s="937"/>
      <c r="H719" s="796"/>
      <c r="I719" s="365" t="s">
        <v>1069</v>
      </c>
      <c r="J719" s="365" t="s">
        <v>1070</v>
      </c>
      <c r="K719" s="935"/>
      <c r="L719" s="939"/>
      <c r="M719" s="939"/>
      <c r="N719" s="939"/>
      <c r="O719" s="917"/>
      <c r="P719" s="917"/>
      <c r="Q719" s="939"/>
      <c r="R719" s="917"/>
      <c r="S719" s="917"/>
      <c r="T719" s="939"/>
      <c r="U719" s="917"/>
      <c r="V719" s="917"/>
      <c r="W719" s="939"/>
      <c r="X719" s="495"/>
      <c r="Y719" s="496"/>
      <c r="Z719" s="496"/>
      <c r="AA719" s="496"/>
      <c r="AB719" s="496"/>
      <c r="AC719" s="496"/>
    </row>
    <row r="720" spans="1:29" s="161" customFormat="1" ht="75">
      <c r="A720" s="883"/>
      <c r="B720" s="815"/>
      <c r="C720" s="933"/>
      <c r="D720" s="935"/>
      <c r="E720" s="934"/>
      <c r="F720" s="934"/>
      <c r="G720" s="938"/>
      <c r="H720" s="796"/>
      <c r="I720" s="365" t="s">
        <v>1071</v>
      </c>
      <c r="J720" s="365" t="s">
        <v>1072</v>
      </c>
      <c r="K720" s="935"/>
      <c r="L720" s="939"/>
      <c r="M720" s="939"/>
      <c r="N720" s="939"/>
      <c r="O720" s="918"/>
      <c r="P720" s="918"/>
      <c r="Q720" s="939"/>
      <c r="R720" s="918"/>
      <c r="S720" s="918"/>
      <c r="T720" s="939"/>
      <c r="U720" s="918"/>
      <c r="V720" s="918"/>
      <c r="W720" s="939"/>
      <c r="X720" s="495"/>
      <c r="Y720" s="496"/>
      <c r="Z720" s="496"/>
      <c r="AA720" s="496"/>
      <c r="AB720" s="496"/>
      <c r="AC720" s="496"/>
    </row>
    <row r="721" spans="1:29" s="161" customFormat="1" ht="15">
      <c r="A721" s="312" t="s">
        <v>777</v>
      </c>
      <c r="B721" s="321" t="s">
        <v>1073</v>
      </c>
      <c r="C721" s="314"/>
      <c r="D721" s="232" t="s">
        <v>1015</v>
      </c>
      <c r="E721" s="232" t="s">
        <v>158</v>
      </c>
      <c r="F721" s="232" t="s">
        <v>98</v>
      </c>
      <c r="G721" s="232" t="s">
        <v>1074</v>
      </c>
      <c r="H721" s="232">
        <v>200</v>
      </c>
      <c r="I721" s="232"/>
      <c r="J721" s="497"/>
      <c r="K721" s="232"/>
      <c r="L721" s="662">
        <v>0</v>
      </c>
      <c r="M721" s="662">
        <v>25.7</v>
      </c>
      <c r="N721" s="662">
        <v>0</v>
      </c>
      <c r="O721" s="235">
        <v>24.4</v>
      </c>
      <c r="P721" s="662">
        <v>24.4</v>
      </c>
      <c r="Q721" s="662"/>
      <c r="R721" s="235">
        <v>22.7</v>
      </c>
      <c r="S721" s="662">
        <v>22.7</v>
      </c>
      <c r="T721" s="662"/>
      <c r="U721" s="235">
        <v>22.9</v>
      </c>
      <c r="V721" s="662">
        <v>22.9</v>
      </c>
      <c r="W721" s="662"/>
      <c r="X721" s="495"/>
      <c r="Y721" s="496"/>
      <c r="Z721" s="496"/>
      <c r="AA721" s="496"/>
      <c r="AB721" s="496"/>
      <c r="AC721" s="496"/>
    </row>
    <row r="722" spans="1:29" s="161" customFormat="1" ht="15">
      <c r="A722" s="498" t="s">
        <v>816</v>
      </c>
      <c r="B722" s="224" t="s">
        <v>1073</v>
      </c>
      <c r="C722" s="149"/>
      <c r="D722" s="232" t="s">
        <v>1015</v>
      </c>
      <c r="E722" s="232" t="s">
        <v>158</v>
      </c>
      <c r="F722" s="232" t="s">
        <v>98</v>
      </c>
      <c r="G722" s="232" t="s">
        <v>1075</v>
      </c>
      <c r="H722" s="247">
        <v>200</v>
      </c>
      <c r="I722" s="489"/>
      <c r="J722" s="489"/>
      <c r="K722" s="492"/>
      <c r="L722" s="235">
        <v>24.7</v>
      </c>
      <c r="M722" s="235">
        <v>338.3</v>
      </c>
      <c r="N722" s="235">
        <v>6</v>
      </c>
      <c r="O722" s="235">
        <v>321.39999999999998</v>
      </c>
      <c r="P722" s="235">
        <v>321.39999999999998</v>
      </c>
      <c r="Q722" s="235"/>
      <c r="R722" s="235">
        <v>299</v>
      </c>
      <c r="S722" s="235">
        <v>299</v>
      </c>
      <c r="T722" s="235"/>
      <c r="U722" s="235">
        <v>301.3</v>
      </c>
      <c r="V722" s="235">
        <v>301.3</v>
      </c>
      <c r="W722" s="235"/>
    </row>
    <row r="723" spans="1:29" s="161" customFormat="1" ht="45">
      <c r="A723" s="312" t="s">
        <v>819</v>
      </c>
      <c r="B723" s="321" t="s">
        <v>1076</v>
      </c>
      <c r="C723" s="314"/>
      <c r="D723" s="232" t="s">
        <v>1015</v>
      </c>
      <c r="E723" s="232" t="s">
        <v>158</v>
      </c>
      <c r="F723" s="232" t="s">
        <v>98</v>
      </c>
      <c r="G723" s="232" t="s">
        <v>1077</v>
      </c>
      <c r="H723" s="232">
        <v>200</v>
      </c>
      <c r="I723" s="497"/>
      <c r="J723" s="497"/>
      <c r="K723" s="232"/>
      <c r="L723" s="235">
        <v>0</v>
      </c>
      <c r="M723" s="663">
        <v>22.9</v>
      </c>
      <c r="N723" s="235">
        <v>0</v>
      </c>
      <c r="O723" s="235">
        <v>21.8</v>
      </c>
      <c r="P723" s="235">
        <v>21.8</v>
      </c>
      <c r="Q723" s="235"/>
      <c r="R723" s="235">
        <v>20.3</v>
      </c>
      <c r="S723" s="235">
        <v>20.3</v>
      </c>
      <c r="T723" s="235"/>
      <c r="U723" s="235">
        <v>20.399999999999999</v>
      </c>
      <c r="V723" s="235">
        <v>20.399999999999999</v>
      </c>
      <c r="W723" s="235"/>
    </row>
    <row r="724" spans="1:29" s="161" customFormat="1" ht="60">
      <c r="A724" s="498" t="s">
        <v>823</v>
      </c>
      <c r="B724" s="224" t="s">
        <v>1078</v>
      </c>
      <c r="C724" s="149"/>
      <c r="D724" s="232" t="s">
        <v>986</v>
      </c>
      <c r="E724" s="232" t="s">
        <v>81</v>
      </c>
      <c r="F724" s="232" t="s">
        <v>156</v>
      </c>
      <c r="G724" s="232" t="s">
        <v>1009</v>
      </c>
      <c r="H724" s="247">
        <v>200</v>
      </c>
      <c r="I724" s="365"/>
      <c r="J724" s="489"/>
      <c r="K724" s="492"/>
      <c r="L724" s="662">
        <v>0</v>
      </c>
      <c r="M724" s="662">
        <v>5.8</v>
      </c>
      <c r="N724" s="662">
        <v>0</v>
      </c>
      <c r="O724" s="235">
        <f>P724+Q724</f>
        <v>0</v>
      </c>
      <c r="P724" s="662">
        <v>0</v>
      </c>
      <c r="Q724" s="662"/>
      <c r="R724" s="235">
        <f>S724+T724</f>
        <v>0</v>
      </c>
      <c r="S724" s="662">
        <v>0</v>
      </c>
      <c r="T724" s="662"/>
      <c r="U724" s="235">
        <f>V724+W724</f>
        <v>0</v>
      </c>
      <c r="V724" s="662">
        <v>0</v>
      </c>
      <c r="W724" s="662"/>
      <c r="X724" s="495"/>
      <c r="Y724" s="496"/>
      <c r="Z724" s="496"/>
      <c r="AA724" s="496"/>
      <c r="AB724" s="496"/>
      <c r="AC724" s="496"/>
    </row>
    <row r="725" spans="1:29" s="161" customFormat="1" ht="180">
      <c r="A725" s="312" t="s">
        <v>1079</v>
      </c>
      <c r="B725" s="224" t="s">
        <v>427</v>
      </c>
      <c r="C725" s="149"/>
      <c r="D725" s="232" t="s">
        <v>467</v>
      </c>
      <c r="E725" s="232" t="s">
        <v>94</v>
      </c>
      <c r="F725" s="232" t="s">
        <v>81</v>
      </c>
      <c r="G725" s="232" t="s">
        <v>424</v>
      </c>
      <c r="H725" s="247">
        <v>200</v>
      </c>
      <c r="I725" s="499" t="s">
        <v>441</v>
      </c>
      <c r="J725" s="489"/>
      <c r="K725" s="492"/>
      <c r="L725" s="235">
        <v>188.2</v>
      </c>
      <c r="M725" s="235">
        <v>178.6</v>
      </c>
      <c r="N725" s="664">
        <v>77.3</v>
      </c>
      <c r="O725" s="235">
        <v>0</v>
      </c>
      <c r="P725" s="235">
        <v>0</v>
      </c>
      <c r="Q725" s="235"/>
      <c r="R725" s="235">
        <v>0</v>
      </c>
      <c r="S725" s="235">
        <v>0</v>
      </c>
      <c r="T725" s="235"/>
      <c r="U725" s="235">
        <v>0</v>
      </c>
      <c r="V725" s="235">
        <v>0</v>
      </c>
      <c r="W725" s="235"/>
    </row>
    <row r="726" spans="1:29" s="161" customFormat="1" ht="14.25">
      <c r="A726" s="925" t="s">
        <v>75</v>
      </c>
      <c r="B726" s="926"/>
      <c r="C726" s="926"/>
      <c r="D726" s="926"/>
      <c r="E726" s="926"/>
      <c r="F726" s="926"/>
      <c r="G726" s="926"/>
      <c r="H726" s="926"/>
      <c r="I726" s="926"/>
      <c r="J726" s="926"/>
      <c r="K726" s="927"/>
      <c r="L726" s="622">
        <f t="shared" ref="L726:W726" si="262">SUM(L727,L751)</f>
        <v>715546.89999999991</v>
      </c>
      <c r="M726" s="622">
        <f t="shared" si="262"/>
        <v>755918.2</v>
      </c>
      <c r="N726" s="622">
        <f t="shared" si="262"/>
        <v>475018.30000000005</v>
      </c>
      <c r="O726" s="622">
        <f t="shared" si="262"/>
        <v>783207.3</v>
      </c>
      <c r="P726" s="622">
        <f t="shared" si="262"/>
        <v>783207.3</v>
      </c>
      <c r="Q726" s="622">
        <f t="shared" si="262"/>
        <v>0</v>
      </c>
      <c r="R726" s="622">
        <f t="shared" si="262"/>
        <v>741508.8</v>
      </c>
      <c r="S726" s="622">
        <f t="shared" si="262"/>
        <v>741508.8</v>
      </c>
      <c r="T726" s="622">
        <f t="shared" si="262"/>
        <v>0</v>
      </c>
      <c r="U726" s="622">
        <f t="shared" si="262"/>
        <v>743928</v>
      </c>
      <c r="V726" s="622">
        <f t="shared" si="262"/>
        <v>743928</v>
      </c>
      <c r="W726" s="622">
        <f t="shared" si="262"/>
        <v>0</v>
      </c>
    </row>
    <row r="727" spans="1:29" s="161" customFormat="1" ht="14.25">
      <c r="A727" s="928" t="s">
        <v>36</v>
      </c>
      <c r="B727" s="929"/>
      <c r="C727" s="929"/>
      <c r="D727" s="929"/>
      <c r="E727" s="929"/>
      <c r="F727" s="929"/>
      <c r="G727" s="929"/>
      <c r="H727" s="929"/>
      <c r="I727" s="929"/>
      <c r="J727" s="929"/>
      <c r="K727" s="930"/>
      <c r="L727" s="402">
        <f t="shared" ref="L727:W727" si="263">SUM(L728,L734)</f>
        <v>174193.50000000003</v>
      </c>
      <c r="M727" s="402">
        <f t="shared" si="263"/>
        <v>0</v>
      </c>
      <c r="N727" s="402">
        <f t="shared" si="263"/>
        <v>0</v>
      </c>
      <c r="O727" s="402">
        <f t="shared" si="263"/>
        <v>0</v>
      </c>
      <c r="P727" s="402">
        <f t="shared" si="263"/>
        <v>0</v>
      </c>
      <c r="Q727" s="402">
        <f t="shared" si="263"/>
        <v>0</v>
      </c>
      <c r="R727" s="402">
        <f t="shared" si="263"/>
        <v>0</v>
      </c>
      <c r="S727" s="402">
        <f t="shared" si="263"/>
        <v>0</v>
      </c>
      <c r="T727" s="402">
        <f t="shared" si="263"/>
        <v>0</v>
      </c>
      <c r="U727" s="402">
        <f t="shared" si="263"/>
        <v>0</v>
      </c>
      <c r="V727" s="402">
        <f t="shared" si="263"/>
        <v>0</v>
      </c>
      <c r="W727" s="402">
        <f t="shared" si="263"/>
        <v>0</v>
      </c>
    </row>
    <row r="728" spans="1:29" s="161" customFormat="1" ht="75">
      <c r="A728" s="484" t="s">
        <v>33</v>
      </c>
      <c r="B728" s="224" t="s">
        <v>91</v>
      </c>
      <c r="C728" s="283"/>
      <c r="D728" s="488"/>
      <c r="E728" s="232"/>
      <c r="F728" s="232"/>
      <c r="G728" s="232"/>
      <c r="H728" s="247">
        <v>600</v>
      </c>
      <c r="I728" s="489"/>
      <c r="J728" s="490"/>
      <c r="K728" s="488"/>
      <c r="L728" s="235">
        <f t="shared" ref="L728:W728" si="264">SUM(L729:L733)</f>
        <v>169231.00000000003</v>
      </c>
      <c r="M728" s="235">
        <f t="shared" si="264"/>
        <v>0</v>
      </c>
      <c r="N728" s="235">
        <f t="shared" si="264"/>
        <v>0</v>
      </c>
      <c r="O728" s="235">
        <f t="shared" si="264"/>
        <v>0</v>
      </c>
      <c r="P728" s="235">
        <f t="shared" si="264"/>
        <v>0</v>
      </c>
      <c r="Q728" s="235">
        <f t="shared" si="264"/>
        <v>0</v>
      </c>
      <c r="R728" s="235">
        <f t="shared" si="264"/>
        <v>0</v>
      </c>
      <c r="S728" s="235">
        <f t="shared" si="264"/>
        <v>0</v>
      </c>
      <c r="T728" s="235">
        <f t="shared" si="264"/>
        <v>0</v>
      </c>
      <c r="U728" s="235">
        <f t="shared" si="264"/>
        <v>0</v>
      </c>
      <c r="V728" s="235">
        <f t="shared" si="264"/>
        <v>0</v>
      </c>
      <c r="W728" s="235">
        <f t="shared" si="264"/>
        <v>0</v>
      </c>
    </row>
    <row r="729" spans="1:29" s="161" customFormat="1" ht="120">
      <c r="A729" s="484" t="s">
        <v>1080</v>
      </c>
      <c r="B729" s="224" t="s">
        <v>1081</v>
      </c>
      <c r="C729" s="500" t="s">
        <v>1082</v>
      </c>
      <c r="D729" s="232" t="s">
        <v>1015</v>
      </c>
      <c r="E729" s="232" t="s">
        <v>158</v>
      </c>
      <c r="F729" s="232" t="s">
        <v>93</v>
      </c>
      <c r="G729" s="232" t="s">
        <v>1083</v>
      </c>
      <c r="H729" s="247">
        <v>611</v>
      </c>
      <c r="I729" s="365" t="s">
        <v>1084</v>
      </c>
      <c r="J729" s="490"/>
      <c r="K729" s="488"/>
      <c r="L729" s="235">
        <v>70813.100000000006</v>
      </c>
      <c r="M729" s="665">
        <v>0</v>
      </c>
      <c r="N729" s="665">
        <v>0</v>
      </c>
      <c r="O729" s="235">
        <f>SUM(P729:Q729)</f>
        <v>0</v>
      </c>
      <c r="P729" s="235">
        <f>SUM(Q729:R729)</f>
        <v>0</v>
      </c>
      <c r="Q729" s="235"/>
      <c r="R729" s="235">
        <f>S729+T729</f>
        <v>0</v>
      </c>
      <c r="S729" s="235">
        <f>T729+U729</f>
        <v>0</v>
      </c>
      <c r="T729" s="235"/>
      <c r="U729" s="235">
        <f>V729+W729</f>
        <v>0</v>
      </c>
      <c r="V729" s="235">
        <f>W729+X729</f>
        <v>0</v>
      </c>
      <c r="W729" s="235"/>
    </row>
    <row r="730" spans="1:29" s="161" customFormat="1" ht="120">
      <c r="A730" s="484" t="s">
        <v>1085</v>
      </c>
      <c r="B730" s="224" t="s">
        <v>1086</v>
      </c>
      <c r="C730" s="326" t="s">
        <v>1087</v>
      </c>
      <c r="D730" s="232" t="s">
        <v>1015</v>
      </c>
      <c r="E730" s="232" t="s">
        <v>158</v>
      </c>
      <c r="F730" s="232" t="s">
        <v>155</v>
      </c>
      <c r="G730" s="232" t="s">
        <v>1088</v>
      </c>
      <c r="H730" s="247">
        <v>611</v>
      </c>
      <c r="I730" s="242" t="s">
        <v>1089</v>
      </c>
      <c r="J730" s="364"/>
      <c r="K730" s="488"/>
      <c r="L730" s="235">
        <v>44960.4</v>
      </c>
      <c r="M730" s="665">
        <v>0</v>
      </c>
      <c r="N730" s="665">
        <v>0</v>
      </c>
      <c r="O730" s="235">
        <f t="shared" ref="O730:P733" si="265">SUM(P730:Q730)</f>
        <v>0</v>
      </c>
      <c r="P730" s="235">
        <f t="shared" si="265"/>
        <v>0</v>
      </c>
      <c r="Q730" s="666"/>
      <c r="R730" s="235">
        <f t="shared" ref="R730:S733" si="266">S730+T730</f>
        <v>0</v>
      </c>
      <c r="S730" s="235">
        <f t="shared" si="266"/>
        <v>0</v>
      </c>
      <c r="T730" s="235"/>
      <c r="U730" s="235">
        <f t="shared" ref="U730:V733" si="267">V730+W730</f>
        <v>0</v>
      </c>
      <c r="V730" s="235">
        <f t="shared" si="267"/>
        <v>0</v>
      </c>
      <c r="W730" s="235"/>
    </row>
    <row r="731" spans="1:29" s="161" customFormat="1" ht="120">
      <c r="A731" s="484" t="s">
        <v>399</v>
      </c>
      <c r="B731" s="224" t="s">
        <v>1090</v>
      </c>
      <c r="C731" s="501" t="s">
        <v>1091</v>
      </c>
      <c r="D731" s="232" t="s">
        <v>1015</v>
      </c>
      <c r="E731" s="232" t="s">
        <v>158</v>
      </c>
      <c r="F731" s="232" t="s">
        <v>96</v>
      </c>
      <c r="G731" s="232" t="s">
        <v>1092</v>
      </c>
      <c r="H731" s="247">
        <v>611</v>
      </c>
      <c r="I731" s="365" t="s">
        <v>1093</v>
      </c>
      <c r="J731" s="490"/>
      <c r="K731" s="488"/>
      <c r="L731" s="235">
        <v>52683.1</v>
      </c>
      <c r="M731" s="665">
        <v>0</v>
      </c>
      <c r="N731" s="665">
        <v>0</v>
      </c>
      <c r="O731" s="235">
        <f t="shared" si="265"/>
        <v>0</v>
      </c>
      <c r="P731" s="235">
        <f t="shared" si="265"/>
        <v>0</v>
      </c>
      <c r="Q731" s="235"/>
      <c r="R731" s="235">
        <f t="shared" si="266"/>
        <v>0</v>
      </c>
      <c r="S731" s="235">
        <f t="shared" si="266"/>
        <v>0</v>
      </c>
      <c r="T731" s="235"/>
      <c r="U731" s="235">
        <f t="shared" si="267"/>
        <v>0</v>
      </c>
      <c r="V731" s="235">
        <f t="shared" si="267"/>
        <v>0</v>
      </c>
      <c r="W731" s="235"/>
    </row>
    <row r="732" spans="1:29" s="161" customFormat="1" ht="120">
      <c r="A732" s="484" t="s">
        <v>1094</v>
      </c>
      <c r="B732" s="224" t="s">
        <v>1095</v>
      </c>
      <c r="C732" s="501" t="s">
        <v>1091</v>
      </c>
      <c r="D732" s="232" t="s">
        <v>1015</v>
      </c>
      <c r="E732" s="232" t="s">
        <v>158</v>
      </c>
      <c r="F732" s="232" t="s">
        <v>96</v>
      </c>
      <c r="G732" s="232" t="s">
        <v>1096</v>
      </c>
      <c r="H732" s="247">
        <v>611</v>
      </c>
      <c r="I732" s="365" t="s">
        <v>1093</v>
      </c>
      <c r="J732" s="490"/>
      <c r="K732" s="488"/>
      <c r="L732" s="235">
        <v>679.2</v>
      </c>
      <c r="M732" s="665">
        <v>0</v>
      </c>
      <c r="N732" s="665">
        <v>0</v>
      </c>
      <c r="O732" s="235">
        <f t="shared" si="265"/>
        <v>0</v>
      </c>
      <c r="P732" s="235">
        <f t="shared" si="265"/>
        <v>0</v>
      </c>
      <c r="Q732" s="235"/>
      <c r="R732" s="235">
        <f t="shared" si="266"/>
        <v>0</v>
      </c>
      <c r="S732" s="235">
        <f t="shared" si="266"/>
        <v>0</v>
      </c>
      <c r="T732" s="235"/>
      <c r="U732" s="235">
        <f t="shared" si="267"/>
        <v>0</v>
      </c>
      <c r="V732" s="235">
        <f t="shared" si="267"/>
        <v>0</v>
      </c>
      <c r="W732" s="235"/>
    </row>
    <row r="733" spans="1:29" s="161" customFormat="1" ht="330">
      <c r="A733" s="484" t="s">
        <v>99</v>
      </c>
      <c r="B733" s="224" t="s">
        <v>1097</v>
      </c>
      <c r="C733" s="326" t="s">
        <v>1098</v>
      </c>
      <c r="D733" s="232" t="s">
        <v>1040</v>
      </c>
      <c r="E733" s="232" t="s">
        <v>158</v>
      </c>
      <c r="F733" s="232" t="s">
        <v>158</v>
      </c>
      <c r="G733" s="232" t="s">
        <v>1042</v>
      </c>
      <c r="H733" s="247">
        <v>611</v>
      </c>
      <c r="I733" s="365" t="s">
        <v>1099</v>
      </c>
      <c r="J733" s="364" t="s">
        <v>1100</v>
      </c>
      <c r="K733" s="488"/>
      <c r="L733" s="235">
        <v>95.2</v>
      </c>
      <c r="M733" s="665">
        <v>0</v>
      </c>
      <c r="N733" s="665">
        <v>0</v>
      </c>
      <c r="O733" s="235">
        <f t="shared" si="265"/>
        <v>0</v>
      </c>
      <c r="P733" s="235">
        <f t="shared" si="265"/>
        <v>0</v>
      </c>
      <c r="Q733" s="235"/>
      <c r="R733" s="235">
        <f t="shared" si="266"/>
        <v>0</v>
      </c>
      <c r="S733" s="235">
        <f t="shared" si="266"/>
        <v>0</v>
      </c>
      <c r="T733" s="235"/>
      <c r="U733" s="235">
        <f t="shared" si="267"/>
        <v>0</v>
      </c>
      <c r="V733" s="235">
        <f t="shared" si="267"/>
        <v>0</v>
      </c>
      <c r="W733" s="235"/>
    </row>
    <row r="734" spans="1:29" s="458" customFormat="1" ht="14.25">
      <c r="A734" s="483" t="s">
        <v>34</v>
      </c>
      <c r="B734" s="502" t="s">
        <v>35</v>
      </c>
      <c r="C734" s="294"/>
      <c r="D734" s="503"/>
      <c r="E734" s="273"/>
      <c r="F734" s="273"/>
      <c r="G734" s="273"/>
      <c r="H734" s="504">
        <v>600</v>
      </c>
      <c r="I734" s="505"/>
      <c r="J734" s="506"/>
      <c r="K734" s="503"/>
      <c r="L734" s="402">
        <f>SUM(L735:L750)</f>
        <v>4962.5000000000009</v>
      </c>
      <c r="M734" s="402">
        <f>SUM(M735:M750)</f>
        <v>0</v>
      </c>
      <c r="N734" s="402">
        <f>SUM(N735:N750)</f>
        <v>0</v>
      </c>
      <c r="O734" s="402">
        <f t="shared" ref="O734:W734" si="268">SUM(O736:O750)</f>
        <v>0</v>
      </c>
      <c r="P734" s="402">
        <f t="shared" si="268"/>
        <v>0</v>
      </c>
      <c r="Q734" s="402">
        <f t="shared" si="268"/>
        <v>0</v>
      </c>
      <c r="R734" s="402">
        <f t="shared" si="268"/>
        <v>0</v>
      </c>
      <c r="S734" s="402">
        <f t="shared" si="268"/>
        <v>0</v>
      </c>
      <c r="T734" s="402">
        <f t="shared" si="268"/>
        <v>0</v>
      </c>
      <c r="U734" s="402">
        <f t="shared" si="268"/>
        <v>0</v>
      </c>
      <c r="V734" s="402">
        <f t="shared" si="268"/>
        <v>0</v>
      </c>
      <c r="W734" s="402">
        <f t="shared" si="268"/>
        <v>0</v>
      </c>
    </row>
    <row r="735" spans="1:29" s="161" customFormat="1" ht="30">
      <c r="A735" s="507" t="s">
        <v>858</v>
      </c>
      <c r="B735" s="224" t="s">
        <v>1101</v>
      </c>
      <c r="C735" s="224"/>
      <c r="D735" s="232" t="s">
        <v>850</v>
      </c>
      <c r="E735" s="232" t="s">
        <v>94</v>
      </c>
      <c r="F735" s="232" t="s">
        <v>93</v>
      </c>
      <c r="G735" s="232" t="s">
        <v>851</v>
      </c>
      <c r="H735" s="232" t="s">
        <v>175</v>
      </c>
      <c r="I735" s="365"/>
      <c r="J735" s="365"/>
      <c r="K735" s="364"/>
      <c r="L735" s="667">
        <v>602.70000000000005</v>
      </c>
      <c r="M735" s="667">
        <v>0</v>
      </c>
      <c r="N735" s="667">
        <v>0</v>
      </c>
      <c r="O735" s="662">
        <v>0</v>
      </c>
      <c r="P735" s="662">
        <v>0</v>
      </c>
      <c r="Q735" s="662"/>
      <c r="R735" s="662">
        <v>0</v>
      </c>
      <c r="S735" s="662">
        <v>0</v>
      </c>
      <c r="T735" s="662"/>
      <c r="U735" s="662">
        <v>0</v>
      </c>
      <c r="V735" s="662">
        <v>0</v>
      </c>
      <c r="W735" s="662"/>
      <c r="X735" s="495"/>
      <c r="Y735" s="496"/>
      <c r="Z735" s="496"/>
      <c r="AA735" s="496"/>
      <c r="AB735" s="496"/>
      <c r="AC735" s="496"/>
    </row>
    <row r="736" spans="1:29" s="161" customFormat="1" ht="120">
      <c r="A736" s="508" t="s">
        <v>750</v>
      </c>
      <c r="B736" s="224" t="s">
        <v>1081</v>
      </c>
      <c r="C736" s="500" t="s">
        <v>1082</v>
      </c>
      <c r="D736" s="232" t="s">
        <v>1015</v>
      </c>
      <c r="E736" s="232" t="s">
        <v>158</v>
      </c>
      <c r="F736" s="232" t="s">
        <v>93</v>
      </c>
      <c r="G736" s="232" t="s">
        <v>1083</v>
      </c>
      <c r="H736" s="247">
        <v>612</v>
      </c>
      <c r="I736" s="365" t="s">
        <v>1084</v>
      </c>
      <c r="J736" s="490"/>
      <c r="K736" s="488"/>
      <c r="L736" s="235">
        <v>441</v>
      </c>
      <c r="M736" s="235">
        <v>0</v>
      </c>
      <c r="N736" s="235">
        <v>0</v>
      </c>
      <c r="O736" s="662">
        <v>0</v>
      </c>
      <c r="P736" s="662">
        <v>0</v>
      </c>
      <c r="Q736" s="662"/>
      <c r="R736" s="662">
        <v>0</v>
      </c>
      <c r="S736" s="662">
        <v>0</v>
      </c>
      <c r="T736" s="662"/>
      <c r="U736" s="662">
        <v>0</v>
      </c>
      <c r="V736" s="662">
        <v>0</v>
      </c>
      <c r="W736" s="235"/>
    </row>
    <row r="737" spans="1:29" s="161" customFormat="1" ht="30">
      <c r="A737" s="507" t="s">
        <v>751</v>
      </c>
      <c r="B737" s="339" t="s">
        <v>982</v>
      </c>
      <c r="C737" s="339"/>
      <c r="D737" s="232" t="s">
        <v>528</v>
      </c>
      <c r="E737" s="232" t="s">
        <v>158</v>
      </c>
      <c r="F737" s="232" t="s">
        <v>93</v>
      </c>
      <c r="G737" s="232" t="s">
        <v>213</v>
      </c>
      <c r="H737" s="232" t="s">
        <v>175</v>
      </c>
      <c r="I737" s="365"/>
      <c r="J737" s="490"/>
      <c r="K737" s="503"/>
      <c r="L737" s="662">
        <v>245.5</v>
      </c>
      <c r="M737" s="662">
        <v>0</v>
      </c>
      <c r="N737" s="662">
        <v>0</v>
      </c>
      <c r="O737" s="662">
        <v>0</v>
      </c>
      <c r="P737" s="662">
        <v>0</v>
      </c>
      <c r="Q737" s="662"/>
      <c r="R737" s="662">
        <v>0</v>
      </c>
      <c r="S737" s="662">
        <v>0</v>
      </c>
      <c r="T737" s="662"/>
      <c r="U737" s="662">
        <v>0</v>
      </c>
      <c r="V737" s="662">
        <v>0</v>
      </c>
      <c r="W737" s="662"/>
      <c r="X737" s="495"/>
      <c r="Y737" s="496"/>
      <c r="Z737" s="496"/>
      <c r="AA737" s="496"/>
      <c r="AB737" s="496"/>
      <c r="AC737" s="496"/>
    </row>
    <row r="738" spans="1:29" s="161" customFormat="1" ht="120">
      <c r="A738" s="508" t="s">
        <v>752</v>
      </c>
      <c r="B738" s="224" t="s">
        <v>1102</v>
      </c>
      <c r="C738" s="305" t="s">
        <v>1087</v>
      </c>
      <c r="D738" s="232" t="s">
        <v>1015</v>
      </c>
      <c r="E738" s="232" t="s">
        <v>158</v>
      </c>
      <c r="F738" s="232" t="s">
        <v>155</v>
      </c>
      <c r="G738" s="232" t="s">
        <v>1088</v>
      </c>
      <c r="H738" s="247">
        <v>612</v>
      </c>
      <c r="I738" s="365" t="s">
        <v>1089</v>
      </c>
      <c r="J738" s="490"/>
      <c r="K738" s="488"/>
      <c r="L738" s="235">
        <v>170.1</v>
      </c>
      <c r="M738" s="235">
        <v>0</v>
      </c>
      <c r="N738" s="235">
        <v>0</v>
      </c>
      <c r="O738" s="662">
        <v>0</v>
      </c>
      <c r="P738" s="662">
        <v>0</v>
      </c>
      <c r="Q738" s="662"/>
      <c r="R738" s="662">
        <v>0</v>
      </c>
      <c r="S738" s="662">
        <v>0</v>
      </c>
      <c r="T738" s="662"/>
      <c r="U738" s="662">
        <v>0</v>
      </c>
      <c r="V738" s="662">
        <v>0</v>
      </c>
      <c r="W738" s="235"/>
    </row>
    <row r="739" spans="1:29" s="161" customFormat="1" ht="120">
      <c r="A739" s="507" t="s">
        <v>875</v>
      </c>
      <c r="B739" s="224" t="s">
        <v>1103</v>
      </c>
      <c r="C739" s="284"/>
      <c r="D739" s="232" t="s">
        <v>1015</v>
      </c>
      <c r="E739" s="232" t="s">
        <v>158</v>
      </c>
      <c r="F739" s="232" t="s">
        <v>155</v>
      </c>
      <c r="G739" s="232" t="s">
        <v>1104</v>
      </c>
      <c r="H739" s="247">
        <v>612</v>
      </c>
      <c r="I739" s="365" t="s">
        <v>1089</v>
      </c>
      <c r="J739" s="490"/>
      <c r="K739" s="488"/>
      <c r="L739" s="235">
        <v>751.5</v>
      </c>
      <c r="M739" s="235">
        <v>0</v>
      </c>
      <c r="N739" s="235">
        <v>0</v>
      </c>
      <c r="O739" s="662">
        <v>0</v>
      </c>
      <c r="P739" s="662">
        <v>0</v>
      </c>
      <c r="Q739" s="662"/>
      <c r="R739" s="662">
        <v>0</v>
      </c>
      <c r="S739" s="662">
        <v>0</v>
      </c>
      <c r="T739" s="662"/>
      <c r="U739" s="662">
        <v>0</v>
      </c>
      <c r="V739" s="662">
        <v>0</v>
      </c>
      <c r="W739" s="235"/>
    </row>
    <row r="740" spans="1:29" s="161" customFormat="1" ht="45">
      <c r="A740" s="508" t="s">
        <v>878</v>
      </c>
      <c r="B740" s="224" t="s">
        <v>1105</v>
      </c>
      <c r="C740" s="284"/>
      <c r="D740" s="232" t="s">
        <v>1015</v>
      </c>
      <c r="E740" s="232" t="s">
        <v>158</v>
      </c>
      <c r="F740" s="232" t="s">
        <v>155</v>
      </c>
      <c r="G740" s="232" t="s">
        <v>1106</v>
      </c>
      <c r="H740" s="247">
        <v>612</v>
      </c>
      <c r="I740" s="365"/>
      <c r="J740" s="490"/>
      <c r="K740" s="488"/>
      <c r="L740" s="235">
        <v>1532.7</v>
      </c>
      <c r="M740" s="235">
        <v>0</v>
      </c>
      <c r="N740" s="235">
        <v>0</v>
      </c>
      <c r="O740" s="662">
        <v>0</v>
      </c>
      <c r="P740" s="662">
        <v>0</v>
      </c>
      <c r="Q740" s="662"/>
      <c r="R740" s="662">
        <v>0</v>
      </c>
      <c r="S740" s="662">
        <v>0</v>
      </c>
      <c r="T740" s="662"/>
      <c r="U740" s="662">
        <v>0</v>
      </c>
      <c r="V740" s="662">
        <v>0</v>
      </c>
      <c r="W740" s="235"/>
    </row>
    <row r="741" spans="1:29" s="161" customFormat="1" ht="45">
      <c r="A741" s="507" t="s">
        <v>1107</v>
      </c>
      <c r="B741" s="321" t="s">
        <v>1108</v>
      </c>
      <c r="C741" s="246"/>
      <c r="D741" s="232" t="s">
        <v>1015</v>
      </c>
      <c r="E741" s="232" t="s">
        <v>158</v>
      </c>
      <c r="F741" s="232" t="s">
        <v>155</v>
      </c>
      <c r="G741" s="232" t="s">
        <v>1109</v>
      </c>
      <c r="H741" s="232">
        <v>612</v>
      </c>
      <c r="I741" s="232"/>
      <c r="J741" s="497"/>
      <c r="K741" s="232"/>
      <c r="L741" s="235">
        <v>206</v>
      </c>
      <c r="M741" s="235">
        <v>0</v>
      </c>
      <c r="N741" s="235">
        <v>0</v>
      </c>
      <c r="O741" s="662">
        <v>0</v>
      </c>
      <c r="P741" s="662">
        <v>0</v>
      </c>
      <c r="Q741" s="662"/>
      <c r="R741" s="662">
        <v>0</v>
      </c>
      <c r="S741" s="662">
        <v>0</v>
      </c>
      <c r="T741" s="662"/>
      <c r="U741" s="662">
        <v>0</v>
      </c>
      <c r="V741" s="662">
        <v>0</v>
      </c>
      <c r="W741" s="235"/>
    </row>
    <row r="742" spans="1:29" s="161" customFormat="1" ht="30">
      <c r="A742" s="508" t="s">
        <v>1110</v>
      </c>
      <c r="B742" s="339" t="s">
        <v>982</v>
      </c>
      <c r="C742" s="333"/>
      <c r="D742" s="509" t="s">
        <v>528</v>
      </c>
      <c r="E742" s="232" t="s">
        <v>158</v>
      </c>
      <c r="F742" s="232" t="s">
        <v>155</v>
      </c>
      <c r="G742" s="232" t="s">
        <v>213</v>
      </c>
      <c r="H742" s="232" t="s">
        <v>175</v>
      </c>
      <c r="I742" s="365"/>
      <c r="J742" s="490"/>
      <c r="K742" s="488"/>
      <c r="L742" s="662">
        <v>239.6</v>
      </c>
      <c r="M742" s="662">
        <v>0</v>
      </c>
      <c r="N742" s="662">
        <v>0</v>
      </c>
      <c r="O742" s="662">
        <v>0</v>
      </c>
      <c r="P742" s="662">
        <v>0</v>
      </c>
      <c r="Q742" s="662"/>
      <c r="R742" s="662">
        <v>0</v>
      </c>
      <c r="S742" s="662">
        <v>0</v>
      </c>
      <c r="T742" s="662"/>
      <c r="U742" s="662">
        <v>0</v>
      </c>
      <c r="V742" s="662">
        <v>0</v>
      </c>
      <c r="W742" s="662"/>
      <c r="X742" s="495"/>
      <c r="Y742" s="496"/>
      <c r="Z742" s="496"/>
      <c r="AA742" s="496"/>
      <c r="AB742" s="496"/>
      <c r="AC742" s="496"/>
    </row>
    <row r="743" spans="1:29" s="161" customFormat="1" ht="30">
      <c r="A743" s="507" t="s">
        <v>1111</v>
      </c>
      <c r="B743" s="339" t="s">
        <v>982</v>
      </c>
      <c r="C743" s="245"/>
      <c r="D743" s="509" t="s">
        <v>528</v>
      </c>
      <c r="E743" s="232" t="s">
        <v>158</v>
      </c>
      <c r="F743" s="232" t="s">
        <v>96</v>
      </c>
      <c r="G743" s="232" t="s">
        <v>213</v>
      </c>
      <c r="H743" s="232" t="s">
        <v>175</v>
      </c>
      <c r="I743" s="365"/>
      <c r="J743" s="490"/>
      <c r="K743" s="488"/>
      <c r="L743" s="662">
        <v>230.6</v>
      </c>
      <c r="M743" s="662">
        <v>0</v>
      </c>
      <c r="N743" s="662">
        <v>0</v>
      </c>
      <c r="O743" s="662">
        <v>0</v>
      </c>
      <c r="P743" s="662">
        <v>0</v>
      </c>
      <c r="Q743" s="662"/>
      <c r="R743" s="662">
        <v>0</v>
      </c>
      <c r="S743" s="662">
        <v>0</v>
      </c>
      <c r="T743" s="662"/>
      <c r="U743" s="662">
        <v>0</v>
      </c>
      <c r="V743" s="662">
        <v>0</v>
      </c>
      <c r="W743" s="662"/>
      <c r="X743" s="495"/>
      <c r="Y743" s="496"/>
      <c r="Z743" s="496"/>
      <c r="AA743" s="496"/>
      <c r="AB743" s="496"/>
      <c r="AC743" s="496"/>
    </row>
    <row r="744" spans="1:29" s="161" customFormat="1" ht="120">
      <c r="A744" s="508" t="s">
        <v>1112</v>
      </c>
      <c r="B744" s="224" t="s">
        <v>1113</v>
      </c>
      <c r="C744" s="501" t="s">
        <v>1114</v>
      </c>
      <c r="D744" s="232" t="s">
        <v>1040</v>
      </c>
      <c r="E744" s="232" t="s">
        <v>158</v>
      </c>
      <c r="F744" s="232" t="s">
        <v>158</v>
      </c>
      <c r="G744" s="232" t="s">
        <v>1041</v>
      </c>
      <c r="H744" s="247">
        <v>612</v>
      </c>
      <c r="I744" s="499" t="s">
        <v>1115</v>
      </c>
      <c r="J744" s="510" t="s">
        <v>1100</v>
      </c>
      <c r="K744" s="488"/>
      <c r="L744" s="235">
        <v>3.6</v>
      </c>
      <c r="M744" s="235">
        <v>0</v>
      </c>
      <c r="N744" s="235">
        <v>0</v>
      </c>
      <c r="O744" s="662">
        <v>0</v>
      </c>
      <c r="P744" s="662">
        <v>0</v>
      </c>
      <c r="Q744" s="662"/>
      <c r="R744" s="662">
        <v>0</v>
      </c>
      <c r="S744" s="662">
        <v>0</v>
      </c>
      <c r="T744" s="662"/>
      <c r="U744" s="662">
        <v>0</v>
      </c>
      <c r="V744" s="662">
        <v>0</v>
      </c>
      <c r="W744" s="235"/>
    </row>
    <row r="745" spans="1:29" s="161" customFormat="1" ht="120">
      <c r="A745" s="940" t="s">
        <v>1116</v>
      </c>
      <c r="B745" s="852" t="s">
        <v>1117</v>
      </c>
      <c r="C745" s="852"/>
      <c r="D745" s="934" t="s">
        <v>1050</v>
      </c>
      <c r="E745" s="934" t="s">
        <v>158</v>
      </c>
      <c r="F745" s="934" t="s">
        <v>158</v>
      </c>
      <c r="G745" s="943" t="s">
        <v>1118</v>
      </c>
      <c r="H745" s="934" t="s">
        <v>175</v>
      </c>
      <c r="I745" s="365" t="s">
        <v>1119</v>
      </c>
      <c r="J745" s="364" t="s">
        <v>1120</v>
      </c>
      <c r="K745" s="942"/>
      <c r="L745" s="916">
        <v>42.1</v>
      </c>
      <c r="M745" s="916">
        <v>0</v>
      </c>
      <c r="N745" s="916">
        <v>0</v>
      </c>
      <c r="O745" s="916">
        <v>0</v>
      </c>
      <c r="P745" s="916">
        <v>0</v>
      </c>
      <c r="Q745" s="916"/>
      <c r="R745" s="916">
        <v>0</v>
      </c>
      <c r="S745" s="916">
        <v>0</v>
      </c>
      <c r="T745" s="916"/>
      <c r="U745" s="916">
        <v>0</v>
      </c>
      <c r="V745" s="916">
        <v>0</v>
      </c>
      <c r="W745" s="939"/>
      <c r="X745" s="495"/>
      <c r="Y745" s="496"/>
      <c r="Z745" s="496"/>
      <c r="AA745" s="496"/>
      <c r="AB745" s="496"/>
      <c r="AC745" s="496"/>
    </row>
    <row r="746" spans="1:29" s="161" customFormat="1" ht="60">
      <c r="A746" s="940"/>
      <c r="B746" s="941"/>
      <c r="C746" s="941"/>
      <c r="D746" s="942"/>
      <c r="E746" s="934"/>
      <c r="F746" s="934"/>
      <c r="G746" s="943"/>
      <c r="H746" s="934"/>
      <c r="I746" s="365" t="s">
        <v>1121</v>
      </c>
      <c r="J746" s="365" t="s">
        <v>1122</v>
      </c>
      <c r="K746" s="942"/>
      <c r="L746" s="918"/>
      <c r="M746" s="918"/>
      <c r="N746" s="918"/>
      <c r="O746" s="918"/>
      <c r="P746" s="918"/>
      <c r="Q746" s="918"/>
      <c r="R746" s="918"/>
      <c r="S746" s="918"/>
      <c r="T746" s="918"/>
      <c r="U746" s="918"/>
      <c r="V746" s="918"/>
      <c r="W746" s="939"/>
      <c r="X746" s="495"/>
      <c r="Y746" s="496"/>
      <c r="Z746" s="496"/>
      <c r="AA746" s="496"/>
      <c r="AB746" s="496"/>
      <c r="AC746" s="496"/>
    </row>
    <row r="747" spans="1:29" s="161" customFormat="1" ht="60">
      <c r="A747" s="883" t="s">
        <v>1123</v>
      </c>
      <c r="B747" s="794" t="s">
        <v>1124</v>
      </c>
      <c r="C747" s="351" t="s">
        <v>1091</v>
      </c>
      <c r="D747" s="232" t="s">
        <v>1015</v>
      </c>
      <c r="E747" s="232" t="s">
        <v>158</v>
      </c>
      <c r="F747" s="232" t="s">
        <v>98</v>
      </c>
      <c r="G747" s="232" t="s">
        <v>1074</v>
      </c>
      <c r="H747" s="232" t="s">
        <v>175</v>
      </c>
      <c r="I747" s="934" t="s">
        <v>1125</v>
      </c>
      <c r="J747" s="497"/>
      <c r="K747" s="232"/>
      <c r="L747" s="235">
        <v>180.9</v>
      </c>
      <c r="M747" s="662">
        <v>0</v>
      </c>
      <c r="N747" s="662">
        <v>0</v>
      </c>
      <c r="O747" s="662">
        <v>0</v>
      </c>
      <c r="P747" s="662">
        <v>0</v>
      </c>
      <c r="Q747" s="662"/>
      <c r="R747" s="662">
        <v>0</v>
      </c>
      <c r="S747" s="662">
        <v>0</v>
      </c>
      <c r="T747" s="662"/>
      <c r="U747" s="662">
        <v>0</v>
      </c>
      <c r="V747" s="662">
        <v>0</v>
      </c>
      <c r="W747" s="662"/>
      <c r="X747" s="495"/>
      <c r="Y747" s="496"/>
      <c r="Z747" s="496"/>
      <c r="AA747" s="496"/>
      <c r="AB747" s="496"/>
      <c r="AC747" s="496"/>
    </row>
    <row r="748" spans="1:29" s="161" customFormat="1" ht="60">
      <c r="A748" s="883"/>
      <c r="B748" s="794"/>
      <c r="C748" s="351" t="s">
        <v>1091</v>
      </c>
      <c r="D748" s="232" t="s">
        <v>1015</v>
      </c>
      <c r="E748" s="232" t="s">
        <v>158</v>
      </c>
      <c r="F748" s="232" t="s">
        <v>98</v>
      </c>
      <c r="G748" s="232" t="s">
        <v>1077</v>
      </c>
      <c r="H748" s="232" t="s">
        <v>175</v>
      </c>
      <c r="I748" s="934"/>
      <c r="J748" s="497"/>
      <c r="K748" s="232"/>
      <c r="L748" s="662">
        <v>292.2</v>
      </c>
      <c r="M748" s="662">
        <v>0</v>
      </c>
      <c r="N748" s="662">
        <v>0</v>
      </c>
      <c r="O748" s="662">
        <v>0</v>
      </c>
      <c r="P748" s="662">
        <v>0</v>
      </c>
      <c r="Q748" s="662"/>
      <c r="R748" s="662">
        <v>0</v>
      </c>
      <c r="S748" s="662">
        <v>0</v>
      </c>
      <c r="T748" s="662"/>
      <c r="U748" s="662">
        <v>0</v>
      </c>
      <c r="V748" s="662">
        <v>0</v>
      </c>
      <c r="W748" s="662"/>
      <c r="X748" s="495"/>
      <c r="Y748" s="496"/>
      <c r="Z748" s="496"/>
      <c r="AA748" s="496"/>
      <c r="AB748" s="496"/>
      <c r="AC748" s="496"/>
    </row>
    <row r="749" spans="1:29" s="161" customFormat="1" ht="60">
      <c r="A749" s="253" t="s">
        <v>1126</v>
      </c>
      <c r="B749" s="224" t="s">
        <v>1127</v>
      </c>
      <c r="C749" s="305" t="s">
        <v>1091</v>
      </c>
      <c r="D749" s="232" t="s">
        <v>1050</v>
      </c>
      <c r="E749" s="232" t="s">
        <v>158</v>
      </c>
      <c r="F749" s="232" t="s">
        <v>98</v>
      </c>
      <c r="G749" s="232" t="s">
        <v>176</v>
      </c>
      <c r="H749" s="232" t="s">
        <v>175</v>
      </c>
      <c r="I749" s="365"/>
      <c r="J749" s="511"/>
      <c r="K749" s="364"/>
      <c r="L749" s="662">
        <v>20</v>
      </c>
      <c r="M749" s="662">
        <v>0</v>
      </c>
      <c r="N749" s="662">
        <v>0</v>
      </c>
      <c r="O749" s="668">
        <v>0</v>
      </c>
      <c r="P749" s="668">
        <v>0</v>
      </c>
      <c r="Q749" s="668"/>
      <c r="R749" s="668">
        <v>0</v>
      </c>
      <c r="S749" s="668">
        <v>0</v>
      </c>
      <c r="T749" s="668"/>
      <c r="U749" s="668">
        <v>0</v>
      </c>
      <c r="V749" s="668">
        <v>0</v>
      </c>
      <c r="W749" s="668"/>
      <c r="X749" s="495"/>
      <c r="Y749" s="496"/>
      <c r="Z749" s="496"/>
      <c r="AA749" s="496"/>
      <c r="AB749" s="496"/>
      <c r="AC749" s="496"/>
    </row>
    <row r="750" spans="1:29" s="161" customFormat="1" ht="150">
      <c r="A750" s="484" t="s">
        <v>1128</v>
      </c>
      <c r="B750" s="224" t="s">
        <v>1129</v>
      </c>
      <c r="C750" s="305"/>
      <c r="D750" s="232" t="s">
        <v>684</v>
      </c>
      <c r="E750" s="232" t="s">
        <v>685</v>
      </c>
      <c r="F750" s="232" t="s">
        <v>94</v>
      </c>
      <c r="G750" s="232" t="s">
        <v>686</v>
      </c>
      <c r="H750" s="232" t="s">
        <v>175</v>
      </c>
      <c r="I750" s="365" t="s">
        <v>1130</v>
      </c>
      <c r="J750" s="365" t="s">
        <v>1131</v>
      </c>
      <c r="K750" s="488"/>
      <c r="L750" s="662">
        <v>4</v>
      </c>
      <c r="M750" s="662">
        <v>0</v>
      </c>
      <c r="N750" s="662">
        <v>0</v>
      </c>
      <c r="O750" s="668">
        <v>0</v>
      </c>
      <c r="P750" s="668">
        <v>0</v>
      </c>
      <c r="Q750" s="668"/>
      <c r="R750" s="668">
        <v>0</v>
      </c>
      <c r="S750" s="668">
        <v>0</v>
      </c>
      <c r="T750" s="668"/>
      <c r="U750" s="668">
        <v>0</v>
      </c>
      <c r="V750" s="668">
        <v>0</v>
      </c>
      <c r="W750" s="668"/>
      <c r="X750" s="495"/>
      <c r="Y750" s="496"/>
      <c r="Z750" s="496"/>
      <c r="AA750" s="496"/>
      <c r="AB750" s="496"/>
      <c r="AC750" s="496"/>
    </row>
    <row r="751" spans="1:29" s="161" customFormat="1" ht="14.25">
      <c r="A751" s="928" t="s">
        <v>37</v>
      </c>
      <c r="B751" s="929"/>
      <c r="C751" s="929"/>
      <c r="D751" s="929"/>
      <c r="E751" s="929"/>
      <c r="F751" s="929"/>
      <c r="G751" s="929"/>
      <c r="H751" s="929"/>
      <c r="I751" s="929"/>
      <c r="J751" s="929"/>
      <c r="K751" s="930"/>
      <c r="L751" s="402">
        <f t="shared" ref="L751:W751" si="269">SUM(L752,L764)</f>
        <v>541353.39999999991</v>
      </c>
      <c r="M751" s="402">
        <f t="shared" si="269"/>
        <v>755918.2</v>
      </c>
      <c r="N751" s="402">
        <f t="shared" si="269"/>
        <v>475018.30000000005</v>
      </c>
      <c r="O751" s="402">
        <f t="shared" si="269"/>
        <v>783207.3</v>
      </c>
      <c r="P751" s="402">
        <f t="shared" si="269"/>
        <v>783207.3</v>
      </c>
      <c r="Q751" s="402">
        <f t="shared" si="269"/>
        <v>0</v>
      </c>
      <c r="R751" s="402">
        <f t="shared" si="269"/>
        <v>741508.8</v>
      </c>
      <c r="S751" s="402">
        <f t="shared" si="269"/>
        <v>741508.8</v>
      </c>
      <c r="T751" s="402">
        <f t="shared" si="269"/>
        <v>0</v>
      </c>
      <c r="U751" s="402">
        <f t="shared" si="269"/>
        <v>743928</v>
      </c>
      <c r="V751" s="402">
        <f t="shared" si="269"/>
        <v>743928</v>
      </c>
      <c r="W751" s="402">
        <f t="shared" si="269"/>
        <v>0</v>
      </c>
      <c r="X751" s="458"/>
    </row>
    <row r="752" spans="1:29" s="161" customFormat="1" ht="60">
      <c r="A752" s="484" t="s">
        <v>38</v>
      </c>
      <c r="B752" s="224" t="s">
        <v>79</v>
      </c>
      <c r="C752" s="283"/>
      <c r="D752" s="488"/>
      <c r="E752" s="247"/>
      <c r="F752" s="247"/>
      <c r="G752" s="247"/>
      <c r="H752" s="247">
        <v>600</v>
      </c>
      <c r="I752" s="489"/>
      <c r="J752" s="490"/>
      <c r="K752" s="488"/>
      <c r="L752" s="235">
        <f t="shared" ref="L752:W752" si="270">SUM(L753:L763)</f>
        <v>401549.19999999995</v>
      </c>
      <c r="M752" s="235">
        <f t="shared" si="270"/>
        <v>625967.69999999995</v>
      </c>
      <c r="N752" s="235">
        <f t="shared" si="270"/>
        <v>402635.70000000007</v>
      </c>
      <c r="O752" s="235">
        <f t="shared" si="270"/>
        <v>669694.20000000007</v>
      </c>
      <c r="P752" s="235">
        <f t="shared" si="270"/>
        <v>669694.20000000007</v>
      </c>
      <c r="Q752" s="235">
        <f t="shared" si="270"/>
        <v>0</v>
      </c>
      <c r="R752" s="235">
        <f t="shared" si="270"/>
        <v>630329.70000000007</v>
      </c>
      <c r="S752" s="235">
        <f t="shared" si="270"/>
        <v>630329.70000000007</v>
      </c>
      <c r="T752" s="235">
        <f t="shared" si="270"/>
        <v>0</v>
      </c>
      <c r="U752" s="235">
        <f t="shared" si="270"/>
        <v>635184.69999999995</v>
      </c>
      <c r="V752" s="235">
        <f t="shared" si="270"/>
        <v>635184.69999999995</v>
      </c>
      <c r="W752" s="235">
        <f t="shared" si="270"/>
        <v>0</v>
      </c>
    </row>
    <row r="753" spans="1:33" s="161" customFormat="1" ht="30">
      <c r="A753" s="484" t="s">
        <v>1132</v>
      </c>
      <c r="B753" s="321" t="s">
        <v>1081</v>
      </c>
      <c r="C753" s="500" t="s">
        <v>1082</v>
      </c>
      <c r="D753" s="232" t="s">
        <v>776</v>
      </c>
      <c r="E753" s="232" t="s">
        <v>158</v>
      </c>
      <c r="F753" s="232" t="s">
        <v>93</v>
      </c>
      <c r="G753" s="232" t="s">
        <v>1083</v>
      </c>
      <c r="H753" s="232" t="s">
        <v>161</v>
      </c>
      <c r="I753" s="796" t="s">
        <v>1133</v>
      </c>
      <c r="J753" s="490"/>
      <c r="K753" s="488"/>
      <c r="L753" s="662">
        <v>169962.6</v>
      </c>
      <c r="M753" s="662">
        <v>259323.3</v>
      </c>
      <c r="N753" s="662">
        <v>171830.2</v>
      </c>
      <c r="O753" s="662">
        <v>278950.5</v>
      </c>
      <c r="P753" s="662">
        <v>278950.5</v>
      </c>
      <c r="Q753" s="662"/>
      <c r="R753" s="660">
        <v>280144.5</v>
      </c>
      <c r="S753" s="669">
        <v>280144.5</v>
      </c>
      <c r="T753" s="662"/>
      <c r="U753" s="662">
        <v>282332.09999999998</v>
      </c>
      <c r="V753" s="662">
        <v>282332.09999999998</v>
      </c>
      <c r="W753" s="662"/>
      <c r="X753" s="512"/>
      <c r="Y753" s="513"/>
      <c r="Z753" s="513"/>
      <c r="AA753" s="513"/>
      <c r="AB753" s="513"/>
      <c r="AC753" s="513"/>
      <c r="AD753" s="451"/>
      <c r="AE753" s="451"/>
      <c r="AF753" s="451"/>
    </row>
    <row r="754" spans="1:33" s="161" customFormat="1" ht="45">
      <c r="A754" s="484" t="s">
        <v>1134</v>
      </c>
      <c r="B754" s="321" t="s">
        <v>1135</v>
      </c>
      <c r="C754" s="500"/>
      <c r="D754" s="488"/>
      <c r="E754" s="232" t="s">
        <v>158</v>
      </c>
      <c r="F754" s="232" t="s">
        <v>93</v>
      </c>
      <c r="G754" s="232" t="s">
        <v>1136</v>
      </c>
      <c r="H754" s="232" t="s">
        <v>161</v>
      </c>
      <c r="I754" s="796"/>
      <c r="J754" s="490"/>
      <c r="K754" s="488"/>
      <c r="L754" s="662">
        <v>0</v>
      </c>
      <c r="M754" s="662">
        <v>0</v>
      </c>
      <c r="N754" s="662">
        <v>0</v>
      </c>
      <c r="O754" s="662">
        <v>0</v>
      </c>
      <c r="P754" s="662">
        <v>0</v>
      </c>
      <c r="Q754" s="662"/>
      <c r="R754" s="660">
        <v>0</v>
      </c>
      <c r="S754" s="669">
        <v>0</v>
      </c>
      <c r="T754" s="662"/>
      <c r="U754" s="662">
        <v>0</v>
      </c>
      <c r="V754" s="662">
        <v>0</v>
      </c>
      <c r="W754" s="662"/>
      <c r="X754" s="512"/>
      <c r="Y754" s="513"/>
      <c r="Z754" s="513"/>
      <c r="AA754" s="513"/>
      <c r="AB754" s="513"/>
      <c r="AC754" s="513"/>
      <c r="AD754" s="451"/>
      <c r="AE754" s="451"/>
      <c r="AF754" s="451"/>
    </row>
    <row r="755" spans="1:33" s="161" customFormat="1" ht="60">
      <c r="A755" s="484" t="s">
        <v>1137</v>
      </c>
      <c r="B755" s="224" t="s">
        <v>1138</v>
      </c>
      <c r="C755" s="305" t="s">
        <v>248</v>
      </c>
      <c r="D755" s="232" t="s">
        <v>1139</v>
      </c>
      <c r="E755" s="232" t="s">
        <v>158</v>
      </c>
      <c r="F755" s="232" t="s">
        <v>155</v>
      </c>
      <c r="G755" s="232" t="s">
        <v>1140</v>
      </c>
      <c r="H755" s="232" t="s">
        <v>161</v>
      </c>
      <c r="I755" s="796"/>
      <c r="J755" s="944"/>
      <c r="K755" s="942"/>
      <c r="L755" s="662">
        <v>176282.4</v>
      </c>
      <c r="M755" s="662">
        <v>229696.8</v>
      </c>
      <c r="N755" s="662">
        <v>144230.70000000001</v>
      </c>
      <c r="O755" s="662">
        <v>249685.3</v>
      </c>
      <c r="P755" s="662">
        <v>249685.3</v>
      </c>
      <c r="Q755" s="662"/>
      <c r="R755" s="660">
        <v>205045.3</v>
      </c>
      <c r="S755" s="662">
        <v>205045.3</v>
      </c>
      <c r="T755" s="662"/>
      <c r="U755" s="662">
        <v>206604.7</v>
      </c>
      <c r="V755" s="662">
        <v>206604.7</v>
      </c>
      <c r="W755" s="662"/>
      <c r="X755" s="512"/>
      <c r="Y755" s="496"/>
      <c r="Z755" s="496"/>
      <c r="AA755" s="496"/>
      <c r="AB755" s="496"/>
      <c r="AC755" s="496"/>
    </row>
    <row r="756" spans="1:33" s="161" customFormat="1" ht="60">
      <c r="A756" s="484" t="s">
        <v>1141</v>
      </c>
      <c r="B756" s="347"/>
      <c r="C756" s="305" t="s">
        <v>248</v>
      </c>
      <c r="D756" s="232" t="s">
        <v>1142</v>
      </c>
      <c r="E756" s="232" t="s">
        <v>158</v>
      </c>
      <c r="F756" s="232" t="s">
        <v>96</v>
      </c>
      <c r="G756" s="232" t="s">
        <v>1092</v>
      </c>
      <c r="H756" s="232" t="s">
        <v>161</v>
      </c>
      <c r="I756" s="796"/>
      <c r="J756" s="944"/>
      <c r="K756" s="942"/>
      <c r="L756" s="662">
        <v>36821.300000000003</v>
      </c>
      <c r="M756" s="662">
        <v>78451</v>
      </c>
      <c r="N756" s="662">
        <v>53305.9</v>
      </c>
      <c r="O756" s="662">
        <v>85461</v>
      </c>
      <c r="P756" s="662">
        <v>85461</v>
      </c>
      <c r="Q756" s="662"/>
      <c r="R756" s="660">
        <v>93457</v>
      </c>
      <c r="S756" s="662">
        <v>93457</v>
      </c>
      <c r="T756" s="662"/>
      <c r="U756" s="662">
        <v>94167.8</v>
      </c>
      <c r="V756" s="662">
        <v>94167.8</v>
      </c>
      <c r="W756" s="662"/>
      <c r="X756" s="512"/>
      <c r="Y756" s="496"/>
      <c r="Z756" s="496"/>
      <c r="AA756" s="496"/>
      <c r="AB756" s="496"/>
      <c r="AC756" s="496"/>
    </row>
    <row r="757" spans="1:33" s="161" customFormat="1" ht="60">
      <c r="A757" s="484" t="s">
        <v>1143</v>
      </c>
      <c r="B757" s="347"/>
      <c r="C757" s="305" t="s">
        <v>248</v>
      </c>
      <c r="D757" s="232" t="s">
        <v>1142</v>
      </c>
      <c r="E757" s="232" t="s">
        <v>158</v>
      </c>
      <c r="F757" s="232" t="s">
        <v>96</v>
      </c>
      <c r="G757" s="232" t="s">
        <v>1096</v>
      </c>
      <c r="H757" s="232" t="s">
        <v>161</v>
      </c>
      <c r="I757" s="796"/>
      <c r="J757" s="944"/>
      <c r="K757" s="942"/>
      <c r="L757" s="662">
        <v>11955</v>
      </c>
      <c r="M757" s="662">
        <v>38683.5</v>
      </c>
      <c r="N757" s="662">
        <v>16835.2</v>
      </c>
      <c r="O757" s="662">
        <v>36186.9</v>
      </c>
      <c r="P757" s="662">
        <v>36186.9</v>
      </c>
      <c r="Q757" s="662"/>
      <c r="R757" s="660">
        <v>33625.699999999997</v>
      </c>
      <c r="S757" s="662">
        <v>33625.699999999997</v>
      </c>
      <c r="T757" s="662"/>
      <c r="U757" s="662">
        <v>33885.599999999999</v>
      </c>
      <c r="V757" s="662">
        <v>33885.599999999999</v>
      </c>
      <c r="W757" s="662"/>
      <c r="X757" s="512"/>
      <c r="Y757" s="496"/>
      <c r="Z757" s="496"/>
      <c r="AA757" s="496"/>
      <c r="AB757" s="496"/>
      <c r="AC757" s="496"/>
    </row>
    <row r="758" spans="1:33" s="161" customFormat="1" ht="45">
      <c r="A758" s="484" t="s">
        <v>1144</v>
      </c>
      <c r="B758" s="347" t="s">
        <v>1145</v>
      </c>
      <c r="C758" s="305"/>
      <c r="D758" s="232" t="s">
        <v>1142</v>
      </c>
      <c r="E758" s="232" t="s">
        <v>158</v>
      </c>
      <c r="F758" s="232" t="s">
        <v>96</v>
      </c>
      <c r="G758" s="232" t="s">
        <v>1146</v>
      </c>
      <c r="H758" s="232" t="s">
        <v>161</v>
      </c>
      <c r="I758" s="247" t="s">
        <v>1147</v>
      </c>
      <c r="J758" s="490"/>
      <c r="K758" s="488"/>
      <c r="L758" s="662">
        <v>0</v>
      </c>
      <c r="M758" s="662">
        <v>6430.1</v>
      </c>
      <c r="N758" s="662">
        <v>3540.7</v>
      </c>
      <c r="O758" s="662">
        <v>5198.7</v>
      </c>
      <c r="P758" s="662">
        <v>5198.7</v>
      </c>
      <c r="Q758" s="662"/>
      <c r="R758" s="660">
        <v>4836.3</v>
      </c>
      <c r="S758" s="662">
        <v>4836.3</v>
      </c>
      <c r="T758" s="662"/>
      <c r="U758" s="662">
        <v>4873</v>
      </c>
      <c r="V758" s="662">
        <v>4873</v>
      </c>
      <c r="W758" s="662"/>
      <c r="X758" s="512"/>
      <c r="Y758" s="496"/>
      <c r="Z758" s="496"/>
      <c r="AA758" s="496"/>
      <c r="AB758" s="496"/>
      <c r="AC758" s="496"/>
    </row>
    <row r="759" spans="1:33" s="161" customFormat="1" ht="15">
      <c r="A759" s="484" t="s">
        <v>1148</v>
      </c>
      <c r="B759" s="347" t="s">
        <v>1149</v>
      </c>
      <c r="C759" s="305"/>
      <c r="D759" s="232" t="s">
        <v>1040</v>
      </c>
      <c r="E759" s="514" t="s">
        <v>158</v>
      </c>
      <c r="F759" s="514" t="s">
        <v>158</v>
      </c>
      <c r="G759" s="514" t="s">
        <v>1150</v>
      </c>
      <c r="H759" s="514" t="s">
        <v>161</v>
      </c>
      <c r="I759" s="247"/>
      <c r="J759" s="490"/>
      <c r="K759" s="488"/>
      <c r="L759" s="662">
        <v>0</v>
      </c>
      <c r="M759" s="662">
        <v>11299.6</v>
      </c>
      <c r="N759" s="662">
        <v>10898.1</v>
      </c>
      <c r="O759" s="662">
        <v>9509</v>
      </c>
      <c r="P759" s="662">
        <v>9509</v>
      </c>
      <c r="Q759" s="662"/>
      <c r="R759" s="660">
        <v>8846</v>
      </c>
      <c r="S759" s="662">
        <v>8846</v>
      </c>
      <c r="T759" s="662"/>
      <c r="U759" s="662">
        <v>8913.2999999999993</v>
      </c>
      <c r="V759" s="662">
        <v>8913.2999999999993</v>
      </c>
      <c r="W759" s="662"/>
      <c r="X759" s="512"/>
      <c r="Y759" s="496"/>
      <c r="Z759" s="496"/>
      <c r="AA759" s="496"/>
      <c r="AB759" s="496"/>
      <c r="AC759" s="496"/>
    </row>
    <row r="760" spans="1:33" s="161" customFormat="1" ht="90">
      <c r="A760" s="940" t="s">
        <v>1151</v>
      </c>
      <c r="B760" s="945" t="s">
        <v>1152</v>
      </c>
      <c r="C760" s="305" t="s">
        <v>1153</v>
      </c>
      <c r="D760" s="934" t="s">
        <v>1040</v>
      </c>
      <c r="E760" s="936" t="s">
        <v>158</v>
      </c>
      <c r="F760" s="936" t="s">
        <v>158</v>
      </c>
      <c r="G760" s="947" t="s">
        <v>1042</v>
      </c>
      <c r="H760" s="936" t="s">
        <v>161</v>
      </c>
      <c r="I760" s="365" t="s">
        <v>1154</v>
      </c>
      <c r="J760" s="490"/>
      <c r="K760" s="488"/>
      <c r="L760" s="662">
        <v>127.6</v>
      </c>
      <c r="M760" s="662">
        <v>2083.4</v>
      </c>
      <c r="N760" s="662">
        <v>1994.9</v>
      </c>
      <c r="O760" s="662">
        <v>4702.8</v>
      </c>
      <c r="P760" s="670">
        <v>4702.8</v>
      </c>
      <c r="Q760" s="666"/>
      <c r="R760" s="660">
        <v>4374.8999999999996</v>
      </c>
      <c r="S760" s="666">
        <v>4374.8999999999996</v>
      </c>
      <c r="T760" s="662"/>
      <c r="U760" s="662">
        <v>4408.2</v>
      </c>
      <c r="V760" s="666">
        <v>4408.2</v>
      </c>
      <c r="W760" s="662"/>
      <c r="X760" s="512"/>
      <c r="Y760" s="513"/>
      <c r="Z760" s="513"/>
      <c r="AA760" s="513"/>
      <c r="AB760" s="513"/>
      <c r="AC760" s="513"/>
      <c r="AD760" s="451"/>
      <c r="AE760" s="451"/>
      <c r="AF760" s="451"/>
      <c r="AG760" s="451"/>
    </row>
    <row r="761" spans="1:33" s="161" customFormat="1" ht="75">
      <c r="A761" s="940"/>
      <c r="B761" s="946"/>
      <c r="C761" s="224"/>
      <c r="D761" s="942"/>
      <c r="E761" s="938"/>
      <c r="F761" s="938"/>
      <c r="G761" s="948"/>
      <c r="H761" s="938"/>
      <c r="I761" s="365" t="s">
        <v>1155</v>
      </c>
      <c r="J761" s="364"/>
      <c r="K761" s="488"/>
      <c r="L761" s="667"/>
      <c r="M761" s="667"/>
      <c r="N761" s="667"/>
      <c r="O761" s="662"/>
      <c r="P761" s="662"/>
      <c r="Q761" s="662"/>
      <c r="R761" s="660"/>
      <c r="S761" s="662"/>
      <c r="T761" s="662"/>
      <c r="U761" s="662"/>
      <c r="V761" s="662"/>
      <c r="W761" s="662"/>
      <c r="X761" s="512"/>
      <c r="Y761" s="496"/>
      <c r="Z761" s="496"/>
      <c r="AA761" s="496"/>
      <c r="AB761" s="496"/>
      <c r="AC761" s="496"/>
    </row>
    <row r="762" spans="1:33" s="161" customFormat="1" ht="45">
      <c r="A762" s="750" t="s">
        <v>1156</v>
      </c>
      <c r="B762" s="946" t="s">
        <v>1114</v>
      </c>
      <c r="C762" s="815" t="s">
        <v>1157</v>
      </c>
      <c r="D762" s="934" t="s">
        <v>1040</v>
      </c>
      <c r="E762" s="934" t="s">
        <v>158</v>
      </c>
      <c r="F762" s="934" t="s">
        <v>158</v>
      </c>
      <c r="G762" s="943" t="s">
        <v>1041</v>
      </c>
      <c r="H762" s="934" t="s">
        <v>161</v>
      </c>
      <c r="I762" s="365" t="s">
        <v>1154</v>
      </c>
      <c r="J762" s="490"/>
      <c r="K762" s="488"/>
      <c r="L762" s="662">
        <v>6400.3</v>
      </c>
      <c r="M762" s="662">
        <v>0</v>
      </c>
      <c r="N762" s="662">
        <v>0</v>
      </c>
      <c r="O762" s="662">
        <f>SUM(P762:Q762)</f>
        <v>0</v>
      </c>
      <c r="P762" s="662">
        <v>0</v>
      </c>
      <c r="Q762" s="662"/>
      <c r="R762" s="660">
        <f>S762+T762</f>
        <v>0</v>
      </c>
      <c r="S762" s="662">
        <v>0</v>
      </c>
      <c r="T762" s="662"/>
      <c r="U762" s="662">
        <f>V762+W762</f>
        <v>0</v>
      </c>
      <c r="V762" s="662">
        <v>0</v>
      </c>
      <c r="W762" s="662"/>
      <c r="X762" s="512"/>
      <c r="Y762" s="496"/>
      <c r="Z762" s="496"/>
      <c r="AA762" s="496"/>
      <c r="AB762" s="496"/>
      <c r="AC762" s="496"/>
    </row>
    <row r="763" spans="1:33" s="161" customFormat="1" ht="75">
      <c r="A763" s="752"/>
      <c r="B763" s="946"/>
      <c r="C763" s="815"/>
      <c r="D763" s="942"/>
      <c r="E763" s="934"/>
      <c r="F763" s="934"/>
      <c r="G763" s="943"/>
      <c r="H763" s="934"/>
      <c r="I763" s="365" t="s">
        <v>1155</v>
      </c>
      <c r="J763" s="364"/>
      <c r="K763" s="515"/>
      <c r="L763" s="667"/>
      <c r="M763" s="667"/>
      <c r="N763" s="667"/>
      <c r="O763" s="662"/>
      <c r="P763" s="662"/>
      <c r="Q763" s="662"/>
      <c r="R763" s="660"/>
      <c r="S763" s="662"/>
      <c r="T763" s="662"/>
      <c r="U763" s="662"/>
      <c r="V763" s="662"/>
      <c r="W763" s="662"/>
      <c r="X763" s="512"/>
      <c r="Y763" s="496"/>
      <c r="Z763" s="496"/>
      <c r="AA763" s="496"/>
      <c r="AB763" s="496"/>
      <c r="AC763" s="496"/>
    </row>
    <row r="764" spans="1:33" s="458" customFormat="1" ht="14.25">
      <c r="A764" s="483" t="s">
        <v>40</v>
      </c>
      <c r="B764" s="949" t="s">
        <v>39</v>
      </c>
      <c r="C764" s="950"/>
      <c r="D764" s="503"/>
      <c r="E764" s="504"/>
      <c r="F764" s="504"/>
      <c r="G764" s="504"/>
      <c r="H764" s="504">
        <v>600</v>
      </c>
      <c r="I764" s="505"/>
      <c r="J764" s="506"/>
      <c r="K764" s="503"/>
      <c r="L764" s="402">
        <f>SUM(L765:L800)</f>
        <v>139804.20000000001</v>
      </c>
      <c r="M764" s="402">
        <f t="shared" ref="M764:W764" si="271">SUM(M765:M800)</f>
        <v>129950.5</v>
      </c>
      <c r="N764" s="402">
        <f t="shared" si="271"/>
        <v>72382.600000000006</v>
      </c>
      <c r="O764" s="402">
        <f t="shared" si="271"/>
        <v>113513.09999999999</v>
      </c>
      <c r="P764" s="402">
        <f t="shared" si="271"/>
        <v>113513.09999999999</v>
      </c>
      <c r="Q764" s="402">
        <f t="shared" si="271"/>
        <v>0</v>
      </c>
      <c r="R764" s="402">
        <f t="shared" si="271"/>
        <v>111179.1</v>
      </c>
      <c r="S764" s="402">
        <f t="shared" si="271"/>
        <v>111179.1</v>
      </c>
      <c r="T764" s="402">
        <f t="shared" si="271"/>
        <v>0</v>
      </c>
      <c r="U764" s="402">
        <f t="shared" si="271"/>
        <v>108743.29999999999</v>
      </c>
      <c r="V764" s="402">
        <f t="shared" si="271"/>
        <v>108743.29999999999</v>
      </c>
      <c r="W764" s="402">
        <f t="shared" si="271"/>
        <v>0</v>
      </c>
    </row>
    <row r="765" spans="1:33" s="161" customFormat="1" ht="30">
      <c r="A765" s="516" t="s">
        <v>1158</v>
      </c>
      <c r="B765" s="134" t="s">
        <v>1101</v>
      </c>
      <c r="C765" s="224"/>
      <c r="D765" s="232" t="s">
        <v>850</v>
      </c>
      <c r="E765" s="232" t="s">
        <v>94</v>
      </c>
      <c r="F765" s="232" t="s">
        <v>93</v>
      </c>
      <c r="G765" s="232" t="s">
        <v>851</v>
      </c>
      <c r="H765" s="232" t="s">
        <v>162</v>
      </c>
      <c r="I765" s="247"/>
      <c r="J765" s="364"/>
      <c r="K765" s="364"/>
      <c r="L765" s="662">
        <v>1337.2</v>
      </c>
      <c r="M765" s="662">
        <v>1959.7</v>
      </c>
      <c r="N765" s="662">
        <v>1901</v>
      </c>
      <c r="O765" s="662">
        <v>1913.4</v>
      </c>
      <c r="P765" s="662">
        <v>1913.4</v>
      </c>
      <c r="Q765" s="662"/>
      <c r="R765" s="662">
        <v>1763.1</v>
      </c>
      <c r="S765" s="662">
        <v>1763.1</v>
      </c>
      <c r="T765" s="662"/>
      <c r="U765" s="662">
        <v>1778.3</v>
      </c>
      <c r="V765" s="662">
        <v>1778.3</v>
      </c>
      <c r="W765" s="662"/>
      <c r="X765" s="495"/>
      <c r="Y765" s="496"/>
      <c r="Z765" s="496"/>
      <c r="AA765" s="496"/>
      <c r="AB765" s="496"/>
      <c r="AC765" s="496"/>
    </row>
    <row r="766" spans="1:33" s="161" customFormat="1" ht="120">
      <c r="A766" s="516" t="s">
        <v>1159</v>
      </c>
      <c r="B766" s="134" t="s">
        <v>1081</v>
      </c>
      <c r="C766" s="500" t="s">
        <v>1082</v>
      </c>
      <c r="D766" s="232" t="s">
        <v>776</v>
      </c>
      <c r="E766" s="232" t="s">
        <v>158</v>
      </c>
      <c r="F766" s="232" t="s">
        <v>93</v>
      </c>
      <c r="G766" s="232" t="s">
        <v>1083</v>
      </c>
      <c r="H766" s="232" t="s">
        <v>162</v>
      </c>
      <c r="I766" s="365" t="s">
        <v>1084</v>
      </c>
      <c r="J766" s="364"/>
      <c r="K766" s="488"/>
      <c r="L766" s="662">
        <v>1844</v>
      </c>
      <c r="M766" s="662">
        <v>647.6</v>
      </c>
      <c r="N766" s="662">
        <v>647.6</v>
      </c>
      <c r="O766" s="671">
        <v>0</v>
      </c>
      <c r="P766" s="671">
        <v>0</v>
      </c>
      <c r="Q766" s="662"/>
      <c r="R766" s="671">
        <v>0</v>
      </c>
      <c r="S766" s="671">
        <v>0</v>
      </c>
      <c r="T766" s="662"/>
      <c r="U766" s="671">
        <v>0</v>
      </c>
      <c r="V766" s="671">
        <v>0</v>
      </c>
      <c r="W766" s="662"/>
      <c r="X766" s="495"/>
      <c r="Y766" s="496"/>
      <c r="Z766" s="496"/>
      <c r="AA766" s="496"/>
      <c r="AB766" s="496"/>
      <c r="AC766" s="496"/>
    </row>
    <row r="767" spans="1:33" s="161" customFormat="1" ht="60">
      <c r="A767" s="516" t="s">
        <v>1160</v>
      </c>
      <c r="B767" s="134" t="s">
        <v>1161</v>
      </c>
      <c r="C767" s="224"/>
      <c r="D767" s="232" t="s">
        <v>1015</v>
      </c>
      <c r="E767" s="232" t="s">
        <v>158</v>
      </c>
      <c r="F767" s="232" t="s">
        <v>93</v>
      </c>
      <c r="G767" s="232" t="s">
        <v>1162</v>
      </c>
      <c r="H767" s="232" t="s">
        <v>162</v>
      </c>
      <c r="I767" s="247"/>
      <c r="J767" s="364"/>
      <c r="K767" s="488"/>
      <c r="L767" s="662">
        <v>462</v>
      </c>
      <c r="M767" s="662">
        <v>0</v>
      </c>
      <c r="N767" s="662">
        <v>0</v>
      </c>
      <c r="O767" s="671">
        <v>0</v>
      </c>
      <c r="P767" s="671">
        <v>0</v>
      </c>
      <c r="Q767" s="662"/>
      <c r="R767" s="671">
        <v>0</v>
      </c>
      <c r="S767" s="671">
        <v>0</v>
      </c>
      <c r="T767" s="662"/>
      <c r="U767" s="671">
        <v>0</v>
      </c>
      <c r="V767" s="671">
        <v>0</v>
      </c>
      <c r="W767" s="662"/>
      <c r="X767" s="495"/>
      <c r="Y767" s="496"/>
      <c r="Z767" s="496"/>
      <c r="AA767" s="496"/>
      <c r="AB767" s="496"/>
      <c r="AC767" s="496"/>
    </row>
    <row r="768" spans="1:33" s="161" customFormat="1" ht="45">
      <c r="A768" s="516" t="s">
        <v>1163</v>
      </c>
      <c r="B768" s="305" t="s">
        <v>1164</v>
      </c>
      <c r="C768" s="224"/>
      <c r="D768" s="232" t="s">
        <v>1139</v>
      </c>
      <c r="E768" s="232" t="s">
        <v>158</v>
      </c>
      <c r="F768" s="232" t="s">
        <v>93</v>
      </c>
      <c r="G768" s="232" t="s">
        <v>1165</v>
      </c>
      <c r="H768" s="232" t="s">
        <v>162</v>
      </c>
      <c r="I768" s="247"/>
      <c r="J768" s="364"/>
      <c r="K768" s="488"/>
      <c r="L768" s="662">
        <v>0</v>
      </c>
      <c r="M768" s="662">
        <v>0</v>
      </c>
      <c r="N768" s="662">
        <v>0</v>
      </c>
      <c r="O768" s="662">
        <v>2100</v>
      </c>
      <c r="P768" s="662">
        <v>2100</v>
      </c>
      <c r="Q768" s="662"/>
      <c r="R768" s="662">
        <v>0</v>
      </c>
      <c r="S768" s="662">
        <v>0</v>
      </c>
      <c r="T768" s="662"/>
      <c r="U768" s="662">
        <v>0</v>
      </c>
      <c r="V768" s="662">
        <v>0</v>
      </c>
      <c r="W768" s="662"/>
      <c r="X768" s="495"/>
      <c r="Y768" s="496"/>
      <c r="Z768" s="496"/>
      <c r="AA768" s="496"/>
      <c r="AB768" s="496"/>
      <c r="AC768" s="496"/>
    </row>
    <row r="769" spans="1:29" s="161" customFormat="1" ht="45">
      <c r="A769" s="516" t="s">
        <v>1166</v>
      </c>
      <c r="B769" s="134" t="s">
        <v>1108</v>
      </c>
      <c r="C769" s="224"/>
      <c r="D769" s="232" t="s">
        <v>776</v>
      </c>
      <c r="E769" s="232" t="s">
        <v>158</v>
      </c>
      <c r="F769" s="232" t="s">
        <v>93</v>
      </c>
      <c r="G769" s="232" t="s">
        <v>439</v>
      </c>
      <c r="H769" s="232" t="s">
        <v>162</v>
      </c>
      <c r="I769" s="247"/>
      <c r="J769" s="364"/>
      <c r="K769" s="488"/>
      <c r="L769" s="662">
        <v>11228.3</v>
      </c>
      <c r="M769" s="662">
        <v>2449.8000000000002</v>
      </c>
      <c r="N769" s="662">
        <v>878</v>
      </c>
      <c r="O769" s="662">
        <v>3303.6</v>
      </c>
      <c r="P769" s="662">
        <v>3303.6</v>
      </c>
      <c r="Q769" s="662"/>
      <c r="R769" s="662">
        <v>3992</v>
      </c>
      <c r="S769" s="662">
        <v>3992</v>
      </c>
      <c r="T769" s="662"/>
      <c r="U769" s="662">
        <v>3382</v>
      </c>
      <c r="V769" s="662">
        <v>3382</v>
      </c>
      <c r="W769" s="662"/>
      <c r="X769" s="495"/>
      <c r="Y769" s="496"/>
      <c r="Z769" s="496"/>
      <c r="AA769" s="496"/>
      <c r="AB769" s="496"/>
      <c r="AC769" s="496"/>
    </row>
    <row r="770" spans="1:29" s="161" customFormat="1" ht="45">
      <c r="A770" s="516" t="s">
        <v>1167</v>
      </c>
      <c r="B770" s="321" t="s">
        <v>1108</v>
      </c>
      <c r="C770" s="321"/>
      <c r="D770" s="232" t="s">
        <v>776</v>
      </c>
      <c r="E770" s="232" t="s">
        <v>158</v>
      </c>
      <c r="F770" s="232" t="s">
        <v>93</v>
      </c>
      <c r="G770" s="232" t="s">
        <v>1168</v>
      </c>
      <c r="H770" s="232" t="s">
        <v>162</v>
      </c>
      <c r="I770" s="232"/>
      <c r="J770" s="232"/>
      <c r="K770" s="232"/>
      <c r="L770" s="662">
        <v>1524.5</v>
      </c>
      <c r="M770" s="662">
        <v>0</v>
      </c>
      <c r="N770" s="662">
        <v>0</v>
      </c>
      <c r="O770" s="662">
        <v>0</v>
      </c>
      <c r="P770" s="662">
        <v>0</v>
      </c>
      <c r="Q770" s="662"/>
      <c r="R770" s="662">
        <v>0</v>
      </c>
      <c r="S770" s="662">
        <v>0</v>
      </c>
      <c r="T770" s="662"/>
      <c r="U770" s="662">
        <v>0</v>
      </c>
      <c r="V770" s="662">
        <v>0</v>
      </c>
      <c r="W770" s="662"/>
      <c r="X770" s="495"/>
      <c r="Y770" s="496"/>
      <c r="Z770" s="496"/>
      <c r="AA770" s="496"/>
      <c r="AB770" s="496"/>
      <c r="AC770" s="496"/>
    </row>
    <row r="771" spans="1:29" s="161" customFormat="1" ht="90">
      <c r="A771" s="516" t="s">
        <v>1169</v>
      </c>
      <c r="B771" s="224" t="s">
        <v>1006</v>
      </c>
      <c r="C771" s="224"/>
      <c r="D771" s="232" t="s">
        <v>776</v>
      </c>
      <c r="E771" s="232" t="s">
        <v>158</v>
      </c>
      <c r="F771" s="232" t="s">
        <v>93</v>
      </c>
      <c r="G771" s="232" t="s">
        <v>874</v>
      </c>
      <c r="H771" s="232" t="s">
        <v>162</v>
      </c>
      <c r="I771" s="365" t="s">
        <v>1125</v>
      </c>
      <c r="J771" s="364"/>
      <c r="K771" s="364"/>
      <c r="L771" s="662">
        <v>70</v>
      </c>
      <c r="M771" s="662">
        <v>762.9</v>
      </c>
      <c r="N771" s="662">
        <v>728.1</v>
      </c>
      <c r="O771" s="662">
        <v>803.2</v>
      </c>
      <c r="P771" s="662">
        <v>803.2</v>
      </c>
      <c r="Q771" s="662"/>
      <c r="R771" s="662">
        <v>747.2</v>
      </c>
      <c r="S771" s="662">
        <v>747.2</v>
      </c>
      <c r="T771" s="662"/>
      <c r="U771" s="662">
        <v>752.9</v>
      </c>
      <c r="V771" s="662">
        <v>752.9</v>
      </c>
      <c r="W771" s="662"/>
      <c r="X771" s="495"/>
      <c r="Y771" s="496"/>
      <c r="Z771" s="496"/>
      <c r="AA771" s="496"/>
      <c r="AB771" s="496"/>
      <c r="AC771" s="496"/>
    </row>
    <row r="772" spans="1:29" s="161" customFormat="1" ht="105">
      <c r="A772" s="516" t="s">
        <v>1170</v>
      </c>
      <c r="B772" s="134" t="s">
        <v>1171</v>
      </c>
      <c r="C772" s="224"/>
      <c r="D772" s="232" t="s">
        <v>776</v>
      </c>
      <c r="E772" s="232" t="s">
        <v>158</v>
      </c>
      <c r="F772" s="232" t="s">
        <v>93</v>
      </c>
      <c r="G772" s="232" t="s">
        <v>1172</v>
      </c>
      <c r="H772" s="232" t="s">
        <v>162</v>
      </c>
      <c r="I772" s="365" t="s">
        <v>1125</v>
      </c>
      <c r="J772" s="364"/>
      <c r="K772" s="364"/>
      <c r="L772" s="662">
        <v>2386.6</v>
      </c>
      <c r="M772" s="662">
        <v>0</v>
      </c>
      <c r="N772" s="662">
        <v>0</v>
      </c>
      <c r="O772" s="662">
        <v>0</v>
      </c>
      <c r="P772" s="662">
        <v>0</v>
      </c>
      <c r="Q772" s="662"/>
      <c r="R772" s="662">
        <v>0</v>
      </c>
      <c r="S772" s="662">
        <v>0</v>
      </c>
      <c r="T772" s="662"/>
      <c r="U772" s="662">
        <v>0</v>
      </c>
      <c r="V772" s="662">
        <v>0</v>
      </c>
      <c r="W772" s="662"/>
      <c r="X772" s="495"/>
      <c r="Y772" s="496"/>
      <c r="Z772" s="496"/>
      <c r="AA772" s="496"/>
      <c r="AB772" s="496"/>
      <c r="AC772" s="496"/>
    </row>
    <row r="773" spans="1:29" s="161" customFormat="1" ht="30">
      <c r="A773" s="516" t="s">
        <v>1173</v>
      </c>
      <c r="B773" s="339" t="s">
        <v>982</v>
      </c>
      <c r="C773" s="224"/>
      <c r="D773" s="232" t="s">
        <v>714</v>
      </c>
      <c r="E773" s="232" t="s">
        <v>158</v>
      </c>
      <c r="F773" s="232" t="s">
        <v>93</v>
      </c>
      <c r="G773" s="232" t="s">
        <v>213</v>
      </c>
      <c r="H773" s="232" t="s">
        <v>162</v>
      </c>
      <c r="I773" s="247"/>
      <c r="J773" s="364"/>
      <c r="K773" s="488"/>
      <c r="L773" s="664">
        <v>1589</v>
      </c>
      <c r="M773" s="662">
        <v>1499.1</v>
      </c>
      <c r="N773" s="662">
        <v>1499.1</v>
      </c>
      <c r="O773" s="662">
        <v>0</v>
      </c>
      <c r="P773" s="662">
        <v>0</v>
      </c>
      <c r="Q773" s="662"/>
      <c r="R773" s="662">
        <v>0</v>
      </c>
      <c r="S773" s="662">
        <v>0</v>
      </c>
      <c r="T773" s="662"/>
      <c r="U773" s="662">
        <v>0</v>
      </c>
      <c r="V773" s="662">
        <v>0</v>
      </c>
      <c r="W773" s="662"/>
      <c r="X773" s="495"/>
      <c r="Y773" s="496"/>
      <c r="Z773" s="496"/>
      <c r="AA773" s="496"/>
      <c r="AB773" s="496"/>
      <c r="AC773" s="496"/>
    </row>
    <row r="774" spans="1:29" s="161" customFormat="1" ht="30">
      <c r="A774" s="516" t="s">
        <v>1174</v>
      </c>
      <c r="B774" s="305" t="s">
        <v>1138</v>
      </c>
      <c r="C774" s="224"/>
      <c r="D774" s="232" t="s">
        <v>1139</v>
      </c>
      <c r="E774" s="232" t="s">
        <v>158</v>
      </c>
      <c r="F774" s="232" t="s">
        <v>155</v>
      </c>
      <c r="G774" s="232" t="s">
        <v>1140</v>
      </c>
      <c r="H774" s="232" t="s">
        <v>162</v>
      </c>
      <c r="I774" s="247"/>
      <c r="J774" s="364"/>
      <c r="K774" s="488"/>
      <c r="L774" s="662">
        <v>7620.8</v>
      </c>
      <c r="M774" s="662">
        <v>9188.2000000000007</v>
      </c>
      <c r="N774" s="662">
        <v>6812.3</v>
      </c>
      <c r="O774" s="662">
        <v>0</v>
      </c>
      <c r="P774" s="662">
        <v>0</v>
      </c>
      <c r="Q774" s="662"/>
      <c r="R774" s="662">
        <v>0</v>
      </c>
      <c r="S774" s="662">
        <v>0</v>
      </c>
      <c r="T774" s="662"/>
      <c r="U774" s="662">
        <v>0</v>
      </c>
      <c r="V774" s="662">
        <v>0</v>
      </c>
      <c r="W774" s="662"/>
      <c r="X774" s="495"/>
      <c r="Y774" s="496"/>
      <c r="Z774" s="496"/>
      <c r="AA774" s="496"/>
      <c r="AB774" s="496"/>
      <c r="AC774" s="496"/>
    </row>
    <row r="775" spans="1:29" s="161" customFormat="1" ht="60">
      <c r="A775" s="516" t="s">
        <v>1175</v>
      </c>
      <c r="B775" s="305" t="s">
        <v>1176</v>
      </c>
      <c r="C775" s="224"/>
      <c r="D775" s="232" t="s">
        <v>1139</v>
      </c>
      <c r="E775" s="232" t="s">
        <v>158</v>
      </c>
      <c r="F775" s="232" t="s">
        <v>155</v>
      </c>
      <c r="G775" s="232" t="s">
        <v>463</v>
      </c>
      <c r="H775" s="232" t="s">
        <v>162</v>
      </c>
      <c r="I775" s="247"/>
      <c r="J775" s="364"/>
      <c r="K775" s="488"/>
      <c r="L775" s="662">
        <v>21494.6</v>
      </c>
      <c r="M775" s="662">
        <v>63974.5</v>
      </c>
      <c r="N775" s="662">
        <v>34569.300000000003</v>
      </c>
      <c r="O775" s="662">
        <v>66787.899999999994</v>
      </c>
      <c r="P775" s="662">
        <v>66787.899999999994</v>
      </c>
      <c r="Q775" s="662"/>
      <c r="R775" s="662">
        <v>65805.7</v>
      </c>
      <c r="S775" s="662">
        <v>65805.7</v>
      </c>
      <c r="T775" s="662"/>
      <c r="U775" s="662">
        <v>67708.3</v>
      </c>
      <c r="V775" s="662">
        <v>67708.3</v>
      </c>
      <c r="W775" s="662"/>
      <c r="X775" s="495"/>
      <c r="Y775" s="496"/>
      <c r="Z775" s="496"/>
      <c r="AA775" s="496"/>
      <c r="AB775" s="496"/>
      <c r="AC775" s="496"/>
    </row>
    <row r="776" spans="1:29" s="161" customFormat="1" ht="60">
      <c r="A776" s="516" t="s">
        <v>1177</v>
      </c>
      <c r="B776" s="305" t="s">
        <v>1176</v>
      </c>
      <c r="C776" s="224"/>
      <c r="D776" s="232" t="s">
        <v>1139</v>
      </c>
      <c r="E776" s="232" t="s">
        <v>158</v>
      </c>
      <c r="F776" s="232" t="s">
        <v>155</v>
      </c>
      <c r="G776" s="232" t="s">
        <v>462</v>
      </c>
      <c r="H776" s="232" t="s">
        <v>162</v>
      </c>
      <c r="I776" s="247"/>
      <c r="J776" s="364"/>
      <c r="K776" s="488"/>
      <c r="L776" s="662">
        <v>6986.6</v>
      </c>
      <c r="M776" s="662">
        <v>20906.099999999999</v>
      </c>
      <c r="N776" s="662">
        <v>8893.2999999999993</v>
      </c>
      <c r="O776" s="662">
        <v>21679.4</v>
      </c>
      <c r="P776" s="662">
        <v>21679.4</v>
      </c>
      <c r="Q776" s="662"/>
      <c r="R776" s="662">
        <v>21270.2</v>
      </c>
      <c r="S776" s="662">
        <v>21270.2</v>
      </c>
      <c r="T776" s="662"/>
      <c r="U776" s="662">
        <v>21852.5</v>
      </c>
      <c r="V776" s="662">
        <v>21852.5</v>
      </c>
      <c r="W776" s="662"/>
      <c r="X776" s="495"/>
      <c r="Y776" s="496"/>
      <c r="Z776" s="496"/>
      <c r="AA776" s="496"/>
      <c r="AB776" s="496"/>
      <c r="AC776" s="496"/>
    </row>
    <row r="777" spans="1:29" s="161" customFormat="1" ht="45">
      <c r="A777" s="516" t="s">
        <v>1178</v>
      </c>
      <c r="B777" s="305" t="s">
        <v>1164</v>
      </c>
      <c r="C777" s="224"/>
      <c r="D777" s="232" t="s">
        <v>1139</v>
      </c>
      <c r="E777" s="232" t="s">
        <v>158</v>
      </c>
      <c r="F777" s="232" t="s">
        <v>155</v>
      </c>
      <c r="G777" s="232" t="s">
        <v>1165</v>
      </c>
      <c r="H777" s="232" t="s">
        <v>162</v>
      </c>
      <c r="I777" s="247"/>
      <c r="J777" s="364"/>
      <c r="K777" s="488"/>
      <c r="L777" s="662">
        <v>0</v>
      </c>
      <c r="M777" s="662">
        <v>0</v>
      </c>
      <c r="N777" s="662">
        <v>0</v>
      </c>
      <c r="O777" s="662">
        <v>3633.7</v>
      </c>
      <c r="P777" s="662">
        <v>3633.7</v>
      </c>
      <c r="Q777" s="662"/>
      <c r="R777" s="662">
        <v>0</v>
      </c>
      <c r="S777" s="662">
        <v>0</v>
      </c>
      <c r="T777" s="662"/>
      <c r="U777" s="662">
        <v>0</v>
      </c>
      <c r="V777" s="662">
        <v>0</v>
      </c>
      <c r="W777" s="662"/>
      <c r="X777" s="495"/>
      <c r="Y777" s="496"/>
      <c r="Z777" s="496"/>
      <c r="AA777" s="496"/>
      <c r="AB777" s="496"/>
      <c r="AC777" s="496"/>
    </row>
    <row r="778" spans="1:29" s="161" customFormat="1" ht="120">
      <c r="A778" s="516" t="s">
        <v>1179</v>
      </c>
      <c r="B778" s="224" t="s">
        <v>1103</v>
      </c>
      <c r="C778" s="224"/>
      <c r="D778" s="232" t="s">
        <v>1139</v>
      </c>
      <c r="E778" s="232" t="s">
        <v>158</v>
      </c>
      <c r="F778" s="232" t="s">
        <v>155</v>
      </c>
      <c r="G778" s="232" t="s">
        <v>1104</v>
      </c>
      <c r="H778" s="232" t="s">
        <v>162</v>
      </c>
      <c r="I778" s="247" t="s">
        <v>1089</v>
      </c>
      <c r="J778" s="364"/>
      <c r="K778" s="488"/>
      <c r="L778" s="662">
        <v>2999</v>
      </c>
      <c r="M778" s="662">
        <v>7278.9</v>
      </c>
      <c r="N778" s="662">
        <v>2317.6</v>
      </c>
      <c r="O778" s="662">
        <v>6772.8</v>
      </c>
      <c r="P778" s="662">
        <v>6772.8</v>
      </c>
      <c r="Q778" s="662"/>
      <c r="R778" s="662">
        <v>6300.6</v>
      </c>
      <c r="S778" s="662">
        <v>6300.6</v>
      </c>
      <c r="T778" s="662"/>
      <c r="U778" s="662">
        <v>6348.5</v>
      </c>
      <c r="V778" s="662">
        <v>6348.5</v>
      </c>
      <c r="W778" s="662"/>
      <c r="X778" s="495"/>
      <c r="Y778" s="496"/>
      <c r="Z778" s="496"/>
      <c r="AA778" s="496"/>
      <c r="AB778" s="496"/>
      <c r="AC778" s="496"/>
    </row>
    <row r="779" spans="1:29" s="161" customFormat="1" ht="45">
      <c r="A779" s="516" t="s">
        <v>1180</v>
      </c>
      <c r="B779" s="224" t="s">
        <v>1181</v>
      </c>
      <c r="C779" s="224"/>
      <c r="D779" s="232" t="s">
        <v>1182</v>
      </c>
      <c r="E779" s="232" t="s">
        <v>158</v>
      </c>
      <c r="F779" s="232" t="s">
        <v>155</v>
      </c>
      <c r="G779" s="232" t="s">
        <v>1183</v>
      </c>
      <c r="H779" s="232" t="s">
        <v>162</v>
      </c>
      <c r="I779" s="247"/>
      <c r="J779" s="364"/>
      <c r="K779" s="488"/>
      <c r="L779" s="662">
        <v>1233.7</v>
      </c>
      <c r="M779" s="662">
        <v>2356</v>
      </c>
      <c r="N779" s="662">
        <v>2356</v>
      </c>
      <c r="O779" s="662">
        <v>0</v>
      </c>
      <c r="P779" s="662">
        <v>0</v>
      </c>
      <c r="Q779" s="662"/>
      <c r="R779" s="662">
        <v>0</v>
      </c>
      <c r="S779" s="662">
        <v>0</v>
      </c>
      <c r="T779" s="662"/>
      <c r="U779" s="662">
        <v>0</v>
      </c>
      <c r="V779" s="662">
        <v>0</v>
      </c>
      <c r="W779" s="662"/>
      <c r="X779" s="495"/>
      <c r="Y779" s="496"/>
      <c r="Z779" s="496"/>
      <c r="AA779" s="496"/>
      <c r="AB779" s="496"/>
      <c r="AC779" s="496"/>
    </row>
    <row r="780" spans="1:29" s="161" customFormat="1" ht="60">
      <c r="A780" s="516" t="s">
        <v>1184</v>
      </c>
      <c r="B780" s="224" t="s">
        <v>1185</v>
      </c>
      <c r="C780" s="224"/>
      <c r="D780" s="232"/>
      <c r="E780" s="232" t="s">
        <v>158</v>
      </c>
      <c r="F780" s="232" t="s">
        <v>155</v>
      </c>
      <c r="G780" s="232" t="s">
        <v>1186</v>
      </c>
      <c r="H780" s="232" t="s">
        <v>162</v>
      </c>
      <c r="I780" s="247"/>
      <c r="J780" s="364"/>
      <c r="K780" s="488"/>
      <c r="L780" s="662">
        <v>0</v>
      </c>
      <c r="M780" s="662">
        <v>0</v>
      </c>
      <c r="N780" s="662">
        <v>0</v>
      </c>
      <c r="O780" s="662">
        <v>0</v>
      </c>
      <c r="P780" s="662">
        <v>0</v>
      </c>
      <c r="Q780" s="662"/>
      <c r="R780" s="662">
        <v>1790.5</v>
      </c>
      <c r="S780" s="662">
        <v>1790.5</v>
      </c>
      <c r="T780" s="662"/>
      <c r="U780" s="662">
        <v>0</v>
      </c>
      <c r="V780" s="662">
        <v>0</v>
      </c>
      <c r="W780" s="662"/>
      <c r="X780" s="495"/>
      <c r="Y780" s="496"/>
      <c r="Z780" s="496"/>
      <c r="AA780" s="496"/>
      <c r="AB780" s="496"/>
      <c r="AC780" s="496"/>
    </row>
    <row r="781" spans="1:29" s="161" customFormat="1" ht="45">
      <c r="A781" s="516" t="s">
        <v>1187</v>
      </c>
      <c r="B781" s="224" t="s">
        <v>1105</v>
      </c>
      <c r="C781" s="224"/>
      <c r="D781" s="232" t="s">
        <v>1139</v>
      </c>
      <c r="E781" s="232" t="s">
        <v>158</v>
      </c>
      <c r="F781" s="232" t="s">
        <v>155</v>
      </c>
      <c r="G781" s="232" t="s">
        <v>1106</v>
      </c>
      <c r="H781" s="232" t="s">
        <v>162</v>
      </c>
      <c r="I781" s="247"/>
      <c r="J781" s="364"/>
      <c r="K781" s="488"/>
      <c r="L781" s="662">
        <v>8331.2000000000007</v>
      </c>
      <c r="M781" s="662">
        <v>7663</v>
      </c>
      <c r="N781" s="662">
        <v>5108.7</v>
      </c>
      <c r="O781" s="662">
        <v>0</v>
      </c>
      <c r="P781" s="662">
        <v>0</v>
      </c>
      <c r="Q781" s="662"/>
      <c r="R781" s="662">
        <v>0</v>
      </c>
      <c r="S781" s="662">
        <v>0</v>
      </c>
      <c r="T781" s="662"/>
      <c r="U781" s="662">
        <v>0</v>
      </c>
      <c r="V781" s="662">
        <v>0</v>
      </c>
      <c r="W781" s="662"/>
      <c r="X781" s="495"/>
      <c r="Y781" s="496"/>
      <c r="Z781" s="496"/>
      <c r="AA781" s="496"/>
      <c r="AB781" s="496"/>
      <c r="AC781" s="496"/>
    </row>
    <row r="782" spans="1:29" s="161" customFormat="1" ht="45">
      <c r="A782" s="516" t="s">
        <v>1188</v>
      </c>
      <c r="B782" s="224" t="s">
        <v>1108</v>
      </c>
      <c r="C782" s="224"/>
      <c r="D782" s="232" t="s">
        <v>1139</v>
      </c>
      <c r="E782" s="232" t="s">
        <v>158</v>
      </c>
      <c r="F782" s="232" t="s">
        <v>155</v>
      </c>
      <c r="G782" s="232" t="s">
        <v>439</v>
      </c>
      <c r="H782" s="232" t="s">
        <v>162</v>
      </c>
      <c r="I782" s="247"/>
      <c r="J782" s="364"/>
      <c r="K782" s="488"/>
      <c r="L782" s="662">
        <v>7076.8</v>
      </c>
      <c r="M782" s="662">
        <v>5505.3</v>
      </c>
      <c r="N782" s="662">
        <v>2548.3000000000002</v>
      </c>
      <c r="O782" s="662">
        <v>4412</v>
      </c>
      <c r="P782" s="662">
        <v>4412</v>
      </c>
      <c r="Q782" s="662"/>
      <c r="R782" s="662">
        <v>7548.8</v>
      </c>
      <c r="S782" s="662">
        <v>7548.8</v>
      </c>
      <c r="T782" s="662"/>
      <c r="U782" s="662">
        <v>4944.8999999999996</v>
      </c>
      <c r="V782" s="662">
        <v>4944.8999999999996</v>
      </c>
      <c r="W782" s="662"/>
      <c r="X782" s="495"/>
      <c r="Y782" s="496"/>
      <c r="Z782" s="496"/>
      <c r="AA782" s="496"/>
      <c r="AB782" s="496"/>
      <c r="AC782" s="496"/>
    </row>
    <row r="783" spans="1:29" s="161" customFormat="1" ht="45">
      <c r="A783" s="516" t="s">
        <v>1189</v>
      </c>
      <c r="B783" s="321" t="s">
        <v>1108</v>
      </c>
      <c r="C783" s="321"/>
      <c r="D783" s="232" t="s">
        <v>1139</v>
      </c>
      <c r="E783" s="232" t="s">
        <v>158</v>
      </c>
      <c r="F783" s="232" t="s">
        <v>155</v>
      </c>
      <c r="G783" s="232" t="s">
        <v>1168</v>
      </c>
      <c r="H783" s="232" t="s">
        <v>162</v>
      </c>
      <c r="I783" s="232"/>
      <c r="J783" s="232"/>
      <c r="K783" s="232"/>
      <c r="L783" s="662">
        <v>57593.8</v>
      </c>
      <c r="M783" s="662">
        <v>0</v>
      </c>
      <c r="N783" s="662">
        <v>0</v>
      </c>
      <c r="O783" s="662">
        <v>0</v>
      </c>
      <c r="P783" s="662">
        <v>0</v>
      </c>
      <c r="Q783" s="662"/>
      <c r="R783" s="662">
        <v>0</v>
      </c>
      <c r="S783" s="662">
        <v>0</v>
      </c>
      <c r="T783" s="662"/>
      <c r="U783" s="662">
        <v>0</v>
      </c>
      <c r="V783" s="662">
        <v>0</v>
      </c>
      <c r="W783" s="662"/>
      <c r="X783" s="495"/>
      <c r="Y783" s="496"/>
      <c r="Z783" s="496"/>
      <c r="AA783" s="496"/>
      <c r="AB783" s="496"/>
      <c r="AC783" s="496"/>
    </row>
    <row r="784" spans="1:29" s="161" customFormat="1" ht="90">
      <c r="A784" s="516" t="s">
        <v>1190</v>
      </c>
      <c r="B784" s="224" t="s">
        <v>1006</v>
      </c>
      <c r="C784" s="224"/>
      <c r="D784" s="232" t="s">
        <v>1139</v>
      </c>
      <c r="E784" s="232" t="s">
        <v>158</v>
      </c>
      <c r="F784" s="232" t="s">
        <v>155</v>
      </c>
      <c r="G784" s="232" t="s">
        <v>874</v>
      </c>
      <c r="H784" s="232" t="s">
        <v>162</v>
      </c>
      <c r="I784" s="365" t="s">
        <v>1125</v>
      </c>
      <c r="J784" s="364"/>
      <c r="K784" s="364"/>
      <c r="L784" s="662">
        <v>804.3</v>
      </c>
      <c r="M784" s="662">
        <v>189.6</v>
      </c>
      <c r="N784" s="662">
        <v>180.1</v>
      </c>
      <c r="O784" s="662">
        <v>0</v>
      </c>
      <c r="P784" s="662">
        <v>0</v>
      </c>
      <c r="Q784" s="662"/>
      <c r="R784" s="662">
        <v>0</v>
      </c>
      <c r="S784" s="662">
        <v>0</v>
      </c>
      <c r="T784" s="662"/>
      <c r="U784" s="662">
        <v>0</v>
      </c>
      <c r="V784" s="662">
        <v>0</v>
      </c>
      <c r="W784" s="662"/>
      <c r="X784" s="495"/>
      <c r="Y784" s="496"/>
      <c r="Z784" s="496"/>
      <c r="AA784" s="496"/>
      <c r="AB784" s="496"/>
      <c r="AC784" s="496"/>
    </row>
    <row r="785" spans="1:29" s="161" customFormat="1" ht="30">
      <c r="A785" s="516" t="s">
        <v>1191</v>
      </c>
      <c r="B785" s="224" t="s">
        <v>982</v>
      </c>
      <c r="C785" s="224"/>
      <c r="D785" s="232" t="s">
        <v>714</v>
      </c>
      <c r="E785" s="232" t="s">
        <v>158</v>
      </c>
      <c r="F785" s="232" t="s">
        <v>155</v>
      </c>
      <c r="G785" s="232" t="s">
        <v>213</v>
      </c>
      <c r="H785" s="232" t="s">
        <v>162</v>
      </c>
      <c r="I785" s="247"/>
      <c r="J785" s="364"/>
      <c r="K785" s="488"/>
      <c r="L785" s="662">
        <v>424</v>
      </c>
      <c r="M785" s="662">
        <v>725.6</v>
      </c>
      <c r="N785" s="662">
        <v>725.6</v>
      </c>
      <c r="O785" s="662">
        <v>0</v>
      </c>
      <c r="P785" s="662">
        <v>0</v>
      </c>
      <c r="Q785" s="662"/>
      <c r="R785" s="662">
        <v>0</v>
      </c>
      <c r="S785" s="662">
        <v>0</v>
      </c>
      <c r="T785" s="662"/>
      <c r="U785" s="662">
        <v>0</v>
      </c>
      <c r="V785" s="662">
        <v>0</v>
      </c>
      <c r="W785" s="662"/>
      <c r="X785" s="495"/>
      <c r="Y785" s="496"/>
      <c r="Z785" s="496"/>
      <c r="AA785" s="496"/>
      <c r="AB785" s="496"/>
      <c r="AC785" s="496"/>
    </row>
    <row r="786" spans="1:29" s="161" customFormat="1" ht="60">
      <c r="A786" s="516" t="s">
        <v>1192</v>
      </c>
      <c r="B786" s="224" t="s">
        <v>1193</v>
      </c>
      <c r="C786" s="224"/>
      <c r="D786" s="232" t="s">
        <v>528</v>
      </c>
      <c r="E786" s="232" t="s">
        <v>158</v>
      </c>
      <c r="F786" s="232" t="s">
        <v>155</v>
      </c>
      <c r="G786" s="232" t="s">
        <v>883</v>
      </c>
      <c r="H786" s="232" t="s">
        <v>162</v>
      </c>
      <c r="I786" s="247"/>
      <c r="J786" s="364"/>
      <c r="K786" s="488"/>
      <c r="L786" s="662">
        <v>1520.2</v>
      </c>
      <c r="M786" s="662">
        <v>0</v>
      </c>
      <c r="N786" s="662">
        <v>0</v>
      </c>
      <c r="O786" s="662">
        <v>0</v>
      </c>
      <c r="P786" s="662">
        <v>0</v>
      </c>
      <c r="Q786" s="662"/>
      <c r="R786" s="662">
        <v>0</v>
      </c>
      <c r="S786" s="662">
        <v>0</v>
      </c>
      <c r="T786" s="662"/>
      <c r="U786" s="662">
        <v>0</v>
      </c>
      <c r="V786" s="662">
        <v>0</v>
      </c>
      <c r="W786" s="662"/>
      <c r="X786" s="495"/>
      <c r="Y786" s="496"/>
      <c r="Z786" s="496"/>
      <c r="AA786" s="496"/>
      <c r="AB786" s="496"/>
      <c r="AC786" s="496"/>
    </row>
    <row r="787" spans="1:29" s="161" customFormat="1" ht="30">
      <c r="A787" s="516" t="s">
        <v>1194</v>
      </c>
      <c r="B787" s="224" t="s">
        <v>982</v>
      </c>
      <c r="C787" s="224"/>
      <c r="D787" s="232" t="s">
        <v>714</v>
      </c>
      <c r="E787" s="232" t="s">
        <v>158</v>
      </c>
      <c r="F787" s="232" t="s">
        <v>96</v>
      </c>
      <c r="G787" s="232" t="s">
        <v>213</v>
      </c>
      <c r="H787" s="232" t="s">
        <v>162</v>
      </c>
      <c r="I787" s="247"/>
      <c r="J787" s="364"/>
      <c r="K787" s="488"/>
      <c r="L787" s="662">
        <v>452</v>
      </c>
      <c r="M787" s="662">
        <v>309.39999999999998</v>
      </c>
      <c r="N787" s="662">
        <v>309.39999999999998</v>
      </c>
      <c r="O787" s="662">
        <v>0</v>
      </c>
      <c r="P787" s="662">
        <v>0</v>
      </c>
      <c r="Q787" s="662"/>
      <c r="R787" s="662">
        <v>0</v>
      </c>
      <c r="S787" s="662">
        <v>0</v>
      </c>
      <c r="T787" s="662"/>
      <c r="U787" s="662">
        <v>0</v>
      </c>
      <c r="V787" s="662">
        <v>0</v>
      </c>
      <c r="W787" s="662"/>
      <c r="X787" s="495"/>
      <c r="Y787" s="496"/>
      <c r="Z787" s="496"/>
      <c r="AA787" s="496"/>
      <c r="AB787" s="496"/>
      <c r="AC787" s="496"/>
    </row>
    <row r="788" spans="1:29" s="161" customFormat="1" ht="30">
      <c r="A788" s="516" t="s">
        <v>1195</v>
      </c>
      <c r="B788" s="224" t="s">
        <v>1196</v>
      </c>
      <c r="C788" s="224"/>
      <c r="D788" s="232"/>
      <c r="E788" s="232" t="s">
        <v>158</v>
      </c>
      <c r="F788" s="232" t="s">
        <v>96</v>
      </c>
      <c r="G788" s="232" t="s">
        <v>1092</v>
      </c>
      <c r="H788" s="232" t="s">
        <v>162</v>
      </c>
      <c r="I788" s="247"/>
      <c r="J788" s="364"/>
      <c r="K788" s="488"/>
      <c r="L788" s="662">
        <v>0</v>
      </c>
      <c r="M788" s="662">
        <v>318.3</v>
      </c>
      <c r="N788" s="662">
        <v>276.5</v>
      </c>
      <c r="O788" s="662">
        <v>0</v>
      </c>
      <c r="P788" s="662">
        <v>0</v>
      </c>
      <c r="Q788" s="662"/>
      <c r="R788" s="662">
        <v>0</v>
      </c>
      <c r="S788" s="662">
        <v>0</v>
      </c>
      <c r="T788" s="662"/>
      <c r="U788" s="662">
        <v>0</v>
      </c>
      <c r="V788" s="662">
        <v>0</v>
      </c>
      <c r="W788" s="662"/>
      <c r="X788" s="495"/>
      <c r="Y788" s="496"/>
      <c r="Z788" s="496"/>
      <c r="AA788" s="496"/>
      <c r="AB788" s="496"/>
      <c r="AC788" s="496"/>
    </row>
    <row r="789" spans="1:29" s="161" customFormat="1" ht="30">
      <c r="A789" s="516" t="s">
        <v>1197</v>
      </c>
      <c r="B789" s="224" t="s">
        <v>1198</v>
      </c>
      <c r="C789" s="224"/>
      <c r="D789" s="232" t="s">
        <v>1040</v>
      </c>
      <c r="E789" s="232" t="s">
        <v>158</v>
      </c>
      <c r="F789" s="232" t="s">
        <v>158</v>
      </c>
      <c r="G789" s="232" t="s">
        <v>1041</v>
      </c>
      <c r="H789" s="232" t="s">
        <v>162</v>
      </c>
      <c r="I789" s="247"/>
      <c r="J789" s="364"/>
      <c r="K789" s="488"/>
      <c r="L789" s="662">
        <v>1353.9</v>
      </c>
      <c r="M789" s="662">
        <v>118.9</v>
      </c>
      <c r="N789" s="662">
        <v>102.6</v>
      </c>
      <c r="O789" s="662">
        <v>0</v>
      </c>
      <c r="P789" s="662">
        <v>0</v>
      </c>
      <c r="Q789" s="662"/>
      <c r="R789" s="662">
        <v>0</v>
      </c>
      <c r="S789" s="662">
        <v>0</v>
      </c>
      <c r="T789" s="662"/>
      <c r="U789" s="662">
        <v>0</v>
      </c>
      <c r="V789" s="662">
        <v>0</v>
      </c>
      <c r="W789" s="662"/>
      <c r="X789" s="495"/>
      <c r="Y789" s="496"/>
      <c r="Z789" s="496"/>
      <c r="AA789" s="496"/>
      <c r="AB789" s="496"/>
      <c r="AC789" s="496"/>
    </row>
    <row r="790" spans="1:29" s="161" customFormat="1" ht="30">
      <c r="A790" s="516" t="s">
        <v>1199</v>
      </c>
      <c r="B790" s="224" t="s">
        <v>1200</v>
      </c>
      <c r="C790" s="224"/>
      <c r="D790" s="232" t="s">
        <v>1040</v>
      </c>
      <c r="E790" s="232" t="s">
        <v>158</v>
      </c>
      <c r="F790" s="232" t="s">
        <v>158</v>
      </c>
      <c r="G790" s="232" t="s">
        <v>1053</v>
      </c>
      <c r="H790" s="232" t="s">
        <v>162</v>
      </c>
      <c r="I790" s="247"/>
      <c r="J790" s="364"/>
      <c r="K790" s="488"/>
      <c r="L790" s="662">
        <v>150</v>
      </c>
      <c r="M790" s="662">
        <v>565.5</v>
      </c>
      <c r="N790" s="662">
        <v>275</v>
      </c>
      <c r="O790" s="662">
        <v>637</v>
      </c>
      <c r="P790" s="662">
        <v>637</v>
      </c>
      <c r="Q790" s="662"/>
      <c r="R790" s="662">
        <v>592.6</v>
      </c>
      <c r="S790" s="662">
        <v>592.6</v>
      </c>
      <c r="T790" s="662"/>
      <c r="U790" s="662">
        <v>597.1</v>
      </c>
      <c r="V790" s="662">
        <v>597.1</v>
      </c>
      <c r="W790" s="662"/>
      <c r="X790" s="495"/>
      <c r="Y790" s="496"/>
      <c r="Z790" s="496"/>
      <c r="AA790" s="496"/>
      <c r="AB790" s="496"/>
      <c r="AC790" s="496"/>
    </row>
    <row r="791" spans="1:29" s="161" customFormat="1" ht="30">
      <c r="A791" s="516" t="s">
        <v>1201</v>
      </c>
      <c r="B791" s="339" t="s">
        <v>1202</v>
      </c>
      <c r="C791" s="224"/>
      <c r="D791" s="232" t="s">
        <v>479</v>
      </c>
      <c r="E791" s="232" t="s">
        <v>158</v>
      </c>
      <c r="F791" s="232" t="s">
        <v>158</v>
      </c>
      <c r="G791" s="232" t="s">
        <v>131</v>
      </c>
      <c r="H791" s="232" t="s">
        <v>162</v>
      </c>
      <c r="I791" s="247"/>
      <c r="J791" s="364"/>
      <c r="K791" s="364"/>
      <c r="L791" s="662">
        <v>75</v>
      </c>
      <c r="M791" s="662">
        <v>0</v>
      </c>
      <c r="N791" s="662">
        <v>0</v>
      </c>
      <c r="O791" s="662">
        <v>0</v>
      </c>
      <c r="P791" s="662">
        <v>0</v>
      </c>
      <c r="Q791" s="662"/>
      <c r="R791" s="662">
        <v>0</v>
      </c>
      <c r="S791" s="662">
        <v>0</v>
      </c>
      <c r="T791" s="662"/>
      <c r="U791" s="662">
        <v>0</v>
      </c>
      <c r="V791" s="662">
        <v>0</v>
      </c>
      <c r="W791" s="662"/>
      <c r="X791" s="495"/>
      <c r="Y791" s="496"/>
      <c r="Z791" s="496"/>
      <c r="AA791" s="496"/>
      <c r="AB791" s="496"/>
      <c r="AC791" s="496"/>
    </row>
    <row r="792" spans="1:29" s="161" customFormat="1" ht="45">
      <c r="A792" s="516" t="s">
        <v>1203</v>
      </c>
      <c r="B792" s="224" t="s">
        <v>1204</v>
      </c>
      <c r="C792" s="224"/>
      <c r="D792" s="232" t="s">
        <v>1050</v>
      </c>
      <c r="E792" s="232" t="s">
        <v>158</v>
      </c>
      <c r="F792" s="232" t="s">
        <v>158</v>
      </c>
      <c r="G792" s="232" t="s">
        <v>976</v>
      </c>
      <c r="H792" s="232" t="s">
        <v>162</v>
      </c>
      <c r="I792" s="247"/>
      <c r="J792" s="364"/>
      <c r="K792" s="488"/>
      <c r="L792" s="662">
        <v>57.6</v>
      </c>
      <c r="M792" s="662">
        <v>100.3</v>
      </c>
      <c r="N792" s="662">
        <v>0</v>
      </c>
      <c r="O792" s="662">
        <v>95.3</v>
      </c>
      <c r="P792" s="662">
        <v>95.3</v>
      </c>
      <c r="Q792" s="662"/>
      <c r="R792" s="662">
        <v>88.7</v>
      </c>
      <c r="S792" s="662">
        <v>88.7</v>
      </c>
      <c r="T792" s="662"/>
      <c r="U792" s="662">
        <v>89.3</v>
      </c>
      <c r="V792" s="662">
        <v>89.3</v>
      </c>
      <c r="W792" s="662"/>
      <c r="X792" s="495"/>
      <c r="Y792" s="496"/>
      <c r="Z792" s="496"/>
      <c r="AA792" s="496"/>
      <c r="AB792" s="496"/>
      <c r="AC792" s="496"/>
    </row>
    <row r="793" spans="1:29" s="161" customFormat="1" ht="15">
      <c r="A793" s="516" t="s">
        <v>1205</v>
      </c>
      <c r="B793" s="321" t="s">
        <v>1073</v>
      </c>
      <c r="C793" s="321"/>
      <c r="D793" s="232" t="s">
        <v>1015</v>
      </c>
      <c r="E793" s="232" t="s">
        <v>158</v>
      </c>
      <c r="F793" s="232" t="s">
        <v>98</v>
      </c>
      <c r="G793" s="232" t="s">
        <v>1074</v>
      </c>
      <c r="H793" s="232" t="s">
        <v>162</v>
      </c>
      <c r="I793" s="232"/>
      <c r="J793" s="232"/>
      <c r="K793" s="232"/>
      <c r="L793" s="662">
        <v>120.9</v>
      </c>
      <c r="M793" s="662">
        <v>1067.3</v>
      </c>
      <c r="N793" s="662">
        <v>298.89999999999998</v>
      </c>
      <c r="O793" s="662">
        <v>1013.9</v>
      </c>
      <c r="P793" s="662">
        <v>1013.9</v>
      </c>
      <c r="Q793" s="662"/>
      <c r="R793" s="662">
        <v>943.2</v>
      </c>
      <c r="S793" s="662">
        <v>943.2</v>
      </c>
      <c r="T793" s="662"/>
      <c r="U793" s="662">
        <v>950.4</v>
      </c>
      <c r="V793" s="662">
        <v>950.4</v>
      </c>
      <c r="W793" s="662"/>
      <c r="X793" s="495"/>
      <c r="Y793" s="496"/>
      <c r="Z793" s="496"/>
      <c r="AA793" s="496"/>
      <c r="AB793" s="496"/>
      <c r="AC793" s="496"/>
    </row>
    <row r="794" spans="1:29" s="161" customFormat="1" ht="15">
      <c r="A794" s="516" t="s">
        <v>1206</v>
      </c>
      <c r="B794" s="321" t="s">
        <v>1073</v>
      </c>
      <c r="C794" s="321"/>
      <c r="D794" s="232" t="s">
        <v>1015</v>
      </c>
      <c r="E794" s="232" t="s">
        <v>158</v>
      </c>
      <c r="F794" s="232" t="s">
        <v>98</v>
      </c>
      <c r="G794" s="232" t="s">
        <v>1077</v>
      </c>
      <c r="H794" s="232" t="s">
        <v>162</v>
      </c>
      <c r="I794" s="232"/>
      <c r="J794" s="232"/>
      <c r="K794" s="232"/>
      <c r="L794" s="662">
        <v>697</v>
      </c>
      <c r="M794" s="662">
        <v>1991.6</v>
      </c>
      <c r="N794" s="662">
        <v>1688.4</v>
      </c>
      <c r="O794" s="662">
        <v>0</v>
      </c>
      <c r="P794" s="662">
        <v>0</v>
      </c>
      <c r="Q794" s="662"/>
      <c r="R794" s="662">
        <v>0</v>
      </c>
      <c r="S794" s="662">
        <v>0</v>
      </c>
      <c r="T794" s="662"/>
      <c r="U794" s="662">
        <v>0</v>
      </c>
      <c r="V794" s="662">
        <v>0</v>
      </c>
      <c r="W794" s="662"/>
      <c r="X794" s="495"/>
      <c r="Y794" s="496"/>
      <c r="Z794" s="496"/>
      <c r="AA794" s="496"/>
      <c r="AB794" s="496"/>
      <c r="AC794" s="496"/>
    </row>
    <row r="795" spans="1:29" s="161" customFormat="1" ht="15">
      <c r="A795" s="516" t="s">
        <v>1207</v>
      </c>
      <c r="B795" s="224" t="s">
        <v>1208</v>
      </c>
      <c r="C795" s="224"/>
      <c r="D795" s="232" t="s">
        <v>1050</v>
      </c>
      <c r="E795" s="232" t="s">
        <v>158</v>
      </c>
      <c r="F795" s="232" t="s">
        <v>98</v>
      </c>
      <c r="G795" s="232" t="s">
        <v>176</v>
      </c>
      <c r="H795" s="232" t="s">
        <v>162</v>
      </c>
      <c r="I795" s="247"/>
      <c r="J795" s="364"/>
      <c r="K795" s="364"/>
      <c r="L795" s="662">
        <v>95.7</v>
      </c>
      <c r="M795" s="662">
        <v>108.2</v>
      </c>
      <c r="N795" s="662">
        <v>102.8</v>
      </c>
      <c r="O795" s="662">
        <v>102.8</v>
      </c>
      <c r="P795" s="662">
        <v>102.8</v>
      </c>
      <c r="Q795" s="662"/>
      <c r="R795" s="662">
        <v>95.6</v>
      </c>
      <c r="S795" s="662">
        <v>95.6</v>
      </c>
      <c r="T795" s="662"/>
      <c r="U795" s="662">
        <v>96.4</v>
      </c>
      <c r="V795" s="662">
        <v>96.4</v>
      </c>
      <c r="W795" s="662"/>
      <c r="X795" s="495"/>
      <c r="Y795" s="496"/>
      <c r="Z795" s="496"/>
      <c r="AA795" s="496"/>
      <c r="AB795" s="496"/>
      <c r="AC795" s="496"/>
    </row>
    <row r="796" spans="1:29" s="161" customFormat="1" ht="30">
      <c r="A796" s="516" t="s">
        <v>1209</v>
      </c>
      <c r="B796" s="224" t="s">
        <v>1210</v>
      </c>
      <c r="C796" s="224"/>
      <c r="D796" s="232" t="s">
        <v>1211</v>
      </c>
      <c r="E796" s="232" t="s">
        <v>158</v>
      </c>
      <c r="F796" s="232" t="s">
        <v>98</v>
      </c>
      <c r="G796" s="232" t="s">
        <v>1212</v>
      </c>
      <c r="H796" s="232" t="s">
        <v>162</v>
      </c>
      <c r="I796" s="247"/>
      <c r="J796" s="364"/>
      <c r="K796" s="488"/>
      <c r="L796" s="662">
        <v>9.3000000000000007</v>
      </c>
      <c r="M796" s="662">
        <v>9.3000000000000007</v>
      </c>
      <c r="N796" s="662">
        <v>9.3000000000000007</v>
      </c>
      <c r="O796" s="662">
        <v>10</v>
      </c>
      <c r="P796" s="662">
        <v>10</v>
      </c>
      <c r="Q796" s="662"/>
      <c r="R796" s="662">
        <v>10</v>
      </c>
      <c r="S796" s="662">
        <v>10</v>
      </c>
      <c r="T796" s="662"/>
      <c r="U796" s="662">
        <v>10</v>
      </c>
      <c r="V796" s="662">
        <v>10</v>
      </c>
      <c r="W796" s="662"/>
      <c r="X796" s="495"/>
      <c r="Y796" s="496"/>
      <c r="Z796" s="496"/>
      <c r="AA796" s="496"/>
      <c r="AB796" s="496"/>
      <c r="AC796" s="496"/>
    </row>
    <row r="797" spans="1:29" s="161" customFormat="1" ht="150">
      <c r="A797" s="516" t="s">
        <v>1213</v>
      </c>
      <c r="B797" s="224" t="s">
        <v>984</v>
      </c>
      <c r="C797" s="224"/>
      <c r="D797" s="232" t="s">
        <v>684</v>
      </c>
      <c r="E797" s="232" t="s">
        <v>685</v>
      </c>
      <c r="F797" s="232" t="s">
        <v>94</v>
      </c>
      <c r="G797" s="232" t="s">
        <v>686</v>
      </c>
      <c r="H797" s="232" t="s">
        <v>162</v>
      </c>
      <c r="I797" s="365" t="s">
        <v>1214</v>
      </c>
      <c r="J797" s="365" t="s">
        <v>1131</v>
      </c>
      <c r="K797" s="488"/>
      <c r="L797" s="662">
        <v>115.1</v>
      </c>
      <c r="M797" s="662">
        <v>119.9</v>
      </c>
      <c r="N797" s="662">
        <v>119.9</v>
      </c>
      <c r="O797" s="662">
        <v>113.9</v>
      </c>
      <c r="P797" s="662">
        <v>113.9</v>
      </c>
      <c r="Q797" s="662"/>
      <c r="R797" s="662">
        <v>106</v>
      </c>
      <c r="S797" s="662">
        <v>106</v>
      </c>
      <c r="T797" s="662"/>
      <c r="U797" s="662">
        <v>106.8</v>
      </c>
      <c r="V797" s="662">
        <v>106.8</v>
      </c>
      <c r="W797" s="662"/>
      <c r="X797" s="495"/>
      <c r="Y797" s="496"/>
      <c r="Z797" s="496"/>
      <c r="AA797" s="496"/>
      <c r="AB797" s="496"/>
      <c r="AC797" s="496"/>
    </row>
    <row r="798" spans="1:29" s="161" customFormat="1" ht="15">
      <c r="A798" s="516" t="s">
        <v>1215</v>
      </c>
      <c r="B798" s="321" t="s">
        <v>985</v>
      </c>
      <c r="C798" s="321"/>
      <c r="D798" s="232" t="s">
        <v>986</v>
      </c>
      <c r="E798" s="232" t="s">
        <v>81</v>
      </c>
      <c r="F798" s="232" t="s">
        <v>156</v>
      </c>
      <c r="G798" s="232" t="s">
        <v>987</v>
      </c>
      <c r="H798" s="232" t="s">
        <v>162</v>
      </c>
      <c r="I798" s="232"/>
      <c r="J798" s="232"/>
      <c r="K798" s="232"/>
      <c r="L798" s="662">
        <v>129.9</v>
      </c>
      <c r="M798" s="662">
        <v>121.5</v>
      </c>
      <c r="N798" s="662">
        <v>21.5</v>
      </c>
      <c r="O798" s="662">
        <v>115.4</v>
      </c>
      <c r="P798" s="662">
        <v>115.4</v>
      </c>
      <c r="Q798" s="662"/>
      <c r="R798" s="662">
        <v>107.4</v>
      </c>
      <c r="S798" s="662">
        <v>107.4</v>
      </c>
      <c r="T798" s="662"/>
      <c r="U798" s="662">
        <v>108.2</v>
      </c>
      <c r="V798" s="662">
        <v>108.2</v>
      </c>
      <c r="W798" s="662"/>
      <c r="X798" s="495"/>
      <c r="Y798" s="496"/>
      <c r="Z798" s="496"/>
      <c r="AA798" s="496"/>
      <c r="AB798" s="496"/>
      <c r="AC798" s="496"/>
    </row>
    <row r="799" spans="1:29" s="161" customFormat="1" ht="45">
      <c r="A799" s="516" t="s">
        <v>1216</v>
      </c>
      <c r="B799" s="224" t="s">
        <v>1006</v>
      </c>
      <c r="C799" s="224"/>
      <c r="D799" s="232" t="s">
        <v>986</v>
      </c>
      <c r="E799" s="232" t="s">
        <v>81</v>
      </c>
      <c r="F799" s="232" t="s">
        <v>156</v>
      </c>
      <c r="G799" s="232" t="s">
        <v>874</v>
      </c>
      <c r="H799" s="232" t="s">
        <v>162</v>
      </c>
      <c r="I799" s="247"/>
      <c r="J799" s="364"/>
      <c r="K799" s="364"/>
      <c r="L799" s="662">
        <v>15</v>
      </c>
      <c r="M799" s="662">
        <v>14</v>
      </c>
      <c r="N799" s="662">
        <v>13.3</v>
      </c>
      <c r="O799" s="662">
        <v>13.3</v>
      </c>
      <c r="P799" s="662">
        <v>13.3</v>
      </c>
      <c r="Q799" s="662"/>
      <c r="R799" s="662">
        <v>12.4</v>
      </c>
      <c r="S799" s="662">
        <v>12.4</v>
      </c>
      <c r="T799" s="662"/>
      <c r="U799" s="662">
        <v>12.5</v>
      </c>
      <c r="V799" s="662">
        <v>12.5</v>
      </c>
      <c r="W799" s="662"/>
      <c r="X799" s="495"/>
      <c r="Y799" s="496"/>
      <c r="Z799" s="496"/>
      <c r="AA799" s="496"/>
      <c r="AB799" s="496"/>
      <c r="AC799" s="496"/>
    </row>
    <row r="800" spans="1:29" s="161" customFormat="1" ht="60">
      <c r="A800" s="516" t="s">
        <v>1217</v>
      </c>
      <c r="B800" s="224" t="s">
        <v>1078</v>
      </c>
      <c r="C800" s="149"/>
      <c r="D800" s="232" t="s">
        <v>986</v>
      </c>
      <c r="E800" s="232" t="s">
        <v>81</v>
      </c>
      <c r="F800" s="232" t="s">
        <v>156</v>
      </c>
      <c r="G800" s="232" t="s">
        <v>1009</v>
      </c>
      <c r="H800" s="247">
        <v>622</v>
      </c>
      <c r="I800" s="365"/>
      <c r="J800" s="489"/>
      <c r="K800" s="492"/>
      <c r="L800" s="662">
        <v>6.2</v>
      </c>
      <c r="M800" s="662">
        <v>0</v>
      </c>
      <c r="N800" s="662">
        <v>0</v>
      </c>
      <c r="O800" s="235">
        <v>5.5</v>
      </c>
      <c r="P800" s="662">
        <v>5.5</v>
      </c>
      <c r="Q800" s="662"/>
      <c r="R800" s="235">
        <v>5.0999999999999996</v>
      </c>
      <c r="S800" s="662">
        <v>5.0999999999999996</v>
      </c>
      <c r="T800" s="662"/>
      <c r="U800" s="235">
        <v>5.2</v>
      </c>
      <c r="V800" s="662">
        <v>5.2</v>
      </c>
      <c r="W800" s="662"/>
      <c r="X800" s="495"/>
      <c r="Y800" s="496"/>
      <c r="Z800" s="496"/>
      <c r="AA800" s="496"/>
      <c r="AB800" s="496"/>
      <c r="AC800" s="496"/>
    </row>
    <row r="801" spans="1:106" s="161" customFormat="1" ht="15">
      <c r="A801" s="516" t="s">
        <v>1218</v>
      </c>
      <c r="B801" s="224" t="s">
        <v>607</v>
      </c>
      <c r="C801" s="283"/>
      <c r="D801" s="488"/>
      <c r="E801" s="247"/>
      <c r="F801" s="247"/>
      <c r="G801" s="247"/>
      <c r="H801" s="247">
        <v>622</v>
      </c>
      <c r="I801" s="489"/>
      <c r="J801" s="490"/>
      <c r="K801" s="488"/>
      <c r="L801" s="235"/>
      <c r="M801" s="235"/>
      <c r="N801" s="235"/>
      <c r="O801" s="235"/>
      <c r="P801" s="235"/>
      <c r="Q801" s="235"/>
      <c r="R801" s="235"/>
      <c r="S801" s="235"/>
      <c r="T801" s="235"/>
      <c r="U801" s="235"/>
      <c r="V801" s="235"/>
      <c r="W801" s="235"/>
    </row>
    <row r="802" spans="1:106" s="161" customFormat="1" ht="15">
      <c r="A802" s="516" t="s">
        <v>1219</v>
      </c>
      <c r="B802" s="224" t="s">
        <v>243</v>
      </c>
      <c r="C802" s="283"/>
      <c r="D802" s="488"/>
      <c r="E802" s="247"/>
      <c r="F802" s="247"/>
      <c r="G802" s="247"/>
      <c r="H802" s="247">
        <v>622</v>
      </c>
      <c r="I802" s="489"/>
      <c r="J802" s="490"/>
      <c r="K802" s="488"/>
      <c r="L802" s="235"/>
      <c r="M802" s="235"/>
      <c r="N802" s="235"/>
      <c r="O802" s="235"/>
      <c r="P802" s="235"/>
      <c r="Q802" s="235"/>
      <c r="R802" s="235"/>
      <c r="S802" s="235"/>
      <c r="T802" s="235"/>
      <c r="U802" s="235"/>
      <c r="V802" s="235"/>
      <c r="W802" s="235"/>
    </row>
    <row r="803" spans="1:106" s="161" customFormat="1" ht="14.25">
      <c r="A803" s="925" t="s">
        <v>177</v>
      </c>
      <c r="B803" s="926"/>
      <c r="C803" s="926"/>
      <c r="D803" s="926"/>
      <c r="E803" s="926"/>
      <c r="F803" s="926"/>
      <c r="G803" s="926"/>
      <c r="H803" s="926"/>
      <c r="I803" s="926"/>
      <c r="J803" s="926"/>
      <c r="K803" s="927"/>
      <c r="L803" s="622">
        <f t="shared" ref="L803:W803" si="272">SUM(L804:L804)</f>
        <v>0</v>
      </c>
      <c r="M803" s="622">
        <f t="shared" si="272"/>
        <v>691.8</v>
      </c>
      <c r="N803" s="622">
        <f t="shared" si="272"/>
        <v>0</v>
      </c>
      <c r="O803" s="622">
        <f t="shared" si="272"/>
        <v>549.5</v>
      </c>
      <c r="P803" s="622">
        <f t="shared" si="272"/>
        <v>549.5</v>
      </c>
      <c r="Q803" s="622">
        <f t="shared" si="272"/>
        <v>0</v>
      </c>
      <c r="R803" s="622">
        <f t="shared" si="272"/>
        <v>549.5</v>
      </c>
      <c r="S803" s="622">
        <f t="shared" si="272"/>
        <v>549.5</v>
      </c>
      <c r="T803" s="622">
        <f t="shared" si="272"/>
        <v>0</v>
      </c>
      <c r="U803" s="622">
        <f t="shared" si="272"/>
        <v>549.5</v>
      </c>
      <c r="V803" s="622">
        <f t="shared" si="272"/>
        <v>549.5</v>
      </c>
      <c r="W803" s="622">
        <f t="shared" si="272"/>
        <v>0</v>
      </c>
    </row>
    <row r="804" spans="1:106" s="161" customFormat="1" ht="60">
      <c r="A804" s="517" t="s">
        <v>440</v>
      </c>
      <c r="B804" s="224" t="s">
        <v>1095</v>
      </c>
      <c r="C804" s="501" t="s">
        <v>1091</v>
      </c>
      <c r="D804" s="364" t="s">
        <v>1220</v>
      </c>
      <c r="E804" s="232" t="s">
        <v>158</v>
      </c>
      <c r="F804" s="232" t="s">
        <v>96</v>
      </c>
      <c r="G804" s="232" t="s">
        <v>1096</v>
      </c>
      <c r="H804" s="247">
        <v>633</v>
      </c>
      <c r="I804" s="518"/>
      <c r="J804" s="490"/>
      <c r="K804" s="488"/>
      <c r="L804" s="662">
        <v>0</v>
      </c>
      <c r="M804" s="662">
        <v>691.8</v>
      </c>
      <c r="N804" s="662">
        <v>0</v>
      </c>
      <c r="O804" s="662">
        <v>549.5</v>
      </c>
      <c r="P804" s="662">
        <v>549.5</v>
      </c>
      <c r="Q804" s="662"/>
      <c r="R804" s="662">
        <v>549.5</v>
      </c>
      <c r="S804" s="662">
        <v>549.5</v>
      </c>
      <c r="T804" s="662"/>
      <c r="U804" s="662">
        <v>549.5</v>
      </c>
      <c r="V804" s="662">
        <v>549.5</v>
      </c>
      <c r="W804" s="662"/>
      <c r="X804" s="495"/>
      <c r="Y804" s="496"/>
      <c r="Z804" s="496"/>
      <c r="AA804" s="496"/>
      <c r="AB804" s="496"/>
      <c r="AC804" s="496"/>
    </row>
    <row r="805" spans="1:106" s="520" customFormat="1" ht="14.25">
      <c r="A805" s="431" t="s">
        <v>15</v>
      </c>
      <c r="B805" s="255" t="s">
        <v>16</v>
      </c>
      <c r="C805" s="290"/>
      <c r="D805" s="291"/>
      <c r="E805" s="519"/>
      <c r="F805" s="519"/>
      <c r="G805" s="519"/>
      <c r="H805" s="519">
        <v>300</v>
      </c>
      <c r="I805" s="292"/>
      <c r="J805" s="290"/>
      <c r="K805" s="291"/>
      <c r="L805" s="234">
        <f>SUM(L806,L809,L813,L816)</f>
        <v>414.8</v>
      </c>
      <c r="M805" s="234">
        <f t="shared" ref="M805:W805" si="273">SUM(M806,M809,M813,M816)</f>
        <v>2195.1</v>
      </c>
      <c r="N805" s="234">
        <f t="shared" si="273"/>
        <v>1697.8</v>
      </c>
      <c r="O805" s="234">
        <f t="shared" si="273"/>
        <v>1969</v>
      </c>
      <c r="P805" s="234">
        <f t="shared" si="273"/>
        <v>1969</v>
      </c>
      <c r="Q805" s="234">
        <f t="shared" si="273"/>
        <v>0</v>
      </c>
      <c r="R805" s="234">
        <f t="shared" si="273"/>
        <v>1831.7</v>
      </c>
      <c r="S805" s="234">
        <f t="shared" si="273"/>
        <v>1831.7</v>
      </c>
      <c r="T805" s="234">
        <f t="shared" si="273"/>
        <v>0</v>
      </c>
      <c r="U805" s="234">
        <f t="shared" si="273"/>
        <v>1845.6</v>
      </c>
      <c r="V805" s="234">
        <f t="shared" si="273"/>
        <v>1845.6</v>
      </c>
      <c r="W805" s="234">
        <f t="shared" si="273"/>
        <v>0</v>
      </c>
      <c r="X805" s="368"/>
      <c r="Y805" s="368"/>
      <c r="Z805" s="368"/>
      <c r="AA805" s="368"/>
      <c r="AB805" s="368"/>
      <c r="AC805" s="368"/>
      <c r="AD805" s="368"/>
      <c r="AE805" s="368"/>
      <c r="AF805" s="368"/>
      <c r="AG805" s="368"/>
      <c r="AH805" s="368"/>
      <c r="AI805" s="368"/>
      <c r="AJ805" s="368"/>
      <c r="AK805" s="368"/>
      <c r="AL805" s="368"/>
      <c r="AM805" s="368"/>
      <c r="AN805" s="368"/>
      <c r="AO805" s="368"/>
      <c r="AP805" s="368"/>
      <c r="AQ805" s="368"/>
      <c r="AR805" s="368"/>
      <c r="AS805" s="368"/>
      <c r="AT805" s="368"/>
      <c r="AU805" s="368"/>
      <c r="AV805" s="368"/>
      <c r="AW805" s="368"/>
      <c r="AX805" s="368"/>
      <c r="AY805" s="368"/>
      <c r="AZ805" s="368"/>
      <c r="BA805" s="368"/>
      <c r="BB805" s="368"/>
      <c r="BC805" s="368"/>
      <c r="BD805" s="368"/>
      <c r="BE805" s="368"/>
      <c r="BF805" s="368"/>
      <c r="BG805" s="368"/>
      <c r="BH805" s="368"/>
      <c r="BI805" s="368"/>
      <c r="BJ805" s="368"/>
      <c r="BK805" s="368"/>
      <c r="BL805" s="368"/>
      <c r="BM805" s="368"/>
      <c r="BN805" s="368"/>
      <c r="BO805" s="368"/>
      <c r="BP805" s="368"/>
      <c r="BQ805" s="368"/>
      <c r="BR805" s="368"/>
      <c r="BS805" s="368"/>
      <c r="BT805" s="368"/>
      <c r="BU805" s="368"/>
      <c r="BV805" s="368"/>
      <c r="BW805" s="368"/>
      <c r="BX805" s="368"/>
      <c r="BY805" s="368"/>
      <c r="BZ805" s="368"/>
      <c r="CA805" s="368"/>
      <c r="CB805" s="368"/>
      <c r="CC805" s="368"/>
      <c r="CD805" s="368"/>
      <c r="CE805" s="368"/>
      <c r="CF805" s="368"/>
      <c r="CG805" s="368"/>
      <c r="CH805" s="368"/>
      <c r="CI805" s="368"/>
      <c r="CJ805" s="368"/>
      <c r="CK805" s="368"/>
      <c r="CL805" s="368"/>
      <c r="CM805" s="368"/>
      <c r="CN805" s="368"/>
      <c r="CO805" s="368"/>
      <c r="CP805" s="368"/>
      <c r="CQ805" s="368"/>
      <c r="CR805" s="368"/>
      <c r="CS805" s="368"/>
      <c r="CT805" s="368"/>
      <c r="CU805" s="368"/>
      <c r="CV805" s="368"/>
      <c r="CW805" s="368"/>
      <c r="CX805" s="368"/>
      <c r="CY805" s="368"/>
      <c r="CZ805" s="368"/>
      <c r="DA805" s="368"/>
      <c r="DB805" s="368"/>
    </row>
    <row r="806" spans="1:106" s="458" customFormat="1" ht="28.5">
      <c r="A806" s="483" t="s">
        <v>17</v>
      </c>
      <c r="B806" s="226" t="s">
        <v>41</v>
      </c>
      <c r="C806" s="294"/>
      <c r="D806" s="503"/>
      <c r="E806" s="504"/>
      <c r="F806" s="504"/>
      <c r="G806" s="504"/>
      <c r="H806" s="504">
        <v>310</v>
      </c>
      <c r="I806" s="505"/>
      <c r="J806" s="506"/>
      <c r="K806" s="503"/>
      <c r="L806" s="402">
        <f>SUM(L807:L808)</f>
        <v>0</v>
      </c>
      <c r="M806" s="402">
        <f t="shared" ref="M806:W806" si="274">SUM(M807:M808)</f>
        <v>0</v>
      </c>
      <c r="N806" s="402">
        <f t="shared" si="274"/>
        <v>0</v>
      </c>
      <c r="O806" s="402">
        <f t="shared" si="274"/>
        <v>0</v>
      </c>
      <c r="P806" s="402">
        <f t="shared" si="274"/>
        <v>0</v>
      </c>
      <c r="Q806" s="402">
        <f t="shared" si="274"/>
        <v>0</v>
      </c>
      <c r="R806" s="402">
        <f t="shared" si="274"/>
        <v>0</v>
      </c>
      <c r="S806" s="402">
        <f t="shared" si="274"/>
        <v>0</v>
      </c>
      <c r="T806" s="402">
        <f t="shared" si="274"/>
        <v>0</v>
      </c>
      <c r="U806" s="402">
        <f t="shared" si="274"/>
        <v>0</v>
      </c>
      <c r="V806" s="402">
        <f t="shared" si="274"/>
        <v>0</v>
      </c>
      <c r="W806" s="402">
        <f t="shared" si="274"/>
        <v>0</v>
      </c>
    </row>
    <row r="807" spans="1:106" s="161" customFormat="1" ht="15">
      <c r="A807" s="484" t="s">
        <v>10</v>
      </c>
      <c r="B807" s="224"/>
      <c r="C807" s="283"/>
      <c r="D807" s="488"/>
      <c r="E807" s="247"/>
      <c r="F807" s="247"/>
      <c r="G807" s="247"/>
      <c r="H807" s="247"/>
      <c r="I807" s="489"/>
      <c r="J807" s="490"/>
      <c r="K807" s="488"/>
      <c r="L807" s="235"/>
      <c r="M807" s="235"/>
      <c r="N807" s="235"/>
      <c r="O807" s="235">
        <f>SUM(P807:Q807)</f>
        <v>0</v>
      </c>
      <c r="P807" s="235"/>
      <c r="Q807" s="235"/>
      <c r="R807" s="235">
        <f>SUM(S807:T807)</f>
        <v>0</v>
      </c>
      <c r="S807" s="235"/>
      <c r="T807" s="235"/>
      <c r="U807" s="235">
        <f>SUM(V807:W807)</f>
        <v>0</v>
      </c>
      <c r="V807" s="235"/>
      <c r="W807" s="235"/>
    </row>
    <row r="808" spans="1:106" s="161" customFormat="1" ht="15">
      <c r="A808" s="484" t="s">
        <v>11</v>
      </c>
      <c r="B808" s="224"/>
      <c r="C808" s="283"/>
      <c r="D808" s="488"/>
      <c r="E808" s="247"/>
      <c r="F808" s="247"/>
      <c r="G808" s="247"/>
      <c r="H808" s="247"/>
      <c r="I808" s="489"/>
      <c r="J808" s="490"/>
      <c r="K808" s="488"/>
      <c r="L808" s="235"/>
      <c r="M808" s="235"/>
      <c r="N808" s="235"/>
      <c r="O808" s="235">
        <f>SUM(P808:Q808)</f>
        <v>0</v>
      </c>
      <c r="P808" s="235"/>
      <c r="Q808" s="235"/>
      <c r="R808" s="235">
        <f>SUM(S808:T808)</f>
        <v>0</v>
      </c>
      <c r="S808" s="235"/>
      <c r="T808" s="235"/>
      <c r="U808" s="235">
        <f>SUM(V808:W808)</f>
        <v>0</v>
      </c>
      <c r="V808" s="235"/>
      <c r="W808" s="235"/>
    </row>
    <row r="809" spans="1:106" s="458" customFormat="1" ht="28.5">
      <c r="A809" s="483" t="s">
        <v>18</v>
      </c>
      <c r="B809" s="226" t="s">
        <v>47</v>
      </c>
      <c r="C809" s="294"/>
      <c r="D809" s="503"/>
      <c r="E809" s="504"/>
      <c r="F809" s="504"/>
      <c r="G809" s="504"/>
      <c r="H809" s="504">
        <v>320</v>
      </c>
      <c r="I809" s="505"/>
      <c r="J809" s="506"/>
      <c r="K809" s="503"/>
      <c r="L809" s="402">
        <f>SUM(L810:L812)</f>
        <v>187.9</v>
      </c>
      <c r="M809" s="402">
        <f>SUM(M810:M812)</f>
        <v>1534.5</v>
      </c>
      <c r="N809" s="402">
        <f>SUM(N810:N812)</f>
        <v>1299.4000000000001</v>
      </c>
      <c r="O809" s="402">
        <f>SUM(O810:O812)</f>
        <v>1527.2</v>
      </c>
      <c r="P809" s="402">
        <f t="shared" ref="P809:W809" si="275">SUM(P810:P812)</f>
        <v>1527.2</v>
      </c>
      <c r="Q809" s="402">
        <f t="shared" si="275"/>
        <v>0</v>
      </c>
      <c r="R809" s="402">
        <f t="shared" si="275"/>
        <v>1420.7</v>
      </c>
      <c r="S809" s="402">
        <f t="shared" si="275"/>
        <v>1420.7</v>
      </c>
      <c r="T809" s="402">
        <f t="shared" si="275"/>
        <v>0</v>
      </c>
      <c r="U809" s="402">
        <f t="shared" si="275"/>
        <v>1431.5</v>
      </c>
      <c r="V809" s="402">
        <f t="shared" si="275"/>
        <v>1431.5</v>
      </c>
      <c r="W809" s="402">
        <f t="shared" si="275"/>
        <v>0</v>
      </c>
    </row>
    <row r="810" spans="1:106" s="161" customFormat="1" ht="45">
      <c r="A810" s="940" t="s">
        <v>12</v>
      </c>
      <c r="B810" s="815" t="s">
        <v>1067</v>
      </c>
      <c r="C810" s="951" t="s">
        <v>438</v>
      </c>
      <c r="D810" s="934" t="s">
        <v>1040</v>
      </c>
      <c r="E810" s="934" t="s">
        <v>158</v>
      </c>
      <c r="F810" s="934" t="s">
        <v>158</v>
      </c>
      <c r="G810" s="934" t="s">
        <v>1042</v>
      </c>
      <c r="H810" s="796">
        <v>321</v>
      </c>
      <c r="I810" s="365" t="s">
        <v>1221</v>
      </c>
      <c r="J810" s="490"/>
      <c r="K810" s="942"/>
      <c r="L810" s="662">
        <v>187.9</v>
      </c>
      <c r="M810" s="662">
        <v>1534.5</v>
      </c>
      <c r="N810" s="662">
        <v>1299.4000000000001</v>
      </c>
      <c r="O810" s="662">
        <v>1527.2</v>
      </c>
      <c r="P810" s="662">
        <v>1527.2</v>
      </c>
      <c r="Q810" s="662"/>
      <c r="R810" s="662">
        <v>1420.7</v>
      </c>
      <c r="S810" s="662">
        <v>1420.7</v>
      </c>
      <c r="T810" s="662"/>
      <c r="U810" s="662">
        <v>1431.5</v>
      </c>
      <c r="V810" s="662">
        <v>1431.5</v>
      </c>
      <c r="W810" s="662"/>
      <c r="X810" s="495"/>
      <c r="Y810" s="496"/>
      <c r="Z810" s="496"/>
      <c r="AA810" s="496"/>
      <c r="AB810" s="496"/>
      <c r="AC810" s="496"/>
    </row>
    <row r="811" spans="1:106" s="161" customFormat="1" ht="75">
      <c r="A811" s="940"/>
      <c r="B811" s="815"/>
      <c r="C811" s="952"/>
      <c r="D811" s="942"/>
      <c r="E811" s="934"/>
      <c r="F811" s="934"/>
      <c r="G811" s="934"/>
      <c r="H811" s="796"/>
      <c r="I811" s="365" t="s">
        <v>1155</v>
      </c>
      <c r="J811" s="364" t="s">
        <v>1100</v>
      </c>
      <c r="K811" s="942"/>
      <c r="L811" s="667"/>
      <c r="M811" s="667"/>
      <c r="N811" s="667"/>
      <c r="O811" s="662"/>
      <c r="P811" s="662"/>
      <c r="Q811" s="667"/>
      <c r="R811" s="667"/>
      <c r="S811" s="667"/>
      <c r="T811" s="667"/>
      <c r="U811" s="667"/>
      <c r="V811" s="667"/>
      <c r="W811" s="667"/>
      <c r="X811" s="495"/>
      <c r="Y811" s="496"/>
      <c r="Z811" s="496"/>
      <c r="AA811" s="496"/>
      <c r="AB811" s="496"/>
      <c r="AC811" s="496"/>
    </row>
    <row r="812" spans="1:106" s="161" customFormat="1" ht="15">
      <c r="A812" s="484" t="s">
        <v>13</v>
      </c>
      <c r="B812" s="224"/>
      <c r="C812" s="283"/>
      <c r="D812" s="488"/>
      <c r="E812" s="247"/>
      <c r="F812" s="247"/>
      <c r="G812" s="247"/>
      <c r="H812" s="247"/>
      <c r="I812" s="489"/>
      <c r="J812" s="490"/>
      <c r="K812" s="488"/>
      <c r="L812" s="235"/>
      <c r="M812" s="235"/>
      <c r="N812" s="235"/>
      <c r="O812" s="235">
        <f>SUM(P812:Q812)</f>
        <v>0</v>
      </c>
      <c r="P812" s="235"/>
      <c r="Q812" s="235"/>
      <c r="R812" s="235">
        <f>SUM(S812:T812)</f>
        <v>0</v>
      </c>
      <c r="S812" s="235"/>
      <c r="T812" s="235"/>
      <c r="U812" s="235">
        <f>SUM(V812:W812)</f>
        <v>0</v>
      </c>
      <c r="V812" s="235"/>
      <c r="W812" s="235"/>
    </row>
    <row r="813" spans="1:106" s="458" customFormat="1" ht="14.25">
      <c r="A813" s="483" t="s">
        <v>242</v>
      </c>
      <c r="B813" s="226" t="s">
        <v>272</v>
      </c>
      <c r="C813" s="294"/>
      <c r="D813" s="503"/>
      <c r="E813" s="504"/>
      <c r="F813" s="504"/>
      <c r="G813" s="504"/>
      <c r="H813" s="504">
        <v>350</v>
      </c>
      <c r="I813" s="505"/>
      <c r="J813" s="506"/>
      <c r="K813" s="503"/>
      <c r="L813" s="402">
        <f t="shared" ref="L813:W813" si="276">SUM(L814:L815)</f>
        <v>41.7</v>
      </c>
      <c r="M813" s="402">
        <f t="shared" si="276"/>
        <v>71.3</v>
      </c>
      <c r="N813" s="402">
        <f t="shared" si="276"/>
        <v>59.6</v>
      </c>
      <c r="O813" s="402">
        <f t="shared" si="276"/>
        <v>100</v>
      </c>
      <c r="P813" s="402">
        <f t="shared" si="276"/>
        <v>100</v>
      </c>
      <c r="Q813" s="402">
        <f t="shared" si="276"/>
        <v>0</v>
      </c>
      <c r="R813" s="402">
        <f t="shared" si="276"/>
        <v>100</v>
      </c>
      <c r="S813" s="402">
        <f t="shared" si="276"/>
        <v>100</v>
      </c>
      <c r="T813" s="402">
        <f t="shared" si="276"/>
        <v>0</v>
      </c>
      <c r="U813" s="402">
        <f t="shared" si="276"/>
        <v>100</v>
      </c>
      <c r="V813" s="402">
        <f t="shared" si="276"/>
        <v>100</v>
      </c>
      <c r="W813" s="402">
        <f t="shared" si="276"/>
        <v>0</v>
      </c>
    </row>
    <row r="814" spans="1:106" s="161" customFormat="1" ht="15">
      <c r="A814" s="312" t="s">
        <v>168</v>
      </c>
      <c r="B814" s="321" t="s">
        <v>1073</v>
      </c>
      <c r="C814" s="314"/>
      <c r="D814" s="232" t="s">
        <v>1015</v>
      </c>
      <c r="E814" s="232" t="s">
        <v>158</v>
      </c>
      <c r="F814" s="232" t="s">
        <v>98</v>
      </c>
      <c r="G814" s="232" t="s">
        <v>1074</v>
      </c>
      <c r="H814" s="232">
        <v>350</v>
      </c>
      <c r="I814" s="497"/>
      <c r="J814" s="497"/>
      <c r="K814" s="232"/>
      <c r="L814" s="662">
        <v>41.7</v>
      </c>
      <c r="M814" s="662">
        <v>71.3</v>
      </c>
      <c r="N814" s="662">
        <v>59.6</v>
      </c>
      <c r="O814" s="235">
        <v>100</v>
      </c>
      <c r="P814" s="662">
        <v>100</v>
      </c>
      <c r="Q814" s="662"/>
      <c r="R814" s="235">
        <v>100</v>
      </c>
      <c r="S814" s="662">
        <v>100</v>
      </c>
      <c r="T814" s="662"/>
      <c r="U814" s="235">
        <v>100</v>
      </c>
      <c r="V814" s="662">
        <v>100</v>
      </c>
      <c r="W814" s="662"/>
      <c r="X814" s="495"/>
      <c r="Y814" s="496"/>
      <c r="Z814" s="496"/>
      <c r="AA814" s="496"/>
      <c r="AB814" s="496"/>
      <c r="AC814" s="496"/>
    </row>
    <row r="815" spans="1:106" s="161" customFormat="1" ht="15">
      <c r="A815" s="484" t="s">
        <v>187</v>
      </c>
      <c r="B815" s="224"/>
      <c r="C815" s="283"/>
      <c r="D815" s="488"/>
      <c r="E815" s="247"/>
      <c r="F815" s="247"/>
      <c r="G815" s="247"/>
      <c r="H815" s="247"/>
      <c r="I815" s="489"/>
      <c r="J815" s="490"/>
      <c r="K815" s="488"/>
      <c r="L815" s="235"/>
      <c r="M815" s="235"/>
      <c r="N815" s="235"/>
      <c r="O815" s="235">
        <f>SUM(P815:Q815)</f>
        <v>0</v>
      </c>
      <c r="P815" s="235"/>
      <c r="Q815" s="235"/>
      <c r="R815" s="235">
        <f>SUM(S815:T815)</f>
        <v>0</v>
      </c>
      <c r="S815" s="235"/>
      <c r="T815" s="235"/>
      <c r="U815" s="235">
        <f>SUM(V815:W815)</f>
        <v>0</v>
      </c>
      <c r="V815" s="235"/>
      <c r="W815" s="235"/>
    </row>
    <row r="816" spans="1:106" s="458" customFormat="1" ht="14.25">
      <c r="A816" s="483" t="s">
        <v>169</v>
      </c>
      <c r="B816" s="226" t="s">
        <v>269</v>
      </c>
      <c r="C816" s="294"/>
      <c r="D816" s="503"/>
      <c r="E816" s="504"/>
      <c r="F816" s="504"/>
      <c r="G816" s="504"/>
      <c r="H816" s="504">
        <v>360</v>
      </c>
      <c r="I816" s="505"/>
      <c r="J816" s="506"/>
      <c r="K816" s="503"/>
      <c r="L816" s="402">
        <f>SUM(L817:L819)</f>
        <v>185.2</v>
      </c>
      <c r="M816" s="402">
        <f>SUM(M817:M819)</f>
        <v>589.29999999999995</v>
      </c>
      <c r="N816" s="402">
        <f>SUM(N817:N819)</f>
        <v>338.8</v>
      </c>
      <c r="O816" s="402">
        <f>SUM(O817:O819)</f>
        <v>341.8</v>
      </c>
      <c r="P816" s="402">
        <f t="shared" ref="P816:W816" si="277">SUM(P817:P819)</f>
        <v>341.8</v>
      </c>
      <c r="Q816" s="402">
        <f t="shared" si="277"/>
        <v>0</v>
      </c>
      <c r="R816" s="402">
        <f>SUM(R817:R819)</f>
        <v>311</v>
      </c>
      <c r="S816" s="402">
        <f t="shared" si="277"/>
        <v>311</v>
      </c>
      <c r="T816" s="402">
        <f t="shared" si="277"/>
        <v>0</v>
      </c>
      <c r="U816" s="402">
        <f>SUM(U817:U819)</f>
        <v>314.10000000000002</v>
      </c>
      <c r="V816" s="402">
        <f t="shared" si="277"/>
        <v>314.10000000000002</v>
      </c>
      <c r="W816" s="402">
        <f t="shared" si="277"/>
        <v>0</v>
      </c>
    </row>
    <row r="817" spans="1:106" s="161" customFormat="1" ht="45">
      <c r="A817" s="940" t="s">
        <v>14</v>
      </c>
      <c r="B817" s="815" t="s">
        <v>1067</v>
      </c>
      <c r="C817" s="951" t="s">
        <v>438</v>
      </c>
      <c r="D817" s="934" t="s">
        <v>1040</v>
      </c>
      <c r="E817" s="934" t="s">
        <v>158</v>
      </c>
      <c r="F817" s="934" t="s">
        <v>158</v>
      </c>
      <c r="G817" s="934" t="s">
        <v>1042</v>
      </c>
      <c r="H817" s="796">
        <v>360</v>
      </c>
      <c r="I817" s="365" t="s">
        <v>1221</v>
      </c>
      <c r="J817" s="490"/>
      <c r="K817" s="942"/>
      <c r="L817" s="939"/>
      <c r="M817" s="939"/>
      <c r="N817" s="939"/>
      <c r="O817" s="939"/>
      <c r="P817" s="939"/>
      <c r="Q817" s="939"/>
      <c r="R817" s="939"/>
      <c r="S817" s="939"/>
      <c r="T817" s="939"/>
      <c r="U817" s="939"/>
      <c r="V817" s="939"/>
      <c r="W817" s="939"/>
      <c r="X817" s="495"/>
      <c r="Y817" s="496"/>
      <c r="Z817" s="496"/>
      <c r="AA817" s="496"/>
      <c r="AB817" s="496"/>
      <c r="AC817" s="496"/>
    </row>
    <row r="818" spans="1:106" s="161" customFormat="1" ht="75">
      <c r="A818" s="940"/>
      <c r="B818" s="815"/>
      <c r="C818" s="952"/>
      <c r="D818" s="942"/>
      <c r="E818" s="934"/>
      <c r="F818" s="934"/>
      <c r="G818" s="934"/>
      <c r="H818" s="796"/>
      <c r="I818" s="365" t="s">
        <v>1155</v>
      </c>
      <c r="J818" s="364" t="s">
        <v>1100</v>
      </c>
      <c r="K818" s="942"/>
      <c r="L818" s="939"/>
      <c r="M818" s="939"/>
      <c r="N818" s="939"/>
      <c r="O818" s="939"/>
      <c r="P818" s="939"/>
      <c r="Q818" s="939"/>
      <c r="R818" s="939"/>
      <c r="S818" s="939"/>
      <c r="T818" s="939"/>
      <c r="U818" s="939"/>
      <c r="V818" s="939"/>
      <c r="W818" s="939"/>
      <c r="X818" s="495"/>
      <c r="Y818" s="496"/>
      <c r="Z818" s="496"/>
      <c r="AA818" s="496"/>
      <c r="AB818" s="496"/>
      <c r="AC818" s="496"/>
    </row>
    <row r="819" spans="1:106" s="161" customFormat="1" ht="15">
      <c r="A819" s="312" t="s">
        <v>1222</v>
      </c>
      <c r="B819" s="321" t="s">
        <v>1073</v>
      </c>
      <c r="C819" s="521"/>
      <c r="D819" s="232" t="s">
        <v>1015</v>
      </c>
      <c r="E819" s="232" t="s">
        <v>158</v>
      </c>
      <c r="F819" s="232" t="s">
        <v>98</v>
      </c>
      <c r="G819" s="232" t="s">
        <v>1074</v>
      </c>
      <c r="H819" s="232">
        <v>360</v>
      </c>
      <c r="I819" s="232"/>
      <c r="J819" s="232"/>
      <c r="K819" s="232"/>
      <c r="L819" s="662">
        <v>185.2</v>
      </c>
      <c r="M819" s="662">
        <v>589.29999999999995</v>
      </c>
      <c r="N819" s="662">
        <v>338.8</v>
      </c>
      <c r="O819" s="662">
        <v>341.8</v>
      </c>
      <c r="P819" s="662">
        <v>341.8</v>
      </c>
      <c r="Q819" s="662"/>
      <c r="R819" s="662">
        <v>311</v>
      </c>
      <c r="S819" s="662">
        <v>311</v>
      </c>
      <c r="T819" s="662"/>
      <c r="U819" s="662">
        <v>314.10000000000002</v>
      </c>
      <c r="V819" s="662">
        <v>314.10000000000002</v>
      </c>
      <c r="W819" s="662"/>
      <c r="X819" s="495"/>
      <c r="Y819" s="496"/>
      <c r="Z819" s="496"/>
      <c r="AA819" s="496"/>
      <c r="AB819" s="496"/>
      <c r="AC819" s="496"/>
    </row>
    <row r="820" spans="1:106" s="522" customFormat="1" ht="14.25">
      <c r="A820" s="431" t="s">
        <v>19</v>
      </c>
      <c r="B820" s="725" t="s">
        <v>239</v>
      </c>
      <c r="C820" s="725"/>
      <c r="D820" s="725"/>
      <c r="E820" s="725"/>
      <c r="F820" s="725"/>
      <c r="G820" s="725"/>
      <c r="H820" s="725"/>
      <c r="I820" s="725"/>
      <c r="J820" s="725"/>
      <c r="K820" s="725"/>
      <c r="L820" s="256">
        <f>SUM(L821:L822)</f>
        <v>166.7</v>
      </c>
      <c r="M820" s="256">
        <f>SUM(M821:M822)</f>
        <v>1983.5</v>
      </c>
      <c r="N820" s="256">
        <f>SUM(N821:N822)</f>
        <v>225.8</v>
      </c>
      <c r="O820" s="256">
        <f>SUM(O821:O822)</f>
        <v>1608.6999999999998</v>
      </c>
      <c r="P820" s="256">
        <f>SUM(P821:P822)</f>
        <v>1608.6999999999998</v>
      </c>
      <c r="Q820" s="256">
        <f t="shared" ref="Q820:W820" si="278">SUM(Q821:Q822)</f>
        <v>0</v>
      </c>
      <c r="R820" s="256">
        <f>SUM(R821:R822)</f>
        <v>1496.5</v>
      </c>
      <c r="S820" s="256">
        <f t="shared" si="278"/>
        <v>1496.5</v>
      </c>
      <c r="T820" s="256">
        <f t="shared" si="278"/>
        <v>0</v>
      </c>
      <c r="U820" s="256">
        <f t="shared" si="278"/>
        <v>1507.9</v>
      </c>
      <c r="V820" s="256">
        <f t="shared" si="278"/>
        <v>1507.9</v>
      </c>
      <c r="W820" s="256">
        <f t="shared" si="278"/>
        <v>0</v>
      </c>
      <c r="X820" s="298"/>
      <c r="Y820" s="298"/>
      <c r="Z820" s="298"/>
      <c r="AA820" s="298"/>
      <c r="AB820" s="298"/>
      <c r="AC820" s="298"/>
      <c r="AD820" s="298"/>
      <c r="AE820" s="298"/>
      <c r="AF820" s="298"/>
      <c r="AG820" s="298"/>
      <c r="AH820" s="298"/>
      <c r="AI820" s="298"/>
      <c r="AJ820" s="298"/>
      <c r="AK820" s="298"/>
      <c r="AL820" s="298"/>
      <c r="AM820" s="298"/>
      <c r="AN820" s="298"/>
      <c r="AO820" s="298"/>
      <c r="AP820" s="298"/>
      <c r="AQ820" s="298"/>
      <c r="AR820" s="298"/>
      <c r="AS820" s="298"/>
      <c r="AT820" s="298"/>
      <c r="AU820" s="298"/>
      <c r="AV820" s="298"/>
      <c r="AW820" s="298"/>
      <c r="AX820" s="298"/>
      <c r="AY820" s="298"/>
      <c r="AZ820" s="298"/>
      <c r="BA820" s="298"/>
      <c r="BB820" s="298"/>
      <c r="BC820" s="298"/>
      <c r="BD820" s="298"/>
      <c r="BE820" s="298"/>
      <c r="BF820" s="298"/>
      <c r="BG820" s="298"/>
      <c r="BH820" s="298"/>
      <c r="BI820" s="298"/>
      <c r="BJ820" s="298"/>
      <c r="BK820" s="298"/>
      <c r="BL820" s="298"/>
      <c r="BM820" s="298"/>
      <c r="BN820" s="298"/>
      <c r="BO820" s="298"/>
      <c r="BP820" s="298"/>
      <c r="BQ820" s="298"/>
      <c r="BR820" s="298"/>
      <c r="BS820" s="298"/>
      <c r="BT820" s="298"/>
      <c r="BU820" s="298"/>
      <c r="BV820" s="298"/>
      <c r="BW820" s="298"/>
      <c r="BX820" s="298"/>
      <c r="BY820" s="298"/>
      <c r="BZ820" s="298"/>
      <c r="CA820" s="298"/>
      <c r="CB820" s="298"/>
      <c r="CC820" s="298"/>
      <c r="CD820" s="298"/>
      <c r="CE820" s="298"/>
      <c r="CF820" s="298"/>
      <c r="CG820" s="298"/>
      <c r="CH820" s="298"/>
      <c r="CI820" s="298"/>
      <c r="CJ820" s="298"/>
      <c r="CK820" s="298"/>
      <c r="CL820" s="298"/>
      <c r="CM820" s="298"/>
      <c r="CN820" s="298"/>
      <c r="CO820" s="298"/>
      <c r="CP820" s="298"/>
      <c r="CQ820" s="298"/>
      <c r="CR820" s="298"/>
      <c r="CS820" s="298"/>
      <c r="CT820" s="298"/>
      <c r="CU820" s="298"/>
      <c r="CV820" s="298"/>
      <c r="CW820" s="298"/>
      <c r="CX820" s="298"/>
      <c r="CY820" s="298"/>
      <c r="CZ820" s="298"/>
      <c r="DA820" s="298"/>
      <c r="DB820" s="298"/>
    </row>
    <row r="821" spans="1:106" s="368" customFormat="1" ht="330">
      <c r="A821" s="312" t="s">
        <v>25</v>
      </c>
      <c r="B821" s="224"/>
      <c r="C821" s="224" t="s">
        <v>1223</v>
      </c>
      <c r="D821" s="523" t="s">
        <v>1040</v>
      </c>
      <c r="E821" s="524" t="s">
        <v>158</v>
      </c>
      <c r="F821" s="524" t="s">
        <v>158</v>
      </c>
      <c r="G821" s="524" t="s">
        <v>1042</v>
      </c>
      <c r="H821" s="525">
        <v>811</v>
      </c>
      <c r="I821" s="247" t="s">
        <v>1224</v>
      </c>
      <c r="J821" s="526" t="s">
        <v>1658</v>
      </c>
      <c r="K821" s="527"/>
      <c r="L821" s="662">
        <v>166.7</v>
      </c>
      <c r="M821" s="662">
        <v>1419.2</v>
      </c>
      <c r="N821" s="662">
        <v>225.8</v>
      </c>
      <c r="O821" s="662">
        <v>1072.5999999999999</v>
      </c>
      <c r="P821" s="662">
        <v>1072.5999999999999</v>
      </c>
      <c r="Q821" s="662"/>
      <c r="R821" s="662">
        <v>997.8</v>
      </c>
      <c r="S821" s="662">
        <v>997.8</v>
      </c>
      <c r="T821" s="662"/>
      <c r="U821" s="662">
        <v>1005.4</v>
      </c>
      <c r="V821" s="662">
        <v>1005.4</v>
      </c>
      <c r="W821" s="662"/>
      <c r="X821" s="528"/>
      <c r="Y821" s="529"/>
      <c r="Z821" s="529"/>
      <c r="AA821" s="529"/>
      <c r="AB821" s="529"/>
      <c r="AC821" s="529"/>
    </row>
    <row r="822" spans="1:106" s="368" customFormat="1" ht="15">
      <c r="A822" s="312" t="s">
        <v>18</v>
      </c>
      <c r="B822" s="478" t="s">
        <v>1225</v>
      </c>
      <c r="C822" s="479"/>
      <c r="D822" s="523" t="s">
        <v>1142</v>
      </c>
      <c r="E822" s="530">
        <v>7</v>
      </c>
      <c r="F822" s="530">
        <v>3</v>
      </c>
      <c r="G822" s="530" t="s">
        <v>1226</v>
      </c>
      <c r="H822" s="525">
        <v>813</v>
      </c>
      <c r="I822" s="493"/>
      <c r="J822" s="527"/>
      <c r="K822" s="527"/>
      <c r="L822" s="235">
        <v>0</v>
      </c>
      <c r="M822" s="235">
        <v>564.29999999999995</v>
      </c>
      <c r="N822" s="235">
        <v>0</v>
      </c>
      <c r="O822" s="235">
        <v>536.1</v>
      </c>
      <c r="P822" s="235">
        <v>536.1</v>
      </c>
      <c r="Q822" s="235"/>
      <c r="R822" s="235">
        <v>498.7</v>
      </c>
      <c r="S822" s="235">
        <v>498.7</v>
      </c>
      <c r="T822" s="235"/>
      <c r="U822" s="235">
        <v>502.5</v>
      </c>
      <c r="V822" s="235">
        <v>502.5</v>
      </c>
      <c r="W822" s="235"/>
    </row>
    <row r="823" spans="1:106" s="371" customFormat="1" ht="14.25">
      <c r="A823" s="431" t="s">
        <v>266</v>
      </c>
      <c r="B823" s="255" t="s">
        <v>267</v>
      </c>
      <c r="C823" s="290"/>
      <c r="D823" s="291"/>
      <c r="E823" s="519"/>
      <c r="F823" s="519"/>
      <c r="G823" s="519"/>
      <c r="H823" s="519"/>
      <c r="I823" s="292"/>
      <c r="J823" s="290"/>
      <c r="K823" s="291"/>
      <c r="L823" s="234">
        <f t="shared" ref="L823:W823" si="279">SUM(L824:L825)</f>
        <v>0</v>
      </c>
      <c r="M823" s="234">
        <f t="shared" si="279"/>
        <v>298.2</v>
      </c>
      <c r="N823" s="234">
        <f t="shared" si="279"/>
        <v>0</v>
      </c>
      <c r="O823" s="234">
        <f t="shared" si="279"/>
        <v>0</v>
      </c>
      <c r="P823" s="234">
        <f t="shared" si="279"/>
        <v>0</v>
      </c>
      <c r="Q823" s="234">
        <f t="shared" si="279"/>
        <v>0</v>
      </c>
      <c r="R823" s="234">
        <f t="shared" si="279"/>
        <v>0</v>
      </c>
      <c r="S823" s="234">
        <f t="shared" si="279"/>
        <v>0</v>
      </c>
      <c r="T823" s="234">
        <f t="shared" si="279"/>
        <v>0</v>
      </c>
      <c r="U823" s="234">
        <f t="shared" si="279"/>
        <v>0</v>
      </c>
      <c r="V823" s="234">
        <f t="shared" si="279"/>
        <v>0</v>
      </c>
      <c r="W823" s="234">
        <f t="shared" si="279"/>
        <v>0</v>
      </c>
      <c r="X823" s="368"/>
      <c r="Y823" s="368"/>
      <c r="Z823" s="368"/>
      <c r="AA823" s="368"/>
      <c r="AB823" s="368"/>
      <c r="AC823" s="368"/>
      <c r="AD823" s="368"/>
      <c r="AE823" s="368"/>
      <c r="AF823" s="368"/>
      <c r="AG823" s="368"/>
      <c r="AH823" s="368"/>
      <c r="AI823" s="368"/>
      <c r="AJ823" s="368"/>
      <c r="AK823" s="368"/>
      <c r="AL823" s="368"/>
      <c r="AM823" s="368"/>
      <c r="AN823" s="368"/>
      <c r="AO823" s="368"/>
      <c r="AP823" s="368"/>
      <c r="AQ823" s="368"/>
      <c r="AR823" s="368"/>
      <c r="AS823" s="368"/>
      <c r="AT823" s="368"/>
      <c r="AU823" s="368"/>
      <c r="AV823" s="368"/>
      <c r="AW823" s="368"/>
      <c r="AX823" s="368"/>
      <c r="AY823" s="368"/>
      <c r="AZ823" s="368"/>
      <c r="BA823" s="368"/>
      <c r="BB823" s="368"/>
      <c r="BC823" s="368"/>
      <c r="BD823" s="368"/>
      <c r="BE823" s="368"/>
      <c r="BF823" s="368"/>
      <c r="BG823" s="368"/>
      <c r="BH823" s="368"/>
      <c r="BI823" s="368"/>
      <c r="BJ823" s="368"/>
      <c r="BK823" s="368"/>
      <c r="BL823" s="368"/>
      <c r="BM823" s="368"/>
      <c r="BN823" s="368"/>
      <c r="BO823" s="368"/>
      <c r="BP823" s="368"/>
      <c r="BQ823" s="368"/>
      <c r="BR823" s="368"/>
      <c r="BS823" s="368"/>
      <c r="BT823" s="368"/>
      <c r="BU823" s="368"/>
      <c r="BV823" s="368"/>
      <c r="BW823" s="368"/>
      <c r="BX823" s="368"/>
      <c r="BY823" s="368"/>
      <c r="BZ823" s="368"/>
      <c r="CA823" s="368"/>
      <c r="CB823" s="368"/>
      <c r="CC823" s="368"/>
      <c r="CD823" s="368"/>
      <c r="CE823" s="368"/>
      <c r="CF823" s="368"/>
      <c r="CG823" s="368"/>
      <c r="CH823" s="368"/>
      <c r="CI823" s="368"/>
      <c r="CJ823" s="368"/>
      <c r="CK823" s="368"/>
      <c r="CL823" s="368"/>
      <c r="CM823" s="368"/>
      <c r="CN823" s="368"/>
      <c r="CO823" s="368"/>
      <c r="CP823" s="368"/>
      <c r="CQ823" s="368"/>
      <c r="CR823" s="368"/>
      <c r="CS823" s="368"/>
      <c r="CT823" s="368"/>
      <c r="CU823" s="368"/>
      <c r="CV823" s="368"/>
      <c r="CW823" s="368"/>
      <c r="CX823" s="368"/>
      <c r="CY823" s="368"/>
      <c r="CZ823" s="368"/>
      <c r="DA823" s="368"/>
      <c r="DB823" s="368"/>
    </row>
    <row r="824" spans="1:106" s="458" customFormat="1" ht="14.25">
      <c r="A824" s="434" t="s">
        <v>17</v>
      </c>
      <c r="B824" s="252" t="s">
        <v>268</v>
      </c>
      <c r="C824" s="531"/>
      <c r="D824" s="532"/>
      <c r="E824" s="533"/>
      <c r="F824" s="533"/>
      <c r="G824" s="533"/>
      <c r="H824" s="533"/>
      <c r="I824" s="534"/>
      <c r="J824" s="535"/>
      <c r="K824" s="532"/>
      <c r="L824" s="402"/>
      <c r="M824" s="402"/>
      <c r="N824" s="402"/>
      <c r="O824" s="402"/>
      <c r="P824" s="402"/>
      <c r="Q824" s="402"/>
      <c r="R824" s="402"/>
      <c r="S824" s="402"/>
      <c r="T824" s="402"/>
      <c r="U824" s="402"/>
      <c r="V824" s="402"/>
      <c r="W824" s="402"/>
    </row>
    <row r="825" spans="1:106" s="161" customFormat="1" ht="90">
      <c r="A825" s="312" t="s">
        <v>48</v>
      </c>
      <c r="B825" s="224" t="s">
        <v>1227</v>
      </c>
      <c r="C825" s="310"/>
      <c r="D825" s="511"/>
      <c r="E825" s="536">
        <v>7</v>
      </c>
      <c r="F825" s="536">
        <v>2</v>
      </c>
      <c r="G825" s="536" t="s">
        <v>1228</v>
      </c>
      <c r="H825" s="247">
        <v>521</v>
      </c>
      <c r="I825" s="493"/>
      <c r="J825" s="511"/>
      <c r="K825" s="511"/>
      <c r="L825" s="235">
        <v>0</v>
      </c>
      <c r="M825" s="235">
        <v>298.2</v>
      </c>
      <c r="N825" s="235">
        <v>0</v>
      </c>
      <c r="O825" s="235">
        <v>0</v>
      </c>
      <c r="P825" s="235">
        <v>0</v>
      </c>
      <c r="Q825" s="235">
        <v>0</v>
      </c>
      <c r="R825" s="235">
        <v>0</v>
      </c>
      <c r="S825" s="235">
        <v>0</v>
      </c>
      <c r="T825" s="235">
        <v>0</v>
      </c>
      <c r="U825" s="235">
        <v>0</v>
      </c>
      <c r="V825" s="235">
        <v>0</v>
      </c>
      <c r="W825" s="235">
        <v>0</v>
      </c>
    </row>
    <row r="826" spans="1:106" s="280" customFormat="1" ht="28.5">
      <c r="A826" s="266" t="s">
        <v>182</v>
      </c>
      <c r="B826" s="265" t="s">
        <v>458</v>
      </c>
      <c r="C826" s="266"/>
      <c r="D826" s="266"/>
      <c r="E826" s="266"/>
      <c r="F826" s="266"/>
      <c r="G826" s="266"/>
      <c r="H826" s="266"/>
      <c r="I826" s="266"/>
      <c r="J826" s="266"/>
      <c r="K826" s="266" t="s">
        <v>62</v>
      </c>
      <c r="L826" s="233">
        <f t="shared" ref="L826:W826" si="280">SUM(L827,L837)</f>
        <v>3184.2999999999997</v>
      </c>
      <c r="M826" s="233">
        <f t="shared" si="280"/>
        <v>3075</v>
      </c>
      <c r="N826" s="233">
        <f t="shared" si="280"/>
        <v>2688.2000000000003</v>
      </c>
      <c r="O826" s="233">
        <f t="shared" si="280"/>
        <v>2996</v>
      </c>
      <c r="P826" s="233">
        <f t="shared" si="280"/>
        <v>2996</v>
      </c>
      <c r="Q826" s="233">
        <f t="shared" si="280"/>
        <v>0</v>
      </c>
      <c r="R826" s="233">
        <f t="shared" si="280"/>
        <v>2787.1</v>
      </c>
      <c r="S826" s="233">
        <f t="shared" si="280"/>
        <v>2787.1</v>
      </c>
      <c r="T826" s="233">
        <f t="shared" si="280"/>
        <v>0</v>
      </c>
      <c r="U826" s="233">
        <f t="shared" si="280"/>
        <v>2808.4</v>
      </c>
      <c r="V826" s="233">
        <f t="shared" si="280"/>
        <v>2808.4</v>
      </c>
      <c r="W826" s="279">
        <f t="shared" si="280"/>
        <v>0</v>
      </c>
    </row>
    <row r="827" spans="1:106" s="280" customFormat="1" ht="38.450000000000003" customHeight="1">
      <c r="A827" s="281" t="s">
        <v>9</v>
      </c>
      <c r="B827" s="725" t="s">
        <v>67</v>
      </c>
      <c r="C827" s="725"/>
      <c r="D827" s="725"/>
      <c r="E827" s="725"/>
      <c r="F827" s="725"/>
      <c r="G827" s="725"/>
      <c r="H827" s="725"/>
      <c r="I827" s="725"/>
      <c r="J827" s="725"/>
      <c r="K827" s="725"/>
      <c r="L827" s="234">
        <f t="shared" ref="L827:W827" si="281">SUM(L828,L832)</f>
        <v>326.60000000000002</v>
      </c>
      <c r="M827" s="234">
        <f t="shared" si="281"/>
        <v>464.1</v>
      </c>
      <c r="N827" s="234">
        <f t="shared" si="281"/>
        <v>77.3</v>
      </c>
      <c r="O827" s="234">
        <f t="shared" si="281"/>
        <v>441.20000000000005</v>
      </c>
      <c r="P827" s="234">
        <f t="shared" si="281"/>
        <v>441.20000000000005</v>
      </c>
      <c r="Q827" s="234">
        <f t="shared" si="281"/>
        <v>0</v>
      </c>
      <c r="R827" s="234">
        <f t="shared" si="281"/>
        <v>410.4</v>
      </c>
      <c r="S827" s="234">
        <f t="shared" si="281"/>
        <v>410.4</v>
      </c>
      <c r="T827" s="234">
        <f t="shared" si="281"/>
        <v>0</v>
      </c>
      <c r="U827" s="234">
        <f t="shared" si="281"/>
        <v>413.6</v>
      </c>
      <c r="V827" s="234">
        <f t="shared" si="281"/>
        <v>413.6</v>
      </c>
      <c r="W827" s="293">
        <f t="shared" si="281"/>
        <v>0</v>
      </c>
    </row>
    <row r="828" spans="1:106" s="320" customFormat="1" ht="19.899999999999999" customHeight="1">
      <c r="A828" s="282" t="s">
        <v>57</v>
      </c>
      <c r="B828" s="224"/>
      <c r="C828" s="283"/>
      <c r="D828" s="284"/>
      <c r="E828" s="224"/>
      <c r="F828" s="224"/>
      <c r="G828" s="224"/>
      <c r="H828" s="224"/>
      <c r="I828" s="149"/>
      <c r="J828" s="283"/>
      <c r="K828" s="284"/>
      <c r="L828" s="402">
        <f t="shared" ref="L828:W828" si="282">SUM(L829:L831)</f>
        <v>23</v>
      </c>
      <c r="M828" s="402">
        <f t="shared" si="282"/>
        <v>144.1</v>
      </c>
      <c r="N828" s="402">
        <f t="shared" si="282"/>
        <v>34.5</v>
      </c>
      <c r="O828" s="402">
        <f t="shared" si="282"/>
        <v>0</v>
      </c>
      <c r="P828" s="402">
        <f t="shared" si="282"/>
        <v>0</v>
      </c>
      <c r="Q828" s="402">
        <f t="shared" si="282"/>
        <v>0</v>
      </c>
      <c r="R828" s="402">
        <f t="shared" si="282"/>
        <v>0</v>
      </c>
      <c r="S828" s="402">
        <f t="shared" si="282"/>
        <v>0</v>
      </c>
      <c r="T828" s="402">
        <f t="shared" si="282"/>
        <v>0</v>
      </c>
      <c r="U828" s="402">
        <f t="shared" si="282"/>
        <v>0</v>
      </c>
      <c r="V828" s="402">
        <f t="shared" si="282"/>
        <v>0</v>
      </c>
      <c r="W828" s="403">
        <f t="shared" si="282"/>
        <v>0</v>
      </c>
    </row>
    <row r="829" spans="1:106" s="320" customFormat="1" ht="22.15" customHeight="1">
      <c r="A829" s="285" t="s">
        <v>10</v>
      </c>
      <c r="B829" s="224" t="s">
        <v>68</v>
      </c>
      <c r="C829" s="102"/>
      <c r="D829" s="102"/>
      <c r="E829" s="224"/>
      <c r="F829" s="224"/>
      <c r="G829" s="224"/>
      <c r="H829" s="150">
        <v>100</v>
      </c>
      <c r="I829" s="287"/>
      <c r="J829" s="102"/>
      <c r="K829" s="102"/>
      <c r="L829" s="235"/>
      <c r="M829" s="235"/>
      <c r="N829" s="235"/>
      <c r="O829" s="235">
        <f>SUM(P829:Q829)</f>
        <v>0</v>
      </c>
      <c r="P829" s="235"/>
      <c r="Q829" s="235"/>
      <c r="R829" s="235">
        <f>SUM(S829:T829)</f>
        <v>0</v>
      </c>
      <c r="S829" s="235"/>
      <c r="T829" s="235"/>
      <c r="U829" s="235">
        <f>SUM(V829:W829)</f>
        <v>0</v>
      </c>
      <c r="V829" s="235"/>
      <c r="W829" s="621"/>
    </row>
    <row r="830" spans="1:106" s="320" customFormat="1" ht="137.25" customHeight="1">
      <c r="A830" s="285" t="s">
        <v>426</v>
      </c>
      <c r="B830" s="224" t="s">
        <v>69</v>
      </c>
      <c r="C830" s="149"/>
      <c r="D830" s="246" t="s">
        <v>467</v>
      </c>
      <c r="E830" s="321" t="s">
        <v>94</v>
      </c>
      <c r="F830" s="321" t="s">
        <v>81</v>
      </c>
      <c r="G830" s="321" t="s">
        <v>424</v>
      </c>
      <c r="H830" s="150">
        <v>200</v>
      </c>
      <c r="I830" s="152" t="s">
        <v>1260</v>
      </c>
      <c r="J830" s="102" t="s">
        <v>1261</v>
      </c>
      <c r="K830" s="286"/>
      <c r="L830" s="235">
        <v>23</v>
      </c>
      <c r="M830" s="235">
        <v>23</v>
      </c>
      <c r="N830" s="235">
        <v>11.5</v>
      </c>
      <c r="O830" s="235">
        <f>SUM(P830:Q830)</f>
        <v>0</v>
      </c>
      <c r="P830" s="235">
        <v>0</v>
      </c>
      <c r="Q830" s="235">
        <v>0</v>
      </c>
      <c r="R830" s="235">
        <f>SUM(S830:T830)</f>
        <v>0</v>
      </c>
      <c r="S830" s="235">
        <v>0</v>
      </c>
      <c r="T830" s="235">
        <v>0</v>
      </c>
      <c r="U830" s="235">
        <f>SUM(V830:W830)</f>
        <v>0</v>
      </c>
      <c r="V830" s="235">
        <v>0</v>
      </c>
      <c r="W830" s="621">
        <v>0</v>
      </c>
    </row>
    <row r="831" spans="1:106" s="320" customFormat="1" ht="136.5" customHeight="1">
      <c r="A831" s="285" t="s">
        <v>238</v>
      </c>
      <c r="B831" s="224" t="s">
        <v>69</v>
      </c>
      <c r="C831" s="149"/>
      <c r="D831" s="246" t="s">
        <v>1262</v>
      </c>
      <c r="E831" s="321" t="s">
        <v>94</v>
      </c>
      <c r="F831" s="321" t="s">
        <v>100</v>
      </c>
      <c r="G831" s="321" t="s">
        <v>117</v>
      </c>
      <c r="H831" s="150">
        <v>200</v>
      </c>
      <c r="I831" s="152" t="s">
        <v>1263</v>
      </c>
      <c r="J831" s="102" t="s">
        <v>1261</v>
      </c>
      <c r="K831" s="286"/>
      <c r="L831" s="235">
        <v>0</v>
      </c>
      <c r="M831" s="235">
        <v>121.1</v>
      </c>
      <c r="N831" s="235">
        <v>23</v>
      </c>
      <c r="O831" s="235">
        <f>SUM(P830:Q830)</f>
        <v>0</v>
      </c>
      <c r="P831" s="235">
        <v>0</v>
      </c>
      <c r="Q831" s="235">
        <v>0</v>
      </c>
      <c r="R831" s="235">
        <f>SUM(S830:T830)</f>
        <v>0</v>
      </c>
      <c r="S831" s="235">
        <v>0</v>
      </c>
      <c r="T831" s="235">
        <v>0</v>
      </c>
      <c r="U831" s="235">
        <f>SUM(V830:W830)</f>
        <v>0</v>
      </c>
      <c r="V831" s="235">
        <v>0</v>
      </c>
      <c r="W831" s="621">
        <v>0</v>
      </c>
    </row>
    <row r="832" spans="1:106" s="320" customFormat="1" ht="39.75" customHeight="1">
      <c r="A832" s="788" t="s">
        <v>73</v>
      </c>
      <c r="B832" s="769"/>
      <c r="C832" s="769"/>
      <c r="D832" s="769"/>
      <c r="E832" s="769"/>
      <c r="F832" s="769"/>
      <c r="G832" s="769"/>
      <c r="H832" s="769"/>
      <c r="I832" s="769"/>
      <c r="J832" s="769"/>
      <c r="K832" s="769"/>
      <c r="L832" s="622">
        <f>SUM(L833)</f>
        <v>303.60000000000002</v>
      </c>
      <c r="M832" s="622">
        <f t="shared" ref="M832:W832" si="283">SUM(M833)</f>
        <v>320</v>
      </c>
      <c r="N832" s="622">
        <f t="shared" si="283"/>
        <v>42.8</v>
      </c>
      <c r="O832" s="622">
        <f t="shared" si="283"/>
        <v>441.20000000000005</v>
      </c>
      <c r="P832" s="622">
        <f t="shared" si="283"/>
        <v>441.20000000000005</v>
      </c>
      <c r="Q832" s="622">
        <f t="shared" si="283"/>
        <v>0</v>
      </c>
      <c r="R832" s="622">
        <f t="shared" si="283"/>
        <v>410.4</v>
      </c>
      <c r="S832" s="622">
        <f t="shared" si="283"/>
        <v>410.4</v>
      </c>
      <c r="T832" s="622">
        <f t="shared" si="283"/>
        <v>0</v>
      </c>
      <c r="U832" s="622">
        <f t="shared" si="283"/>
        <v>413.6</v>
      </c>
      <c r="V832" s="622">
        <f t="shared" si="283"/>
        <v>413.6</v>
      </c>
      <c r="W832" s="623">
        <f t="shared" si="283"/>
        <v>0</v>
      </c>
    </row>
    <row r="833" spans="1:23" s="320" customFormat="1" ht="39.75" customHeight="1">
      <c r="A833" s="285" t="s">
        <v>21</v>
      </c>
      <c r="B833" s="224" t="s">
        <v>90</v>
      </c>
      <c r="C833" s="149"/>
      <c r="D833" s="286"/>
      <c r="E833" s="224"/>
      <c r="F833" s="224"/>
      <c r="G833" s="224"/>
      <c r="H833" s="150">
        <v>200</v>
      </c>
      <c r="I833" s="149"/>
      <c r="J833" s="149"/>
      <c r="K833" s="286"/>
      <c r="L833" s="235">
        <f>SUM(L834:L836)</f>
        <v>303.60000000000002</v>
      </c>
      <c r="M833" s="235">
        <f t="shared" ref="M833:W833" si="284">SUM(M834:M836)</f>
        <v>320</v>
      </c>
      <c r="N833" s="235">
        <f t="shared" si="284"/>
        <v>42.8</v>
      </c>
      <c r="O833" s="235">
        <f t="shared" si="284"/>
        <v>441.20000000000005</v>
      </c>
      <c r="P833" s="235">
        <f t="shared" si="284"/>
        <v>441.20000000000005</v>
      </c>
      <c r="Q833" s="235">
        <f t="shared" si="284"/>
        <v>0</v>
      </c>
      <c r="R833" s="235">
        <f t="shared" si="284"/>
        <v>410.4</v>
      </c>
      <c r="S833" s="235">
        <f t="shared" si="284"/>
        <v>410.4</v>
      </c>
      <c r="T833" s="235">
        <f t="shared" si="284"/>
        <v>0</v>
      </c>
      <c r="U833" s="235">
        <f t="shared" si="284"/>
        <v>413.6</v>
      </c>
      <c r="V833" s="235">
        <f t="shared" si="284"/>
        <v>413.6</v>
      </c>
      <c r="W833" s="621">
        <f t="shared" si="284"/>
        <v>0</v>
      </c>
    </row>
    <row r="834" spans="1:23" s="320" customFormat="1" ht="130.5" customHeight="1">
      <c r="A834" s="285" t="s">
        <v>42</v>
      </c>
      <c r="B834" s="224" t="s">
        <v>1264</v>
      </c>
      <c r="C834" s="149"/>
      <c r="D834" s="246" t="s">
        <v>1262</v>
      </c>
      <c r="E834" s="321" t="s">
        <v>94</v>
      </c>
      <c r="F834" s="321" t="s">
        <v>100</v>
      </c>
      <c r="G834" s="321" t="s">
        <v>1265</v>
      </c>
      <c r="H834" s="150">
        <v>200</v>
      </c>
      <c r="I834" s="152" t="s">
        <v>1266</v>
      </c>
      <c r="J834" s="152" t="s">
        <v>1267</v>
      </c>
      <c r="K834" s="286"/>
      <c r="L834" s="235">
        <v>303.60000000000002</v>
      </c>
      <c r="M834" s="235">
        <v>320</v>
      </c>
      <c r="N834" s="235">
        <v>42.8</v>
      </c>
      <c r="O834" s="235">
        <f>SUM(P834:Q834)</f>
        <v>431.6</v>
      </c>
      <c r="P834" s="235">
        <v>431.6</v>
      </c>
      <c r="Q834" s="235">
        <v>0</v>
      </c>
      <c r="R834" s="235">
        <f>SUM(S834:T834)</f>
        <v>401.5</v>
      </c>
      <c r="S834" s="235">
        <v>401.5</v>
      </c>
      <c r="T834" s="235">
        <v>0</v>
      </c>
      <c r="U834" s="235">
        <f>SUM(V834:W834)</f>
        <v>404.6</v>
      </c>
      <c r="V834" s="235">
        <v>404.6</v>
      </c>
      <c r="W834" s="621">
        <v>0</v>
      </c>
    </row>
    <row r="835" spans="1:23" s="320" customFormat="1" ht="154.5" customHeight="1">
      <c r="A835" s="285" t="s">
        <v>74</v>
      </c>
      <c r="B835" s="478" t="s">
        <v>1268</v>
      </c>
      <c r="C835" s="149"/>
      <c r="D835" s="246" t="s">
        <v>1262</v>
      </c>
      <c r="E835" s="321" t="s">
        <v>94</v>
      </c>
      <c r="F835" s="321" t="s">
        <v>100</v>
      </c>
      <c r="G835" s="321" t="s">
        <v>1269</v>
      </c>
      <c r="H835" s="150">
        <v>200</v>
      </c>
      <c r="I835" s="152" t="s">
        <v>1270</v>
      </c>
      <c r="J835" s="102" t="s">
        <v>1271</v>
      </c>
      <c r="K835" s="286"/>
      <c r="L835" s="235">
        <v>0</v>
      </c>
      <c r="M835" s="235">
        <v>0</v>
      </c>
      <c r="N835" s="235">
        <v>0</v>
      </c>
      <c r="O835" s="235">
        <f>SUM(P835:Q835)</f>
        <v>9.6</v>
      </c>
      <c r="P835" s="235">
        <v>9.6</v>
      </c>
      <c r="Q835" s="235">
        <v>0</v>
      </c>
      <c r="R835" s="235">
        <f>SUM(S835:T835)</f>
        <v>8.9</v>
      </c>
      <c r="S835" s="235">
        <v>8.9</v>
      </c>
      <c r="T835" s="235">
        <v>0</v>
      </c>
      <c r="U835" s="235">
        <f>SUM(V835:W835)</f>
        <v>9</v>
      </c>
      <c r="V835" s="235">
        <v>9</v>
      </c>
      <c r="W835" s="621">
        <v>0</v>
      </c>
    </row>
    <row r="836" spans="1:23" s="320" customFormat="1" ht="18.75" customHeight="1">
      <c r="A836" s="285" t="s">
        <v>77</v>
      </c>
      <c r="B836" s="224" t="s">
        <v>243</v>
      </c>
      <c r="C836" s="149"/>
      <c r="D836" s="286"/>
      <c r="E836" s="224"/>
      <c r="F836" s="224"/>
      <c r="G836" s="224"/>
      <c r="H836" s="150">
        <v>200</v>
      </c>
      <c r="I836" s="149"/>
      <c r="J836" s="149"/>
      <c r="K836" s="286"/>
      <c r="L836" s="235"/>
      <c r="M836" s="235"/>
      <c r="N836" s="235"/>
      <c r="O836" s="235">
        <f>SUM(P836:Q836)</f>
        <v>0</v>
      </c>
      <c r="P836" s="235"/>
      <c r="Q836" s="235"/>
      <c r="R836" s="235">
        <f>SUM(S836:T836)</f>
        <v>0</v>
      </c>
      <c r="S836" s="235"/>
      <c r="T836" s="235"/>
      <c r="U836" s="235">
        <f>SUM(V836:W836)</f>
        <v>0</v>
      </c>
      <c r="V836" s="235"/>
      <c r="W836" s="621"/>
    </row>
    <row r="837" spans="1:23" s="280" customFormat="1" ht="43.15" customHeight="1">
      <c r="A837" s="281" t="s">
        <v>19</v>
      </c>
      <c r="B837" s="725" t="s">
        <v>239</v>
      </c>
      <c r="C837" s="725"/>
      <c r="D837" s="725"/>
      <c r="E837" s="725"/>
      <c r="F837" s="725"/>
      <c r="G837" s="725"/>
      <c r="H837" s="725"/>
      <c r="I837" s="725"/>
      <c r="J837" s="725"/>
      <c r="K837" s="725"/>
      <c r="L837" s="256">
        <f t="shared" ref="L837:W837" si="285">SUM(L838:L838)</f>
        <v>2857.7</v>
      </c>
      <c r="M837" s="256">
        <f t="shared" si="285"/>
        <v>2610.9</v>
      </c>
      <c r="N837" s="256">
        <f t="shared" si="285"/>
        <v>2610.9</v>
      </c>
      <c r="O837" s="256">
        <f t="shared" si="285"/>
        <v>2554.8000000000002</v>
      </c>
      <c r="P837" s="256">
        <f t="shared" si="285"/>
        <v>2554.8000000000002</v>
      </c>
      <c r="Q837" s="256">
        <f t="shared" si="285"/>
        <v>0</v>
      </c>
      <c r="R837" s="256">
        <f t="shared" si="285"/>
        <v>2376.6999999999998</v>
      </c>
      <c r="S837" s="256">
        <f t="shared" si="285"/>
        <v>2376.6999999999998</v>
      </c>
      <c r="T837" s="256">
        <f t="shared" si="285"/>
        <v>0</v>
      </c>
      <c r="U837" s="256">
        <f t="shared" si="285"/>
        <v>2394.8000000000002</v>
      </c>
      <c r="V837" s="256">
        <f t="shared" si="285"/>
        <v>2394.8000000000002</v>
      </c>
      <c r="W837" s="308">
        <f t="shared" si="285"/>
        <v>0</v>
      </c>
    </row>
    <row r="838" spans="1:23" s="371" customFormat="1" ht="165.75" customHeight="1">
      <c r="A838" s="285" t="s">
        <v>17</v>
      </c>
      <c r="B838" s="478" t="s">
        <v>1272</v>
      </c>
      <c r="C838" s="479"/>
      <c r="D838" s="480" t="s">
        <v>1262</v>
      </c>
      <c r="E838" s="482" t="s">
        <v>94</v>
      </c>
      <c r="F838" s="482" t="s">
        <v>100</v>
      </c>
      <c r="G838" s="482" t="s">
        <v>1273</v>
      </c>
      <c r="H838" s="251" t="s">
        <v>1030</v>
      </c>
      <c r="I838" s="537" t="s">
        <v>1274</v>
      </c>
      <c r="J838" s="538" t="s">
        <v>1275</v>
      </c>
      <c r="K838" s="479"/>
      <c r="L838" s="235">
        <v>2857.7</v>
      </c>
      <c r="M838" s="235">
        <v>2610.9</v>
      </c>
      <c r="N838" s="235">
        <v>2610.9</v>
      </c>
      <c r="O838" s="235">
        <f>SUM(P838:Q838)</f>
        <v>2554.8000000000002</v>
      </c>
      <c r="P838" s="235">
        <v>2554.8000000000002</v>
      </c>
      <c r="Q838" s="235">
        <v>0</v>
      </c>
      <c r="R838" s="235">
        <f>SUM(S838:T838)</f>
        <v>2376.6999999999998</v>
      </c>
      <c r="S838" s="235">
        <v>2376.6999999999998</v>
      </c>
      <c r="T838" s="235">
        <v>0</v>
      </c>
      <c r="U838" s="235">
        <f>SUM(V838:W838)</f>
        <v>2394.8000000000002</v>
      </c>
      <c r="V838" s="235">
        <v>2394.8000000000002</v>
      </c>
      <c r="W838" s="621">
        <v>0</v>
      </c>
    </row>
    <row r="839" spans="1:23" s="280" customFormat="1" ht="28.5">
      <c r="A839" s="266" t="s">
        <v>183</v>
      </c>
      <c r="B839" s="265" t="s">
        <v>184</v>
      </c>
      <c r="C839" s="266"/>
      <c r="D839" s="266"/>
      <c r="E839" s="266"/>
      <c r="F839" s="266"/>
      <c r="G839" s="266"/>
      <c r="H839" s="266"/>
      <c r="I839" s="266"/>
      <c r="J839" s="266"/>
      <c r="K839" s="266" t="s">
        <v>62</v>
      </c>
      <c r="L839" s="233">
        <f t="shared" ref="L839:W839" si="286">SUM(L840,L971,L993,L1003,L1005)</f>
        <v>555856.19999999995</v>
      </c>
      <c r="M839" s="233">
        <f t="shared" si="286"/>
        <v>632820.89999999991</v>
      </c>
      <c r="N839" s="233">
        <f t="shared" si="286"/>
        <v>268158.40000000002</v>
      </c>
      <c r="O839" s="233">
        <f t="shared" si="286"/>
        <v>765721.59999999998</v>
      </c>
      <c r="P839" s="233">
        <f t="shared" si="286"/>
        <v>765721.59999999998</v>
      </c>
      <c r="Q839" s="233">
        <f t="shared" si="286"/>
        <v>0</v>
      </c>
      <c r="R839" s="233">
        <f t="shared" si="286"/>
        <v>923865.2</v>
      </c>
      <c r="S839" s="233">
        <f t="shared" si="286"/>
        <v>923865.2</v>
      </c>
      <c r="T839" s="233">
        <f t="shared" si="286"/>
        <v>0</v>
      </c>
      <c r="U839" s="233">
        <f t="shared" si="286"/>
        <v>324020.19999999995</v>
      </c>
      <c r="V839" s="233">
        <f t="shared" si="286"/>
        <v>324020.19999999995</v>
      </c>
      <c r="W839" s="233">
        <f t="shared" si="286"/>
        <v>0</v>
      </c>
    </row>
    <row r="840" spans="1:23" s="280" customFormat="1" ht="32.25" customHeight="1">
      <c r="A840" s="431" t="s">
        <v>9</v>
      </c>
      <c r="B840" s="725" t="s">
        <v>67</v>
      </c>
      <c r="C840" s="725"/>
      <c r="D840" s="725"/>
      <c r="E840" s="725"/>
      <c r="F840" s="725"/>
      <c r="G840" s="725"/>
      <c r="H840" s="725"/>
      <c r="I840" s="725"/>
      <c r="J840" s="725"/>
      <c r="K840" s="725"/>
      <c r="L840" s="234">
        <f>SUM(L841,L850,L881,L901,L925,L944)</f>
        <v>461653.5</v>
      </c>
      <c r="M840" s="234">
        <f>SUM(M841,M850,M881,M901,M925,M944)</f>
        <v>559681.89999999991</v>
      </c>
      <c r="N840" s="234">
        <f>N841+N850+N881+N901+N925+N944</f>
        <v>205127.5</v>
      </c>
      <c r="O840" s="234">
        <f t="shared" ref="O840:W840" si="287">SUM(O841,O850,O881,O901,O925,O944)</f>
        <v>717738.5</v>
      </c>
      <c r="P840" s="234">
        <f t="shared" si="287"/>
        <v>717738.5</v>
      </c>
      <c r="Q840" s="234">
        <f t="shared" si="287"/>
        <v>0</v>
      </c>
      <c r="R840" s="234">
        <f t="shared" si="287"/>
        <v>877699.5</v>
      </c>
      <c r="S840" s="234">
        <f t="shared" si="287"/>
        <v>877699.5</v>
      </c>
      <c r="T840" s="234">
        <f t="shared" si="287"/>
        <v>0</v>
      </c>
      <c r="U840" s="234">
        <f t="shared" si="287"/>
        <v>277755.3</v>
      </c>
      <c r="V840" s="234">
        <f t="shared" si="287"/>
        <v>277755.3</v>
      </c>
      <c r="W840" s="234">
        <f t="shared" si="287"/>
        <v>0</v>
      </c>
    </row>
    <row r="841" spans="1:23" s="320" customFormat="1" ht="19.899999999999999" customHeight="1">
      <c r="A841" s="483" t="s">
        <v>57</v>
      </c>
      <c r="B841" s="224"/>
      <c r="C841" s="283"/>
      <c r="D841" s="539"/>
      <c r="E841" s="224"/>
      <c r="F841" s="224"/>
      <c r="G841" s="224"/>
      <c r="H841" s="224"/>
      <c r="I841" s="335"/>
      <c r="J841" s="459"/>
      <c r="K841" s="539"/>
      <c r="L841" s="402">
        <f>L842+L847+L849</f>
        <v>66026.400000000009</v>
      </c>
      <c r="M841" s="402">
        <f>M842+M847+M849</f>
        <v>57183.6</v>
      </c>
      <c r="N841" s="402">
        <f>N842+N847+N849</f>
        <v>38454.699999999997</v>
      </c>
      <c r="O841" s="402">
        <f t="shared" ref="O841:W841" si="288">O842+O847+O849</f>
        <v>64402.299999999996</v>
      </c>
      <c r="P841" s="402">
        <f t="shared" si="288"/>
        <v>64402.299999999996</v>
      </c>
      <c r="Q841" s="402">
        <f>Q842+Q847+Q849</f>
        <v>0</v>
      </c>
      <c r="R841" s="402">
        <f t="shared" si="288"/>
        <v>59912.3</v>
      </c>
      <c r="S841" s="402">
        <f t="shared" si="288"/>
        <v>59912.3</v>
      </c>
      <c r="T841" s="402">
        <f t="shared" si="288"/>
        <v>0</v>
      </c>
      <c r="U841" s="402">
        <f t="shared" si="288"/>
        <v>60368</v>
      </c>
      <c r="V841" s="402">
        <f t="shared" si="288"/>
        <v>60368</v>
      </c>
      <c r="W841" s="402">
        <f t="shared" si="288"/>
        <v>0</v>
      </c>
    </row>
    <row r="842" spans="1:23" s="320" customFormat="1" ht="58.5" customHeight="1">
      <c r="A842" s="734" t="s">
        <v>10</v>
      </c>
      <c r="B842" s="438" t="s">
        <v>1276</v>
      </c>
      <c r="C842" s="789" t="s">
        <v>1277</v>
      </c>
      <c r="D842" s="733"/>
      <c r="E842" s="540" t="s">
        <v>1278</v>
      </c>
      <c r="F842" s="254" t="s">
        <v>1279</v>
      </c>
      <c r="G842" s="239"/>
      <c r="H842" s="243">
        <v>100</v>
      </c>
      <c r="I842" s="541" t="s">
        <v>1280</v>
      </c>
      <c r="J842" s="542" t="s">
        <v>1026</v>
      </c>
      <c r="K842" s="125"/>
      <c r="L842" s="638">
        <f>L844+L845+L846+L843</f>
        <v>64456.9</v>
      </c>
      <c r="M842" s="638">
        <f>M844+M845+M843</f>
        <v>55470</v>
      </c>
      <c r="N842" s="638">
        <f>N844+N845+N843</f>
        <v>37268</v>
      </c>
      <c r="O842" s="638">
        <f>SUM(P842:Q842)</f>
        <v>62411.199999999997</v>
      </c>
      <c r="P842" s="638">
        <f>P844+P845+P843+P846</f>
        <v>62411.199999999997</v>
      </c>
      <c r="Q842" s="638">
        <f>Q844</f>
        <v>0</v>
      </c>
      <c r="R842" s="638">
        <f>SUM(S842:T842)</f>
        <v>58060</v>
      </c>
      <c r="S842" s="638">
        <f>S844+S845+S843+S846</f>
        <v>58060</v>
      </c>
      <c r="T842" s="638">
        <f>T844</f>
        <v>0</v>
      </c>
      <c r="U842" s="638">
        <f>SUM(V842:W842)</f>
        <v>58501.599999999999</v>
      </c>
      <c r="V842" s="638">
        <f>V844+V845+V843+V846</f>
        <v>58501.599999999999</v>
      </c>
      <c r="W842" s="638">
        <f>W844</f>
        <v>0</v>
      </c>
    </row>
    <row r="843" spans="1:23" s="320" customFormat="1" ht="20.100000000000001" customHeight="1">
      <c r="A843" s="741"/>
      <c r="B843" s="438" t="s">
        <v>1281</v>
      </c>
      <c r="C843" s="790"/>
      <c r="D843" s="733"/>
      <c r="E843" s="543" t="s">
        <v>93</v>
      </c>
      <c r="F843" s="246" t="s">
        <v>155</v>
      </c>
      <c r="G843" s="240">
        <v>7770101000</v>
      </c>
      <c r="H843" s="243"/>
      <c r="I843" s="544"/>
      <c r="J843" s="545"/>
      <c r="K843" s="546"/>
      <c r="L843" s="638">
        <v>390.9</v>
      </c>
      <c r="M843" s="640">
        <v>2286.3000000000002</v>
      </c>
      <c r="N843" s="641">
        <v>1392.6</v>
      </c>
      <c r="O843" s="641">
        <f>P843</f>
        <v>2390.1</v>
      </c>
      <c r="P843" s="641">
        <v>2390.1</v>
      </c>
      <c r="Q843" s="641">
        <v>0</v>
      </c>
      <c r="R843" s="641">
        <f>S843</f>
        <v>2223.5</v>
      </c>
      <c r="S843" s="641">
        <v>2223.5</v>
      </c>
      <c r="T843" s="641">
        <v>0</v>
      </c>
      <c r="U843" s="641">
        <f>V843</f>
        <v>2240.4</v>
      </c>
      <c r="V843" s="641">
        <v>2240.4</v>
      </c>
      <c r="W843" s="235">
        <v>0</v>
      </c>
    </row>
    <row r="844" spans="1:23" s="320" customFormat="1" ht="21" customHeight="1">
      <c r="A844" s="741"/>
      <c r="B844" s="438" t="s">
        <v>185</v>
      </c>
      <c r="C844" s="790"/>
      <c r="D844" s="733"/>
      <c r="E844" s="543" t="s">
        <v>93</v>
      </c>
      <c r="F844" s="547" t="s">
        <v>94</v>
      </c>
      <c r="G844" s="241">
        <v>7770100190</v>
      </c>
      <c r="H844" s="243"/>
      <c r="I844" s="728" t="s">
        <v>1282</v>
      </c>
      <c r="J844" s="330" t="s">
        <v>1283</v>
      </c>
      <c r="K844" s="546"/>
      <c r="L844" s="638">
        <v>58234.5</v>
      </c>
      <c r="M844" s="640">
        <v>53183.7</v>
      </c>
      <c r="N844" s="641">
        <v>35875.4</v>
      </c>
      <c r="O844" s="641">
        <f>P844+Q844</f>
        <v>60021.1</v>
      </c>
      <c r="P844" s="641">
        <v>60021.1</v>
      </c>
      <c r="Q844" s="641">
        <v>0</v>
      </c>
      <c r="R844" s="641">
        <f>S844</f>
        <v>55836.5</v>
      </c>
      <c r="S844" s="641">
        <v>55836.5</v>
      </c>
      <c r="T844" s="641">
        <v>0</v>
      </c>
      <c r="U844" s="641">
        <f>V844+W844</f>
        <v>56261.2</v>
      </c>
      <c r="V844" s="641">
        <v>56261.2</v>
      </c>
      <c r="W844" s="638">
        <v>0</v>
      </c>
    </row>
    <row r="845" spans="1:23" s="320" customFormat="1" ht="27" customHeight="1">
      <c r="A845" s="741"/>
      <c r="B845" s="438" t="s">
        <v>1284</v>
      </c>
      <c r="C845" s="790"/>
      <c r="D845" s="733"/>
      <c r="E845" s="543" t="s">
        <v>93</v>
      </c>
      <c r="F845" s="547" t="s">
        <v>94</v>
      </c>
      <c r="G845" s="242">
        <v>7770108000</v>
      </c>
      <c r="H845" s="243"/>
      <c r="I845" s="728"/>
      <c r="J845" s="545"/>
      <c r="K845" s="546"/>
      <c r="L845" s="638">
        <v>3878.5</v>
      </c>
      <c r="M845" s="640">
        <v>0</v>
      </c>
      <c r="N845" s="641">
        <v>0</v>
      </c>
      <c r="O845" s="641">
        <f>P845</f>
        <v>0</v>
      </c>
      <c r="P845" s="641">
        <v>0</v>
      </c>
      <c r="Q845" s="641">
        <v>0</v>
      </c>
      <c r="R845" s="641">
        <f>S845</f>
        <v>0</v>
      </c>
      <c r="S845" s="641">
        <v>0</v>
      </c>
      <c r="T845" s="641">
        <v>0</v>
      </c>
      <c r="U845" s="641">
        <f>V845</f>
        <v>0</v>
      </c>
      <c r="V845" s="641">
        <v>0</v>
      </c>
      <c r="W845" s="235">
        <v>0</v>
      </c>
    </row>
    <row r="846" spans="1:23" s="320" customFormat="1" ht="27" customHeight="1">
      <c r="A846" s="735"/>
      <c r="B846" s="438" t="s">
        <v>1285</v>
      </c>
      <c r="C846" s="790"/>
      <c r="D846" s="126"/>
      <c r="E846" s="543" t="s">
        <v>93</v>
      </c>
      <c r="F846" s="547" t="s">
        <v>94</v>
      </c>
      <c r="G846" s="241" t="s">
        <v>1286</v>
      </c>
      <c r="H846" s="243"/>
      <c r="I846" s="548"/>
      <c r="J846" s="545"/>
      <c r="K846" s="546"/>
      <c r="L846" s="638">
        <v>1953</v>
      </c>
      <c r="M846" s="640">
        <v>0</v>
      </c>
      <c r="N846" s="641">
        <v>0</v>
      </c>
      <c r="O846" s="641">
        <f>P846</f>
        <v>0</v>
      </c>
      <c r="P846" s="641">
        <v>0</v>
      </c>
      <c r="Q846" s="641">
        <v>0</v>
      </c>
      <c r="R846" s="641">
        <f>S846</f>
        <v>0</v>
      </c>
      <c r="S846" s="641">
        <v>0</v>
      </c>
      <c r="T846" s="641">
        <v>0</v>
      </c>
      <c r="U846" s="641">
        <f>V846</f>
        <v>0</v>
      </c>
      <c r="V846" s="641">
        <v>0</v>
      </c>
      <c r="W846" s="638">
        <v>0</v>
      </c>
    </row>
    <row r="847" spans="1:23" s="320" customFormat="1" ht="47.25" customHeight="1">
      <c r="A847" s="549" t="s">
        <v>11</v>
      </c>
      <c r="B847" s="438" t="s">
        <v>69</v>
      </c>
      <c r="C847" s="790"/>
      <c r="D847" s="550"/>
      <c r="E847" s="543" t="s">
        <v>93</v>
      </c>
      <c r="F847" s="547" t="s">
        <v>94</v>
      </c>
      <c r="G847" s="243">
        <v>7770100190</v>
      </c>
      <c r="H847" s="243">
        <v>200</v>
      </c>
      <c r="I847" s="366" t="s">
        <v>1287</v>
      </c>
      <c r="J847" s="330" t="s">
        <v>1288</v>
      </c>
      <c r="K847" s="551"/>
      <c r="L847" s="638">
        <v>1568.9</v>
      </c>
      <c r="M847" s="640">
        <v>1713.6</v>
      </c>
      <c r="N847" s="641">
        <v>1186.7</v>
      </c>
      <c r="O847" s="641">
        <f>SUM(P847:Q847)</f>
        <v>1991.1</v>
      </c>
      <c r="P847" s="641">
        <v>1991.1</v>
      </c>
      <c r="Q847" s="641">
        <v>0</v>
      </c>
      <c r="R847" s="641">
        <f>SUM(S847:T847)</f>
        <v>1852.3</v>
      </c>
      <c r="S847" s="641">
        <v>1852.3</v>
      </c>
      <c r="T847" s="641">
        <v>0</v>
      </c>
      <c r="U847" s="641">
        <f>SUM(V847:W847)</f>
        <v>1866.4</v>
      </c>
      <c r="V847" s="641">
        <v>1866.4</v>
      </c>
      <c r="W847" s="638">
        <v>0</v>
      </c>
    </row>
    <row r="848" spans="1:23" s="320" customFormat="1" ht="62.25" customHeight="1">
      <c r="A848" s="552"/>
      <c r="B848" s="334"/>
      <c r="C848" s="771"/>
      <c r="D848" s="553"/>
      <c r="E848" s="554"/>
      <c r="F848" s="554"/>
      <c r="G848" s="244"/>
      <c r="H848" s="244"/>
      <c r="I848" s="544" t="s">
        <v>1289</v>
      </c>
      <c r="J848" s="330" t="s">
        <v>1290</v>
      </c>
      <c r="K848" s="555"/>
      <c r="L848" s="642"/>
      <c r="M848" s="643"/>
      <c r="N848" s="644"/>
      <c r="O848" s="644"/>
      <c r="P848" s="644"/>
      <c r="Q848" s="644"/>
      <c r="R848" s="644"/>
      <c r="S848" s="644"/>
      <c r="T848" s="644"/>
      <c r="U848" s="644"/>
      <c r="V848" s="644"/>
      <c r="W848" s="642"/>
    </row>
    <row r="849" spans="1:23" s="320" customFormat="1" ht="144" customHeight="1">
      <c r="A849" s="521" t="s">
        <v>20</v>
      </c>
      <c r="B849" s="334" t="s">
        <v>31</v>
      </c>
      <c r="C849" s="772"/>
      <c r="D849" s="556"/>
      <c r="E849" s="250" t="s">
        <v>93</v>
      </c>
      <c r="F849" s="250" t="s">
        <v>94</v>
      </c>
      <c r="G849" s="245">
        <v>7770100190</v>
      </c>
      <c r="H849" s="244">
        <v>800</v>
      </c>
      <c r="I849" s="557" t="s">
        <v>1291</v>
      </c>
      <c r="J849" s="558" t="s">
        <v>1292</v>
      </c>
      <c r="K849" s="559"/>
      <c r="L849" s="645">
        <v>0.6</v>
      </c>
      <c r="M849" s="642">
        <v>0</v>
      </c>
      <c r="N849" s="642">
        <v>0</v>
      </c>
      <c r="O849" s="642">
        <f>SUM(P849:Q849)</f>
        <v>0</v>
      </c>
      <c r="P849" s="642">
        <v>0</v>
      </c>
      <c r="Q849" s="642">
        <v>0</v>
      </c>
      <c r="R849" s="642">
        <f>SUM(S849:T849)</f>
        <v>0</v>
      </c>
      <c r="S849" s="642">
        <v>0</v>
      </c>
      <c r="T849" s="642">
        <v>0</v>
      </c>
      <c r="U849" s="642">
        <f>SUM(V849:W849)</f>
        <v>0</v>
      </c>
      <c r="V849" s="642">
        <v>0</v>
      </c>
      <c r="W849" s="642">
        <v>0</v>
      </c>
    </row>
    <row r="850" spans="1:23" s="320" customFormat="1" ht="21.75" customHeight="1">
      <c r="A850" s="758" t="s">
        <v>89</v>
      </c>
      <c r="B850" s="758"/>
      <c r="C850" s="758"/>
      <c r="D850" s="758"/>
      <c r="E850" s="758"/>
      <c r="F850" s="758"/>
      <c r="G850" s="758"/>
      <c r="H850" s="758"/>
      <c r="I850" s="798"/>
      <c r="J850" s="798"/>
      <c r="K850" s="798"/>
      <c r="L850" s="402">
        <f>SUM(L851,L856,L877)</f>
        <v>56831.7</v>
      </c>
      <c r="M850" s="402">
        <f t="shared" ref="M850:W850" si="289">SUM(M851,M856,M877)</f>
        <v>51953.7</v>
      </c>
      <c r="N850" s="402">
        <f t="shared" si="289"/>
        <v>34385.9</v>
      </c>
      <c r="O850" s="402">
        <f>SUM(O851,O856,O877)</f>
        <v>59495.5</v>
      </c>
      <c r="P850" s="402">
        <f t="shared" si="289"/>
        <v>59495.5</v>
      </c>
      <c r="Q850" s="402">
        <f t="shared" si="289"/>
        <v>0</v>
      </c>
      <c r="R850" s="402">
        <f t="shared" si="289"/>
        <v>55347.6</v>
      </c>
      <c r="S850" s="402">
        <f t="shared" si="289"/>
        <v>55347.6</v>
      </c>
      <c r="T850" s="402">
        <f t="shared" si="289"/>
        <v>0</v>
      </c>
      <c r="U850" s="402">
        <f t="shared" si="289"/>
        <v>55768.599999999991</v>
      </c>
      <c r="V850" s="402">
        <f t="shared" si="289"/>
        <v>55768.599999999991</v>
      </c>
      <c r="W850" s="402">
        <f t="shared" si="289"/>
        <v>0</v>
      </c>
    </row>
    <row r="851" spans="1:23" s="320" customFormat="1" ht="21" customHeight="1">
      <c r="A851" s="312" t="s">
        <v>12</v>
      </c>
      <c r="B851" s="224" t="s">
        <v>58</v>
      </c>
      <c r="C851" s="102"/>
      <c r="D851" s="102"/>
      <c r="E851" s="224"/>
      <c r="F851" s="224"/>
      <c r="G851" s="224"/>
      <c r="H851" s="150">
        <v>100</v>
      </c>
      <c r="I851" s="287"/>
      <c r="J851" s="102"/>
      <c r="K851" s="102"/>
      <c r="L851" s="235">
        <f>SUM(L852:L854)+L855</f>
        <v>34597.9</v>
      </c>
      <c r="M851" s="235">
        <f>SUM(M852:M854)+M855</f>
        <v>31865.200000000001</v>
      </c>
      <c r="N851" s="235">
        <f>SUM(N852:N854)+N855</f>
        <v>23243.199999999997</v>
      </c>
      <c r="O851" s="235">
        <f>SUM(O852:O854)+O855</f>
        <v>37960.400000000001</v>
      </c>
      <c r="P851" s="235">
        <f>SUM(P852:P854)+P855</f>
        <v>37960.400000000001</v>
      </c>
      <c r="Q851" s="235">
        <f>SUM(Q852:Q854)</f>
        <v>0</v>
      </c>
      <c r="R851" s="235">
        <f>SUM(R852:R854)+R855</f>
        <v>35313.9</v>
      </c>
      <c r="S851" s="235">
        <f>SUM(S852:S854)+S855</f>
        <v>35313.9</v>
      </c>
      <c r="T851" s="235">
        <f>SUM(T852:T854)</f>
        <v>0</v>
      </c>
      <c r="U851" s="235">
        <f>SUM(U852:U854)+U855</f>
        <v>35582.399999999994</v>
      </c>
      <c r="V851" s="235">
        <f>SUM(V852:V854)+V855</f>
        <v>35582.399999999994</v>
      </c>
      <c r="W851" s="235">
        <f>SUM(W852:W854)</f>
        <v>0</v>
      </c>
    </row>
    <row r="852" spans="1:23" s="320" customFormat="1" ht="70.5" customHeight="1">
      <c r="A852" s="312" t="s">
        <v>48</v>
      </c>
      <c r="B852" s="224" t="s">
        <v>1293</v>
      </c>
      <c r="C852" s="102" t="s">
        <v>1294</v>
      </c>
      <c r="D852" s="102"/>
      <c r="E852" s="246" t="s">
        <v>1295</v>
      </c>
      <c r="F852" s="246" t="s">
        <v>1296</v>
      </c>
      <c r="G852" s="150" t="s">
        <v>1297</v>
      </c>
      <c r="H852" s="560">
        <v>100</v>
      </c>
      <c r="I852" s="541" t="s">
        <v>1298</v>
      </c>
      <c r="J852" s="542" t="s">
        <v>1026</v>
      </c>
      <c r="K852" s="102"/>
      <c r="L852" s="646">
        <v>10746.1</v>
      </c>
      <c r="M852" s="235">
        <v>8730.4</v>
      </c>
      <c r="N852" s="235">
        <v>6805</v>
      </c>
      <c r="O852" s="235">
        <f>SUM(P852:Q852)</f>
        <v>10672.1</v>
      </c>
      <c r="P852" s="235">
        <v>10672.1</v>
      </c>
      <c r="Q852" s="235">
        <v>0</v>
      </c>
      <c r="R852" s="235">
        <f>SUM(S852:T852)</f>
        <v>9928.1</v>
      </c>
      <c r="S852" s="235">
        <v>9928.1</v>
      </c>
      <c r="T852" s="235">
        <v>0</v>
      </c>
      <c r="U852" s="235">
        <f>SUM(V852:W852)</f>
        <v>10003.6</v>
      </c>
      <c r="V852" s="235">
        <v>10003.6</v>
      </c>
      <c r="W852" s="235">
        <v>0</v>
      </c>
    </row>
    <row r="853" spans="1:23" s="320" customFormat="1" ht="88.5" customHeight="1">
      <c r="A853" s="312" t="s">
        <v>65</v>
      </c>
      <c r="B853" s="224" t="s">
        <v>1299</v>
      </c>
      <c r="C853" s="102" t="s">
        <v>1300</v>
      </c>
      <c r="D853" s="102"/>
      <c r="E853" s="246" t="s">
        <v>1301</v>
      </c>
      <c r="F853" s="246" t="s">
        <v>1302</v>
      </c>
      <c r="G853" s="246" t="s">
        <v>1303</v>
      </c>
      <c r="H853" s="560">
        <v>100</v>
      </c>
      <c r="I853" s="561" t="s">
        <v>1304</v>
      </c>
      <c r="J853" s="562" t="s">
        <v>1305</v>
      </c>
      <c r="K853" s="102"/>
      <c r="L853" s="646">
        <v>13275.9</v>
      </c>
      <c r="M853" s="235">
        <v>11608.6</v>
      </c>
      <c r="N853" s="235">
        <v>8630.7999999999993</v>
      </c>
      <c r="O853" s="235">
        <f>SUM(P853:Q853)</f>
        <v>13128.900000000001</v>
      </c>
      <c r="P853" s="235">
        <f>7724.1+5404.8</f>
        <v>13128.900000000001</v>
      </c>
      <c r="Q853" s="235">
        <v>0</v>
      </c>
      <c r="R853" s="235">
        <f>SUM(S853:T853)</f>
        <v>12213.6</v>
      </c>
      <c r="S853" s="235">
        <f>7185.6+5028</f>
        <v>12213.6</v>
      </c>
      <c r="T853" s="235">
        <v>0</v>
      </c>
      <c r="U853" s="235">
        <f>SUM(V853:W853)</f>
        <v>12306.4</v>
      </c>
      <c r="V853" s="235">
        <f>7240.2+5066.2</f>
        <v>12306.4</v>
      </c>
      <c r="W853" s="235">
        <v>0</v>
      </c>
    </row>
    <row r="854" spans="1:23" s="320" customFormat="1" ht="131.25" customHeight="1">
      <c r="A854" s="312" t="s">
        <v>66</v>
      </c>
      <c r="B854" s="224" t="s">
        <v>1306</v>
      </c>
      <c r="C854" s="102" t="s">
        <v>1307</v>
      </c>
      <c r="D854" s="102"/>
      <c r="E854" s="246" t="s">
        <v>94</v>
      </c>
      <c r="F854" s="246" t="s">
        <v>83</v>
      </c>
      <c r="G854" s="246" t="s">
        <v>1308</v>
      </c>
      <c r="H854" s="560">
        <v>100</v>
      </c>
      <c r="I854" s="563" t="s">
        <v>1309</v>
      </c>
      <c r="J854" s="564" t="s">
        <v>1310</v>
      </c>
      <c r="K854" s="102"/>
      <c r="L854" s="646">
        <v>10575.9</v>
      </c>
      <c r="M854" s="235">
        <v>9915.2000000000007</v>
      </c>
      <c r="N854" s="235">
        <v>6820.3</v>
      </c>
      <c r="O854" s="235">
        <f>SUM(P854:Q854)</f>
        <v>11323.6</v>
      </c>
      <c r="P854" s="235">
        <v>11323.6</v>
      </c>
      <c r="Q854" s="235">
        <v>0</v>
      </c>
      <c r="R854" s="235">
        <f>SUM(S854:T854)</f>
        <v>10534.1</v>
      </c>
      <c r="S854" s="235">
        <v>10534.1</v>
      </c>
      <c r="T854" s="235">
        <v>0</v>
      </c>
      <c r="U854" s="235">
        <f>SUM(V854:W854)</f>
        <v>10614.2</v>
      </c>
      <c r="V854" s="235">
        <v>10614.2</v>
      </c>
      <c r="W854" s="235">
        <v>0</v>
      </c>
    </row>
    <row r="855" spans="1:23" s="320" customFormat="1" ht="131.25" customHeight="1">
      <c r="A855" s="565" t="s">
        <v>699</v>
      </c>
      <c r="B855" s="224" t="s">
        <v>1311</v>
      </c>
      <c r="C855" s="102"/>
      <c r="D855" s="102"/>
      <c r="E855" s="246" t="s">
        <v>93</v>
      </c>
      <c r="F855" s="246" t="s">
        <v>84</v>
      </c>
      <c r="G855" s="246" t="s">
        <v>1312</v>
      </c>
      <c r="H855" s="560">
        <v>100</v>
      </c>
      <c r="I855" s="541" t="s">
        <v>1280</v>
      </c>
      <c r="J855" s="542" t="s">
        <v>1026</v>
      </c>
      <c r="K855" s="102"/>
      <c r="L855" s="646">
        <v>0</v>
      </c>
      <c r="M855" s="235">
        <v>1611</v>
      </c>
      <c r="N855" s="235">
        <v>987.1</v>
      </c>
      <c r="O855" s="235">
        <f>P855+Q855</f>
        <v>2835.8</v>
      </c>
      <c r="P855" s="235">
        <v>2835.8</v>
      </c>
      <c r="Q855" s="235">
        <v>0</v>
      </c>
      <c r="R855" s="235">
        <f>S855+T855</f>
        <v>2638.1</v>
      </c>
      <c r="S855" s="235">
        <v>2638.1</v>
      </c>
      <c r="T855" s="235">
        <v>0</v>
      </c>
      <c r="U855" s="235">
        <f>V855+W855</f>
        <v>2658.2</v>
      </c>
      <c r="V855" s="235">
        <v>2658.2</v>
      </c>
      <c r="W855" s="235">
        <v>0</v>
      </c>
    </row>
    <row r="856" spans="1:23" s="320" customFormat="1" ht="39.75" customHeight="1">
      <c r="A856" s="565" t="s">
        <v>13</v>
      </c>
      <c r="B856" s="224" t="s">
        <v>32</v>
      </c>
      <c r="C856" s="149"/>
      <c r="D856" s="286"/>
      <c r="E856" s="224"/>
      <c r="F856" s="224"/>
      <c r="G856" s="224"/>
      <c r="H856" s="150">
        <v>200</v>
      </c>
      <c r="I856" s="149"/>
      <c r="J856" s="149"/>
      <c r="K856" s="286"/>
      <c r="L856" s="235">
        <f>L857+L860+L871</f>
        <v>20744.8</v>
      </c>
      <c r="M856" s="235">
        <f>M857+M860+M871</f>
        <v>18764.5</v>
      </c>
      <c r="N856" s="235">
        <f>N857+N860+N871</f>
        <v>10020.799999999999</v>
      </c>
      <c r="O856" s="235">
        <f>O857+O860+O871</f>
        <v>20277.299999999996</v>
      </c>
      <c r="P856" s="235">
        <f t="shared" ref="P856:W856" si="290">P857+P860+P871</f>
        <v>20277.299999999996</v>
      </c>
      <c r="Q856" s="235">
        <f t="shared" si="290"/>
        <v>0</v>
      </c>
      <c r="R856" s="235">
        <f t="shared" si="290"/>
        <v>18863.600000000002</v>
      </c>
      <c r="S856" s="235">
        <f t="shared" si="290"/>
        <v>18863.600000000002</v>
      </c>
      <c r="T856" s="235">
        <f t="shared" si="290"/>
        <v>0</v>
      </c>
      <c r="U856" s="235">
        <f t="shared" si="290"/>
        <v>19007.2</v>
      </c>
      <c r="V856" s="235">
        <f t="shared" si="290"/>
        <v>19007.2</v>
      </c>
      <c r="W856" s="235">
        <f t="shared" si="290"/>
        <v>0</v>
      </c>
    </row>
    <row r="857" spans="1:23" s="320" customFormat="1" ht="45.75" customHeight="1">
      <c r="A857" s="565" t="s">
        <v>49</v>
      </c>
      <c r="B857" s="222" t="s">
        <v>1313</v>
      </c>
      <c r="C857" s="799"/>
      <c r="D857" s="779"/>
      <c r="E857" s="566"/>
      <c r="F857" s="566"/>
      <c r="G857" s="150"/>
      <c r="H857" s="242">
        <v>200</v>
      </c>
      <c r="I857" s="567" t="s">
        <v>1314</v>
      </c>
      <c r="J857" s="139" t="s">
        <v>1315</v>
      </c>
      <c r="K857" s="568"/>
      <c r="L857" s="646">
        <f>L858+L859</f>
        <v>13152.2</v>
      </c>
      <c r="M857" s="646">
        <f>M858+M859</f>
        <v>11474.7</v>
      </c>
      <c r="N857" s="646">
        <f>N858+N859</f>
        <v>6429.3</v>
      </c>
      <c r="O857" s="235">
        <f t="shared" ref="O857:W857" si="291">O858</f>
        <v>11355.8</v>
      </c>
      <c r="P857" s="235">
        <f t="shared" si="291"/>
        <v>11355.8</v>
      </c>
      <c r="Q857" s="235">
        <f t="shared" si="291"/>
        <v>0</v>
      </c>
      <c r="R857" s="235">
        <f t="shared" si="291"/>
        <v>10564.1</v>
      </c>
      <c r="S857" s="235">
        <f t="shared" si="291"/>
        <v>10564.1</v>
      </c>
      <c r="T857" s="235">
        <f t="shared" si="291"/>
        <v>0</v>
      </c>
      <c r="U857" s="235">
        <f t="shared" si="291"/>
        <v>10644.4</v>
      </c>
      <c r="V857" s="235">
        <f t="shared" si="291"/>
        <v>10644.4</v>
      </c>
      <c r="W857" s="235">
        <f t="shared" si="291"/>
        <v>0</v>
      </c>
    </row>
    <row r="858" spans="1:23" s="320" customFormat="1" ht="21.75" customHeight="1">
      <c r="A858" s="569"/>
      <c r="B858" s="222" t="s">
        <v>1316</v>
      </c>
      <c r="C858" s="800"/>
      <c r="D858" s="780"/>
      <c r="E858" s="514" t="s">
        <v>93</v>
      </c>
      <c r="F858" s="514" t="s">
        <v>84</v>
      </c>
      <c r="G858" s="247">
        <v>2420100590</v>
      </c>
      <c r="H858" s="247"/>
      <c r="I858" s="743" t="s">
        <v>1317</v>
      </c>
      <c r="J858" s="745" t="s">
        <v>1318</v>
      </c>
      <c r="K858" s="570"/>
      <c r="L858" s="646">
        <v>13078.5</v>
      </c>
      <c r="M858" s="235">
        <v>11474.7</v>
      </c>
      <c r="N858" s="235">
        <v>6429.3</v>
      </c>
      <c r="O858" s="235">
        <f>P858+Q858</f>
        <v>11355.8</v>
      </c>
      <c r="P858" s="235">
        <v>11355.8</v>
      </c>
      <c r="Q858" s="235">
        <v>0</v>
      </c>
      <c r="R858" s="235">
        <f>S858</f>
        <v>10564.1</v>
      </c>
      <c r="S858" s="235">
        <v>10564.1</v>
      </c>
      <c r="T858" s="235">
        <v>0</v>
      </c>
      <c r="U858" s="235">
        <f>V858</f>
        <v>10644.4</v>
      </c>
      <c r="V858" s="235">
        <v>10644.4</v>
      </c>
      <c r="W858" s="235">
        <v>0</v>
      </c>
    </row>
    <row r="859" spans="1:23" s="320" customFormat="1" ht="31.5" customHeight="1">
      <c r="A859" s="569"/>
      <c r="B859" s="222" t="s">
        <v>1319</v>
      </c>
      <c r="C859" s="801"/>
      <c r="D859" s="781"/>
      <c r="E859" s="514" t="s">
        <v>93</v>
      </c>
      <c r="F859" s="514" t="s">
        <v>84</v>
      </c>
      <c r="G859" s="247">
        <v>1710421050</v>
      </c>
      <c r="H859" s="571"/>
      <c r="I859" s="743"/>
      <c r="J859" s="745"/>
      <c r="K859" s="570"/>
      <c r="L859" s="646">
        <v>73.7</v>
      </c>
      <c r="M859" s="235">
        <v>0</v>
      </c>
      <c r="N859" s="235">
        <v>0</v>
      </c>
      <c r="O859" s="235">
        <f>P859+Q859</f>
        <v>0</v>
      </c>
      <c r="P859" s="235">
        <v>0</v>
      </c>
      <c r="Q859" s="235">
        <v>0</v>
      </c>
      <c r="R859" s="235">
        <f>S859</f>
        <v>0</v>
      </c>
      <c r="S859" s="235">
        <v>0</v>
      </c>
      <c r="T859" s="235">
        <v>0</v>
      </c>
      <c r="U859" s="235">
        <f>V859</f>
        <v>0</v>
      </c>
      <c r="V859" s="235">
        <v>0</v>
      </c>
      <c r="W859" s="235">
        <v>0</v>
      </c>
    </row>
    <row r="860" spans="1:23" s="320" customFormat="1" ht="38.25" customHeight="1">
      <c r="A860" s="312" t="s">
        <v>70</v>
      </c>
      <c r="B860" s="222" t="s">
        <v>1320</v>
      </c>
      <c r="C860" s="328"/>
      <c r="D860" s="328"/>
      <c r="E860" s="246"/>
      <c r="F860" s="246"/>
      <c r="G860" s="248"/>
      <c r="H860" s="150">
        <v>200</v>
      </c>
      <c r="I860" s="572"/>
      <c r="J860" s="573"/>
      <c r="K860" s="574"/>
      <c r="L860" s="646">
        <f>L861+L862+L864+L865+L863+L866+L867+L868+L870</f>
        <v>4836.2999999999993</v>
      </c>
      <c r="M860" s="235">
        <f>M861+M862+M863+M864+M865+M866+M867+M868+M870+M869</f>
        <v>3466.9</v>
      </c>
      <c r="N860" s="235">
        <f>N861+N862+N863+N864+N865+N866+N867+N868+N870+N869</f>
        <v>1543.2</v>
      </c>
      <c r="O860" s="235">
        <f>O861+O862+O863+O864+O865+O866+O867+O868+O870+O869</f>
        <v>5031.8999999999996</v>
      </c>
      <c r="P860" s="235">
        <f>P861+P862+P863+P864+P865+P866+P867+P868+P870+P869</f>
        <v>5031.8999999999996</v>
      </c>
      <c r="Q860" s="235">
        <f>Q861+Q862+Q863+Q864+Q865+Q866+Q867</f>
        <v>0</v>
      </c>
      <c r="R860" s="235">
        <f>R861+R862+R863+R864+R865+R866+R867+R868+R870+R869</f>
        <v>4681.1000000000004</v>
      </c>
      <c r="S860" s="235">
        <f>S861+S862+S863+S864+S865+S866+S867+S868+S870+S869</f>
        <v>4681.1000000000004</v>
      </c>
      <c r="T860" s="235">
        <f>T861+T862+T863+T864+T865+T866+T867</f>
        <v>0</v>
      </c>
      <c r="U860" s="235">
        <f>U861+U862+U863+U864+U865+U866+U867+U868+U870+U869</f>
        <v>4716.8</v>
      </c>
      <c r="V860" s="235">
        <f>V861+V862+V863+V864+V865+V866+V867+V868+V870+V869</f>
        <v>4716.8</v>
      </c>
      <c r="W860" s="235">
        <f>W861+W862+W863+W864+W865+W866+W867</f>
        <v>0</v>
      </c>
    </row>
    <row r="861" spans="1:23" s="320" customFormat="1" ht="198.75" customHeight="1">
      <c r="A861" s="569"/>
      <c r="B861" s="222" t="s">
        <v>1659</v>
      </c>
      <c r="C861" s="330"/>
      <c r="D861" s="330"/>
      <c r="E861" s="246" t="s">
        <v>1321</v>
      </c>
      <c r="F861" s="246" t="s">
        <v>1322</v>
      </c>
      <c r="G861" s="248" t="s">
        <v>131</v>
      </c>
      <c r="H861" s="150"/>
      <c r="I861" s="575" t="s">
        <v>1323</v>
      </c>
      <c r="J861" s="330" t="s">
        <v>1324</v>
      </c>
      <c r="K861" s="576"/>
      <c r="L861" s="646">
        <v>1941.1</v>
      </c>
      <c r="M861" s="235">
        <v>128.4</v>
      </c>
      <c r="N861" s="235">
        <v>128.4</v>
      </c>
      <c r="O861" s="235">
        <v>0</v>
      </c>
      <c r="P861" s="235">
        <v>0</v>
      </c>
      <c r="Q861" s="235">
        <v>0</v>
      </c>
      <c r="R861" s="235">
        <v>0</v>
      </c>
      <c r="S861" s="235">
        <v>0</v>
      </c>
      <c r="T861" s="235">
        <v>0</v>
      </c>
      <c r="U861" s="235">
        <v>0</v>
      </c>
      <c r="V861" s="235">
        <v>0</v>
      </c>
      <c r="W861" s="235">
        <v>0</v>
      </c>
    </row>
    <row r="862" spans="1:23" s="320" customFormat="1" ht="32.25" customHeight="1">
      <c r="A862" s="569"/>
      <c r="B862" s="222" t="s">
        <v>1325</v>
      </c>
      <c r="C862" s="330"/>
      <c r="D862" s="330"/>
      <c r="E862" s="246" t="s">
        <v>96</v>
      </c>
      <c r="F862" s="246" t="s">
        <v>98</v>
      </c>
      <c r="G862" s="248" t="s">
        <v>1326</v>
      </c>
      <c r="H862" s="150"/>
      <c r="I862" s="728" t="s">
        <v>1327</v>
      </c>
      <c r="J862" s="728" t="s">
        <v>1328</v>
      </c>
      <c r="K862" s="576"/>
      <c r="L862" s="646">
        <v>35.200000000000003</v>
      </c>
      <c r="M862" s="235">
        <v>114.5</v>
      </c>
      <c r="N862" s="235">
        <v>82.4</v>
      </c>
      <c r="O862" s="235">
        <f>P862+Q862</f>
        <v>306.7</v>
      </c>
      <c r="P862" s="235">
        <v>306.7</v>
      </c>
      <c r="Q862" s="235">
        <v>0</v>
      </c>
      <c r="R862" s="235">
        <f>S862+T862</f>
        <v>285.3</v>
      </c>
      <c r="S862" s="235">
        <v>285.3</v>
      </c>
      <c r="T862" s="235">
        <v>0</v>
      </c>
      <c r="U862" s="235">
        <f>V862+W862</f>
        <v>287.5</v>
      </c>
      <c r="V862" s="235">
        <v>287.5</v>
      </c>
      <c r="W862" s="235">
        <v>0</v>
      </c>
    </row>
    <row r="863" spans="1:23" s="320" customFormat="1" ht="46.5" customHeight="1">
      <c r="A863" s="569"/>
      <c r="B863" s="222" t="s">
        <v>1329</v>
      </c>
      <c r="C863" s="330"/>
      <c r="D863" s="330"/>
      <c r="E863" s="246" t="s">
        <v>96</v>
      </c>
      <c r="F863" s="246" t="s">
        <v>98</v>
      </c>
      <c r="G863" s="248" t="s">
        <v>1330</v>
      </c>
      <c r="H863" s="150"/>
      <c r="I863" s="728"/>
      <c r="J863" s="728"/>
      <c r="K863" s="576"/>
      <c r="L863" s="646">
        <v>464.7</v>
      </c>
      <c r="M863" s="235">
        <v>391.3</v>
      </c>
      <c r="N863" s="235">
        <v>0</v>
      </c>
      <c r="O863" s="235">
        <f>P863</f>
        <v>371.7</v>
      </c>
      <c r="P863" s="235">
        <v>371.7</v>
      </c>
      <c r="Q863" s="235">
        <v>0</v>
      </c>
      <c r="R863" s="235">
        <f t="shared" ref="R863:R870" si="292">S863</f>
        <v>345.8</v>
      </c>
      <c r="S863" s="235">
        <v>345.8</v>
      </c>
      <c r="T863" s="235">
        <v>0</v>
      </c>
      <c r="U863" s="235">
        <f t="shared" ref="U863:U870" si="293">V863</f>
        <v>348.4</v>
      </c>
      <c r="V863" s="235">
        <v>348.4</v>
      </c>
      <c r="W863" s="235">
        <v>0</v>
      </c>
    </row>
    <row r="864" spans="1:23" s="320" customFormat="1" ht="33" customHeight="1">
      <c r="A864" s="569"/>
      <c r="B864" s="222" t="s">
        <v>1331</v>
      </c>
      <c r="C864" s="330"/>
      <c r="D864" s="330"/>
      <c r="E864" s="246" t="s">
        <v>96</v>
      </c>
      <c r="F864" s="246" t="s">
        <v>98</v>
      </c>
      <c r="G864" s="248" t="s">
        <v>1332</v>
      </c>
      <c r="H864" s="150"/>
      <c r="I864" s="728"/>
      <c r="J864" s="728"/>
      <c r="K864" s="576"/>
      <c r="L864" s="646">
        <v>1153.4000000000001</v>
      </c>
      <c r="M864" s="235">
        <v>1165</v>
      </c>
      <c r="N864" s="235">
        <v>784.6</v>
      </c>
      <c r="O864" s="235">
        <f>P864+Q864</f>
        <v>1197.5999999999999</v>
      </c>
      <c r="P864" s="235">
        <v>1197.5999999999999</v>
      </c>
      <c r="Q864" s="235">
        <v>0</v>
      </c>
      <c r="R864" s="235">
        <f t="shared" si="292"/>
        <v>1114.0999999999999</v>
      </c>
      <c r="S864" s="235">
        <v>1114.0999999999999</v>
      </c>
      <c r="T864" s="235">
        <v>0</v>
      </c>
      <c r="U864" s="235">
        <f t="shared" si="293"/>
        <v>1122.5999999999999</v>
      </c>
      <c r="V864" s="235">
        <v>1122.5999999999999</v>
      </c>
      <c r="W864" s="235">
        <v>0</v>
      </c>
    </row>
    <row r="865" spans="1:23" s="320" customFormat="1" ht="33" customHeight="1">
      <c r="A865" s="569"/>
      <c r="B865" s="222" t="s">
        <v>1333</v>
      </c>
      <c r="C865" s="330"/>
      <c r="D865" s="330"/>
      <c r="E865" s="246" t="s">
        <v>96</v>
      </c>
      <c r="F865" s="246" t="s">
        <v>81</v>
      </c>
      <c r="G865" s="248" t="s">
        <v>201</v>
      </c>
      <c r="H865" s="150"/>
      <c r="I865" s="728"/>
      <c r="J865" s="728"/>
      <c r="K865" s="576"/>
      <c r="L865" s="646">
        <v>18</v>
      </c>
      <c r="M865" s="235">
        <v>77.5</v>
      </c>
      <c r="N865" s="235">
        <v>14.6</v>
      </c>
      <c r="O865" s="235">
        <f>P865+Q865</f>
        <v>62.7</v>
      </c>
      <c r="P865" s="235">
        <v>62.7</v>
      </c>
      <c r="Q865" s="235">
        <v>0</v>
      </c>
      <c r="R865" s="235">
        <f t="shared" si="292"/>
        <v>58.3</v>
      </c>
      <c r="S865" s="235">
        <v>58.3</v>
      </c>
      <c r="T865" s="235">
        <v>0</v>
      </c>
      <c r="U865" s="235">
        <f t="shared" si="293"/>
        <v>58.8</v>
      </c>
      <c r="V865" s="235">
        <v>58.8</v>
      </c>
      <c r="W865" s="235">
        <v>0</v>
      </c>
    </row>
    <row r="866" spans="1:23" s="320" customFormat="1" ht="48.75" customHeight="1">
      <c r="A866" s="569"/>
      <c r="B866" s="222" t="s">
        <v>1334</v>
      </c>
      <c r="C866" s="330"/>
      <c r="D866" s="330"/>
      <c r="E866" s="246" t="s">
        <v>1335</v>
      </c>
      <c r="F866" s="246" t="s">
        <v>1336</v>
      </c>
      <c r="G866" s="248" t="s">
        <v>1337</v>
      </c>
      <c r="H866" s="150"/>
      <c r="I866" s="366" t="s">
        <v>1338</v>
      </c>
      <c r="J866" s="330" t="s">
        <v>1339</v>
      </c>
      <c r="K866" s="576"/>
      <c r="L866" s="646">
        <v>0</v>
      </c>
      <c r="M866" s="235">
        <v>79.3</v>
      </c>
      <c r="N866" s="235">
        <v>0</v>
      </c>
      <c r="O866" s="235">
        <f>P866</f>
        <v>244.5</v>
      </c>
      <c r="P866" s="235">
        <v>244.5</v>
      </c>
      <c r="Q866" s="235">
        <v>0</v>
      </c>
      <c r="R866" s="235">
        <f t="shared" si="292"/>
        <v>227.5</v>
      </c>
      <c r="S866" s="235">
        <v>227.5</v>
      </c>
      <c r="T866" s="235">
        <v>0</v>
      </c>
      <c r="U866" s="235">
        <f t="shared" si="293"/>
        <v>229.2</v>
      </c>
      <c r="V866" s="235">
        <v>229.2</v>
      </c>
      <c r="W866" s="235">
        <v>0</v>
      </c>
    </row>
    <row r="867" spans="1:23" s="320" customFormat="1" ht="41.25" customHeight="1">
      <c r="A867" s="569"/>
      <c r="B867" s="222" t="s">
        <v>1340</v>
      </c>
      <c r="C867" s="135"/>
      <c r="D867" s="135"/>
      <c r="E867" s="246" t="s">
        <v>96</v>
      </c>
      <c r="F867" s="246" t="s">
        <v>98</v>
      </c>
      <c r="G867" s="248" t="s">
        <v>1341</v>
      </c>
      <c r="H867" s="150"/>
      <c r="I867" s="728" t="s">
        <v>1342</v>
      </c>
      <c r="J867" s="728" t="s">
        <v>1343</v>
      </c>
      <c r="K867" s="126"/>
      <c r="L867" s="646">
        <v>198.3</v>
      </c>
      <c r="M867" s="235">
        <v>43.9</v>
      </c>
      <c r="N867" s="235">
        <v>28</v>
      </c>
      <c r="O867" s="235">
        <f>P867</f>
        <v>89.3</v>
      </c>
      <c r="P867" s="235">
        <v>89.3</v>
      </c>
      <c r="Q867" s="235">
        <v>0</v>
      </c>
      <c r="R867" s="235">
        <f t="shared" si="292"/>
        <v>83.1</v>
      </c>
      <c r="S867" s="235">
        <v>83.1</v>
      </c>
      <c r="T867" s="235">
        <v>0</v>
      </c>
      <c r="U867" s="235">
        <f t="shared" si="293"/>
        <v>83.7</v>
      </c>
      <c r="V867" s="235">
        <v>83.7</v>
      </c>
      <c r="W867" s="235">
        <v>0</v>
      </c>
    </row>
    <row r="868" spans="1:23" s="320" customFormat="1" ht="41.25" customHeight="1">
      <c r="A868" s="569"/>
      <c r="B868" s="222" t="s">
        <v>1344</v>
      </c>
      <c r="C868" s="127"/>
      <c r="D868" s="127"/>
      <c r="E868" s="246" t="s">
        <v>94</v>
      </c>
      <c r="F868" s="246" t="s">
        <v>81</v>
      </c>
      <c r="G868" s="248" t="s">
        <v>1345</v>
      </c>
      <c r="H868" s="150"/>
      <c r="I868" s="728"/>
      <c r="J868" s="728"/>
      <c r="K868" s="126"/>
      <c r="L868" s="646">
        <v>1025.5999999999999</v>
      </c>
      <c r="M868" s="235">
        <v>1260.4000000000001</v>
      </c>
      <c r="N868" s="235">
        <v>505.2</v>
      </c>
      <c r="O868" s="235">
        <f>P868</f>
        <v>1238.5999999999999</v>
      </c>
      <c r="P868" s="235">
        <v>1238.5999999999999</v>
      </c>
      <c r="Q868" s="235">
        <v>0</v>
      </c>
      <c r="R868" s="235">
        <f t="shared" si="292"/>
        <v>1152.2</v>
      </c>
      <c r="S868" s="235">
        <v>1152.2</v>
      </c>
      <c r="T868" s="235">
        <v>0</v>
      </c>
      <c r="U868" s="235">
        <f t="shared" si="293"/>
        <v>1161</v>
      </c>
      <c r="V868" s="235">
        <v>1161</v>
      </c>
      <c r="W868" s="235">
        <v>0</v>
      </c>
    </row>
    <row r="869" spans="1:23" s="320" customFormat="1" ht="28.5" customHeight="1">
      <c r="A869" s="569"/>
      <c r="B869" s="222" t="s">
        <v>1346</v>
      </c>
      <c r="C869" s="127"/>
      <c r="D869" s="127"/>
      <c r="E869" s="246" t="s">
        <v>96</v>
      </c>
      <c r="F869" s="246" t="s">
        <v>98</v>
      </c>
      <c r="G869" s="248" t="s">
        <v>1347</v>
      </c>
      <c r="H869" s="150"/>
      <c r="I869" s="728"/>
      <c r="J869" s="728"/>
      <c r="K869" s="126"/>
      <c r="L869" s="646">
        <v>0</v>
      </c>
      <c r="M869" s="235">
        <v>206.6</v>
      </c>
      <c r="N869" s="235">
        <v>0</v>
      </c>
      <c r="O869" s="235">
        <f>P869</f>
        <v>240.2</v>
      </c>
      <c r="P869" s="235">
        <v>240.2</v>
      </c>
      <c r="Q869" s="235">
        <v>0</v>
      </c>
      <c r="R869" s="235">
        <f t="shared" si="292"/>
        <v>223.5</v>
      </c>
      <c r="S869" s="235">
        <v>223.5</v>
      </c>
      <c r="T869" s="235">
        <v>0</v>
      </c>
      <c r="U869" s="235">
        <f t="shared" si="293"/>
        <v>225.2</v>
      </c>
      <c r="V869" s="235">
        <v>225.2</v>
      </c>
      <c r="W869" s="235">
        <v>0</v>
      </c>
    </row>
    <row r="870" spans="1:23" s="320" customFormat="1" ht="15.75" customHeight="1">
      <c r="A870" s="569"/>
      <c r="B870" s="224" t="s">
        <v>608</v>
      </c>
      <c r="C870" s="127"/>
      <c r="D870" s="127"/>
      <c r="E870" s="246" t="s">
        <v>96</v>
      </c>
      <c r="F870" s="246" t="s">
        <v>81</v>
      </c>
      <c r="G870" s="246" t="s">
        <v>615</v>
      </c>
      <c r="H870" s="150"/>
      <c r="I870" s="728"/>
      <c r="J870" s="728"/>
      <c r="K870" s="126"/>
      <c r="L870" s="646">
        <v>0</v>
      </c>
      <c r="M870" s="235">
        <v>0</v>
      </c>
      <c r="N870" s="235">
        <v>0</v>
      </c>
      <c r="O870" s="235">
        <f>P870</f>
        <v>1280.5999999999999</v>
      </c>
      <c r="P870" s="235">
        <v>1280.5999999999999</v>
      </c>
      <c r="Q870" s="235">
        <v>0</v>
      </c>
      <c r="R870" s="235">
        <f t="shared" si="292"/>
        <v>1191.3</v>
      </c>
      <c r="S870" s="235">
        <v>1191.3</v>
      </c>
      <c r="T870" s="235">
        <v>0</v>
      </c>
      <c r="U870" s="235">
        <f t="shared" si="293"/>
        <v>1200.4000000000001</v>
      </c>
      <c r="V870" s="235">
        <v>1200.4000000000001</v>
      </c>
      <c r="W870" s="235">
        <v>0</v>
      </c>
    </row>
    <row r="871" spans="1:23" s="320" customFormat="1" ht="30" customHeight="1">
      <c r="A871" s="565" t="s">
        <v>71</v>
      </c>
      <c r="B871" s="222" t="s">
        <v>1348</v>
      </c>
      <c r="C871" s="102"/>
      <c r="D871" s="102"/>
      <c r="E871" s="246"/>
      <c r="F871" s="246"/>
      <c r="G871" s="248"/>
      <c r="H871" s="150">
        <v>200</v>
      </c>
      <c r="I871" s="728"/>
      <c r="J871" s="728"/>
      <c r="K871" s="126"/>
      <c r="L871" s="646">
        <f>L872+L873+L874+L875+L876</f>
        <v>2756.3</v>
      </c>
      <c r="M871" s="235">
        <f>M874+M875+M876</f>
        <v>3822.9</v>
      </c>
      <c r="N871" s="235">
        <f>N874+N875+N876</f>
        <v>2048.3000000000002</v>
      </c>
      <c r="O871" s="235">
        <f t="shared" ref="O871:W871" si="294">O874+O875</f>
        <v>3889.6</v>
      </c>
      <c r="P871" s="235">
        <f t="shared" si="294"/>
        <v>3889.6</v>
      </c>
      <c r="Q871" s="235">
        <f t="shared" si="294"/>
        <v>0</v>
      </c>
      <c r="R871" s="235">
        <f t="shared" si="294"/>
        <v>3618.4</v>
      </c>
      <c r="S871" s="235">
        <f t="shared" si="294"/>
        <v>3618.4</v>
      </c>
      <c r="T871" s="235">
        <f t="shared" si="294"/>
        <v>0</v>
      </c>
      <c r="U871" s="235">
        <f t="shared" si="294"/>
        <v>3646</v>
      </c>
      <c r="V871" s="235">
        <f t="shared" si="294"/>
        <v>3646</v>
      </c>
      <c r="W871" s="235">
        <f t="shared" si="294"/>
        <v>0</v>
      </c>
    </row>
    <row r="872" spans="1:23" s="320" customFormat="1" ht="17.100000000000001" customHeight="1">
      <c r="A872" s="569"/>
      <c r="B872" s="222"/>
      <c r="C872" s="102"/>
      <c r="D872" s="102"/>
      <c r="E872" s="246"/>
      <c r="F872" s="246"/>
      <c r="G872" s="248"/>
      <c r="H872" s="150"/>
      <c r="I872" s="728"/>
      <c r="J872" s="728"/>
      <c r="K872" s="126"/>
      <c r="L872" s="646"/>
      <c r="M872" s="235"/>
      <c r="N872" s="235"/>
      <c r="O872" s="235"/>
      <c r="P872" s="235"/>
      <c r="Q872" s="235"/>
      <c r="R872" s="235"/>
      <c r="S872" s="235"/>
      <c r="T872" s="235"/>
      <c r="U872" s="235"/>
      <c r="V872" s="235"/>
      <c r="W872" s="235"/>
    </row>
    <row r="873" spans="1:23" s="320" customFormat="1" ht="17.100000000000001" customHeight="1">
      <c r="A873" s="569"/>
      <c r="B873" s="222"/>
      <c r="C873" s="102"/>
      <c r="D873" s="102"/>
      <c r="E873" s="246"/>
      <c r="F873" s="246"/>
      <c r="G873" s="248"/>
      <c r="H873" s="150"/>
      <c r="I873" s="728"/>
      <c r="J873" s="728"/>
      <c r="K873" s="126"/>
      <c r="L873" s="646"/>
      <c r="M873" s="235"/>
      <c r="N873" s="235"/>
      <c r="O873" s="235"/>
      <c r="P873" s="235"/>
      <c r="Q873" s="235"/>
      <c r="R873" s="235"/>
      <c r="S873" s="235"/>
      <c r="T873" s="235"/>
      <c r="U873" s="235"/>
      <c r="V873" s="235"/>
      <c r="W873" s="235"/>
    </row>
    <row r="874" spans="1:23" s="320" customFormat="1" ht="36.75" customHeight="1">
      <c r="A874" s="569"/>
      <c r="B874" s="222" t="s">
        <v>1349</v>
      </c>
      <c r="C874" s="102"/>
      <c r="D874" s="102"/>
      <c r="E874" s="246" t="s">
        <v>1350</v>
      </c>
      <c r="F874" s="246" t="s">
        <v>1351</v>
      </c>
      <c r="G874" s="248" t="s">
        <v>1352</v>
      </c>
      <c r="H874" s="150"/>
      <c r="I874" s="728" t="s">
        <v>1353</v>
      </c>
      <c r="J874" s="562" t="s">
        <v>1354</v>
      </c>
      <c r="K874" s="126"/>
      <c r="L874" s="646">
        <v>1589.6</v>
      </c>
      <c r="M874" s="235">
        <v>2730</v>
      </c>
      <c r="N874" s="235">
        <v>1509</v>
      </c>
      <c r="O874" s="235">
        <f>P874</f>
        <v>2850</v>
      </c>
      <c r="P874" s="235">
        <v>2850</v>
      </c>
      <c r="Q874" s="235">
        <v>0</v>
      </c>
      <c r="R874" s="235">
        <f>S874</f>
        <v>2651.3</v>
      </c>
      <c r="S874" s="235">
        <v>2651.3</v>
      </c>
      <c r="T874" s="235">
        <v>0</v>
      </c>
      <c r="U874" s="235">
        <f>V874</f>
        <v>2671.5</v>
      </c>
      <c r="V874" s="235">
        <v>2671.5</v>
      </c>
      <c r="W874" s="235">
        <v>0</v>
      </c>
    </row>
    <row r="875" spans="1:23" s="320" customFormat="1" ht="32.25" customHeight="1">
      <c r="A875" s="569"/>
      <c r="B875" s="222" t="s">
        <v>115</v>
      </c>
      <c r="C875" s="102"/>
      <c r="D875" s="102"/>
      <c r="E875" s="246" t="s">
        <v>94</v>
      </c>
      <c r="F875" s="246" t="s">
        <v>83</v>
      </c>
      <c r="G875" s="248" t="s">
        <v>1308</v>
      </c>
      <c r="H875" s="150"/>
      <c r="I875" s="728"/>
      <c r="J875" s="562"/>
      <c r="K875" s="126"/>
      <c r="L875" s="646">
        <v>1166.7</v>
      </c>
      <c r="M875" s="235">
        <v>1092.9000000000001</v>
      </c>
      <c r="N875" s="235">
        <v>539.29999999999995</v>
      </c>
      <c r="O875" s="235">
        <f>P875</f>
        <v>1039.5999999999999</v>
      </c>
      <c r="P875" s="235">
        <v>1039.5999999999999</v>
      </c>
      <c r="Q875" s="235">
        <v>0</v>
      </c>
      <c r="R875" s="235">
        <f>S875</f>
        <v>967.1</v>
      </c>
      <c r="S875" s="235">
        <v>967.1</v>
      </c>
      <c r="T875" s="235">
        <v>0</v>
      </c>
      <c r="U875" s="235">
        <f>V875</f>
        <v>974.5</v>
      </c>
      <c r="V875" s="235">
        <v>974.5</v>
      </c>
      <c r="W875" s="235">
        <v>0</v>
      </c>
    </row>
    <row r="876" spans="1:23" s="320" customFormat="1" ht="60.75" customHeight="1">
      <c r="A876" s="521"/>
      <c r="B876" s="222"/>
      <c r="C876" s="102"/>
      <c r="D876" s="102"/>
      <c r="E876" s="246"/>
      <c r="F876" s="246"/>
      <c r="G876" s="248"/>
      <c r="H876" s="560"/>
      <c r="I876" s="728" t="s">
        <v>1355</v>
      </c>
      <c r="J876" s="577" t="s">
        <v>1356</v>
      </c>
      <c r="K876" s="126"/>
      <c r="L876" s="646">
        <v>0</v>
      </c>
      <c r="M876" s="235">
        <v>0</v>
      </c>
      <c r="N876" s="235">
        <v>0</v>
      </c>
      <c r="O876" s="235">
        <v>0</v>
      </c>
      <c r="P876" s="235">
        <v>0</v>
      </c>
      <c r="Q876" s="235">
        <v>0</v>
      </c>
      <c r="R876" s="235">
        <v>0</v>
      </c>
      <c r="S876" s="235">
        <v>0</v>
      </c>
      <c r="T876" s="235">
        <v>0</v>
      </c>
      <c r="U876" s="235">
        <v>0</v>
      </c>
      <c r="V876" s="235">
        <v>0</v>
      </c>
      <c r="W876" s="235">
        <v>0</v>
      </c>
    </row>
    <row r="877" spans="1:23" s="320" customFormat="1" ht="21" customHeight="1">
      <c r="A877" s="521" t="s">
        <v>50</v>
      </c>
      <c r="B877" s="224" t="s">
        <v>31</v>
      </c>
      <c r="C877" s="149"/>
      <c r="D877" s="286"/>
      <c r="E877" s="224"/>
      <c r="F877" s="224"/>
      <c r="G877" s="224"/>
      <c r="H877" s="244">
        <v>800</v>
      </c>
      <c r="I877" s="728"/>
      <c r="J877" s="578"/>
      <c r="K877" s="556"/>
      <c r="L877" s="646">
        <f>SUM(L878:L880)</f>
        <v>1489</v>
      </c>
      <c r="M877" s="235">
        <f t="shared" ref="M877:W877" si="295">SUM(M878:M880)</f>
        <v>1324</v>
      </c>
      <c r="N877" s="235">
        <f t="shared" si="295"/>
        <v>1121.9000000000001</v>
      </c>
      <c r="O877" s="235">
        <f t="shared" si="295"/>
        <v>1257.8</v>
      </c>
      <c r="P877" s="235">
        <f>SUM(P878:P880)</f>
        <v>1257.8</v>
      </c>
      <c r="Q877" s="235">
        <f t="shared" si="295"/>
        <v>0</v>
      </c>
      <c r="R877" s="235">
        <f t="shared" si="295"/>
        <v>1170.0999999999999</v>
      </c>
      <c r="S877" s="235">
        <f t="shared" si="295"/>
        <v>1170.0999999999999</v>
      </c>
      <c r="T877" s="235">
        <f t="shared" si="295"/>
        <v>0</v>
      </c>
      <c r="U877" s="235">
        <f t="shared" si="295"/>
        <v>1179</v>
      </c>
      <c r="V877" s="235">
        <f t="shared" si="295"/>
        <v>1179</v>
      </c>
      <c r="W877" s="235">
        <f t="shared" si="295"/>
        <v>0</v>
      </c>
    </row>
    <row r="878" spans="1:23" s="320" customFormat="1" ht="66" customHeight="1">
      <c r="A878" s="312" t="s">
        <v>51</v>
      </c>
      <c r="B878" s="224" t="s">
        <v>1293</v>
      </c>
      <c r="C878" s="149"/>
      <c r="D878" s="286"/>
      <c r="E878" s="246" t="s">
        <v>93</v>
      </c>
      <c r="F878" s="246" t="s">
        <v>84</v>
      </c>
      <c r="G878" s="246" t="s">
        <v>1357</v>
      </c>
      <c r="H878" s="560">
        <v>800</v>
      </c>
      <c r="I878" s="366" t="s">
        <v>1358</v>
      </c>
      <c r="J878" s="579" t="s">
        <v>1359</v>
      </c>
      <c r="K878" s="286"/>
      <c r="L878" s="646">
        <v>271.39999999999998</v>
      </c>
      <c r="M878" s="235">
        <v>242</v>
      </c>
      <c r="N878" s="235">
        <v>196.2</v>
      </c>
      <c r="O878" s="235">
        <f>SUM(P878:Q878)</f>
        <v>229.9</v>
      </c>
      <c r="P878" s="235">
        <v>229.9</v>
      </c>
      <c r="Q878" s="235">
        <v>0</v>
      </c>
      <c r="R878" s="235">
        <f>SUM(S878:T878)</f>
        <v>213.9</v>
      </c>
      <c r="S878" s="235">
        <v>213.9</v>
      </c>
      <c r="T878" s="235">
        <v>0</v>
      </c>
      <c r="U878" s="235">
        <f>SUM(V878:W878)</f>
        <v>215.5</v>
      </c>
      <c r="V878" s="235">
        <v>215.5</v>
      </c>
      <c r="W878" s="235">
        <v>0</v>
      </c>
    </row>
    <row r="879" spans="1:23" s="320" customFormat="1" ht="58.5" customHeight="1">
      <c r="A879" s="312" t="s">
        <v>72</v>
      </c>
      <c r="B879" s="224" t="s">
        <v>1299</v>
      </c>
      <c r="C879" s="102"/>
      <c r="D879" s="102"/>
      <c r="E879" s="249" t="s">
        <v>96</v>
      </c>
      <c r="F879" s="249" t="s">
        <v>98</v>
      </c>
      <c r="G879" s="249" t="s">
        <v>1332</v>
      </c>
      <c r="H879" s="560">
        <v>800</v>
      </c>
      <c r="I879" s="366" t="s">
        <v>1360</v>
      </c>
      <c r="J879" s="580" t="s">
        <v>1361</v>
      </c>
      <c r="K879" s="102"/>
      <c r="L879" s="646">
        <v>11.9</v>
      </c>
      <c r="M879" s="235">
        <v>10.6</v>
      </c>
      <c r="N879" s="235">
        <v>1.3</v>
      </c>
      <c r="O879" s="235">
        <f>SUM(P879:Q879)</f>
        <v>10.1</v>
      </c>
      <c r="P879" s="235">
        <v>10.1</v>
      </c>
      <c r="Q879" s="235">
        <v>0</v>
      </c>
      <c r="R879" s="235">
        <f>SUM(S879:T879)</f>
        <v>9.4</v>
      </c>
      <c r="S879" s="235">
        <v>9.4</v>
      </c>
      <c r="T879" s="235">
        <v>0</v>
      </c>
      <c r="U879" s="235">
        <f>SUM(V879:W879)</f>
        <v>9.5</v>
      </c>
      <c r="V879" s="235">
        <v>9.5</v>
      </c>
      <c r="W879" s="235">
        <v>0</v>
      </c>
    </row>
    <row r="880" spans="1:23" s="320" customFormat="1" ht="61.5" customHeight="1">
      <c r="A880" s="312" t="s">
        <v>186</v>
      </c>
      <c r="B880" s="224" t="s">
        <v>1306</v>
      </c>
      <c r="C880" s="102"/>
      <c r="D880" s="102"/>
      <c r="E880" s="246" t="s">
        <v>94</v>
      </c>
      <c r="F880" s="246" t="s">
        <v>83</v>
      </c>
      <c r="G880" s="246" t="s">
        <v>1308</v>
      </c>
      <c r="H880" s="560">
        <v>800</v>
      </c>
      <c r="I880" s="304" t="s">
        <v>1362</v>
      </c>
      <c r="J880" s="580" t="s">
        <v>1363</v>
      </c>
      <c r="K880" s="102"/>
      <c r="L880" s="646">
        <v>1205.7</v>
      </c>
      <c r="M880" s="235">
        <v>1071.4000000000001</v>
      </c>
      <c r="N880" s="235">
        <v>924.4</v>
      </c>
      <c r="O880" s="235">
        <f>SUM(P880:Q880)</f>
        <v>1017.8</v>
      </c>
      <c r="P880" s="235">
        <v>1017.8</v>
      </c>
      <c r="Q880" s="235">
        <v>0</v>
      </c>
      <c r="R880" s="235">
        <f>SUM(S880:T880)</f>
        <v>946.8</v>
      </c>
      <c r="S880" s="235">
        <v>946.8</v>
      </c>
      <c r="T880" s="235">
        <v>0</v>
      </c>
      <c r="U880" s="235">
        <f>SUM(V880:W880)</f>
        <v>954</v>
      </c>
      <c r="V880" s="235">
        <v>954</v>
      </c>
      <c r="W880" s="235">
        <v>0</v>
      </c>
    </row>
    <row r="881" spans="1:23" s="320" customFormat="1" ht="39.75" customHeight="1">
      <c r="A881" s="769" t="s">
        <v>73</v>
      </c>
      <c r="B881" s="769"/>
      <c r="C881" s="769"/>
      <c r="D881" s="769"/>
      <c r="E881" s="769"/>
      <c r="F881" s="769"/>
      <c r="G881" s="769"/>
      <c r="H881" s="769"/>
      <c r="I881" s="782"/>
      <c r="J881" s="769"/>
      <c r="K881" s="769"/>
      <c r="L881" s="622">
        <f>SUM(L882)</f>
        <v>3438.1</v>
      </c>
      <c r="M881" s="622">
        <f>SUM(M882)</f>
        <v>6761.6</v>
      </c>
      <c r="N881" s="622">
        <f t="shared" ref="N881:W881" si="296">SUM(N882)</f>
        <v>1323.9</v>
      </c>
      <c r="O881" s="622">
        <f>SUM(O882)</f>
        <v>3188.7999999999997</v>
      </c>
      <c r="P881" s="622">
        <f t="shared" si="296"/>
        <v>3188.7999999999997</v>
      </c>
      <c r="Q881" s="622">
        <f t="shared" si="296"/>
        <v>0</v>
      </c>
      <c r="R881" s="622">
        <f t="shared" si="296"/>
        <v>2966.3</v>
      </c>
      <c r="S881" s="622">
        <f t="shared" si="296"/>
        <v>2966.3</v>
      </c>
      <c r="T881" s="622">
        <f t="shared" si="296"/>
        <v>0</v>
      </c>
      <c r="U881" s="622">
        <f t="shared" si="296"/>
        <v>2989.0000000000009</v>
      </c>
      <c r="V881" s="622">
        <f t="shared" si="296"/>
        <v>2989.0000000000009</v>
      </c>
      <c r="W881" s="622">
        <f t="shared" si="296"/>
        <v>0</v>
      </c>
    </row>
    <row r="882" spans="1:23" s="320" customFormat="1" ht="39.75" customHeight="1">
      <c r="A882" s="312" t="s">
        <v>21</v>
      </c>
      <c r="B882" s="224" t="s">
        <v>90</v>
      </c>
      <c r="C882" s="149"/>
      <c r="D882" s="286"/>
      <c r="E882" s="224"/>
      <c r="F882" s="224"/>
      <c r="G882" s="224"/>
      <c r="H882" s="150">
        <v>200</v>
      </c>
      <c r="I882" s="149"/>
      <c r="J882" s="149"/>
      <c r="K882" s="286"/>
      <c r="L882" s="235">
        <f>L883+L884+L889+L891+L892+L893+L894+L895+L896+L897+L898+L900+L899</f>
        <v>3438.1</v>
      </c>
      <c r="M882" s="235">
        <f>M883+M884+M889+M891+M892+M893+M894+M895+M896+M897+M898+M900+M899</f>
        <v>6761.6</v>
      </c>
      <c r="N882" s="235">
        <f>N883+N884+N889+N891+N892+N893+N894+N895+N896+N897+N898+N900+N899</f>
        <v>1323.9</v>
      </c>
      <c r="O882" s="235">
        <f>O883+O884+O889+O890+O891+O892+O893+O894+O895+O896+O897+O898+O900+O899</f>
        <v>3188.7999999999997</v>
      </c>
      <c r="P882" s="235">
        <f t="shared" ref="P882:U882" si="297">P883+P884+P889+P890+P891+P892+P893+P894+P895+P896+P897+P898+P900+P899</f>
        <v>3188.7999999999997</v>
      </c>
      <c r="Q882" s="235">
        <f t="shared" si="297"/>
        <v>0</v>
      </c>
      <c r="R882" s="235">
        <f t="shared" si="297"/>
        <v>2966.3</v>
      </c>
      <c r="S882" s="235">
        <f>S883+S884+S889+S890+S891+S892+S893+S894+S895+S896+S897+S898+S900+S899</f>
        <v>2966.3</v>
      </c>
      <c r="T882" s="235">
        <f t="shared" si="297"/>
        <v>0</v>
      </c>
      <c r="U882" s="235">
        <f t="shared" si="297"/>
        <v>2989.0000000000009</v>
      </c>
      <c r="V882" s="235">
        <f>V883+V884+V889+V890+V891+V892+V893+V894+V895+V896+V897+V898+V900+V899</f>
        <v>2989.0000000000009</v>
      </c>
      <c r="W882" s="235">
        <f>W883+W884+W889+W890+W891+W892+W893+W894+W895+W896+W897+W898+W900+W899</f>
        <v>0</v>
      </c>
    </row>
    <row r="883" spans="1:23" s="320" customFormat="1" ht="42.75" customHeight="1">
      <c r="A883" s="312" t="s">
        <v>42</v>
      </c>
      <c r="B883" s="224" t="s">
        <v>1364</v>
      </c>
      <c r="C883" s="149"/>
      <c r="D883" s="286"/>
      <c r="E883" s="232" t="s">
        <v>1365</v>
      </c>
      <c r="F883" s="232" t="s">
        <v>1366</v>
      </c>
      <c r="G883" s="232" t="s">
        <v>131</v>
      </c>
      <c r="H883" s="247">
        <v>200</v>
      </c>
      <c r="I883" s="727" t="s">
        <v>1367</v>
      </c>
      <c r="J883" s="783" t="s">
        <v>1026</v>
      </c>
      <c r="K883" s="779"/>
      <c r="L883" s="235">
        <v>3.5</v>
      </c>
      <c r="M883" s="235">
        <v>4.5</v>
      </c>
      <c r="N883" s="235">
        <v>4.5</v>
      </c>
      <c r="O883" s="235">
        <f>SUM(P883:Q883)</f>
        <v>0</v>
      </c>
      <c r="P883" s="235">
        <v>0</v>
      </c>
      <c r="Q883" s="235">
        <v>0</v>
      </c>
      <c r="R883" s="235">
        <f>SUM(S883:T883)</f>
        <v>0</v>
      </c>
      <c r="S883" s="235">
        <v>0</v>
      </c>
      <c r="T883" s="235">
        <v>0</v>
      </c>
      <c r="U883" s="235">
        <f>SUM(V883:W883)</f>
        <v>0</v>
      </c>
      <c r="V883" s="235">
        <v>0</v>
      </c>
      <c r="W883" s="235">
        <v>0</v>
      </c>
    </row>
    <row r="884" spans="1:23" s="320" customFormat="1" ht="35.25" customHeight="1">
      <c r="A884" s="734" t="s">
        <v>74</v>
      </c>
      <c r="B884" s="226" t="s">
        <v>1368</v>
      </c>
      <c r="C884" s="149"/>
      <c r="D884" s="286"/>
      <c r="E884" s="246"/>
      <c r="F884" s="246"/>
      <c r="G884" s="246"/>
      <c r="H884" s="150"/>
      <c r="I884" s="728"/>
      <c r="J884" s="784"/>
      <c r="K884" s="780"/>
      <c r="L884" s="235">
        <f>L885+L888+L886+L887</f>
        <v>577.20000000000005</v>
      </c>
      <c r="M884" s="235">
        <f>M885+M888+M886+M887</f>
        <v>1197</v>
      </c>
      <c r="N884" s="235">
        <f>N885+N888+N886+N887</f>
        <v>403.09999999999997</v>
      </c>
      <c r="O884" s="235">
        <f t="shared" ref="O884:W884" si="298">O885+O886+O887+O888</f>
        <v>281.8</v>
      </c>
      <c r="P884" s="235">
        <f t="shared" si="298"/>
        <v>281.8</v>
      </c>
      <c r="Q884" s="235">
        <f t="shared" si="298"/>
        <v>0</v>
      </c>
      <c r="R884" s="235">
        <f t="shared" si="298"/>
        <v>262.10000000000002</v>
      </c>
      <c r="S884" s="235">
        <f t="shared" si="298"/>
        <v>262.10000000000002</v>
      </c>
      <c r="T884" s="235">
        <f t="shared" si="298"/>
        <v>0</v>
      </c>
      <c r="U884" s="235">
        <f t="shared" si="298"/>
        <v>264.09999999999997</v>
      </c>
      <c r="V884" s="235">
        <f>V885+V886+V887+V888</f>
        <v>264.09999999999997</v>
      </c>
      <c r="W884" s="235">
        <f t="shared" si="298"/>
        <v>0</v>
      </c>
    </row>
    <row r="885" spans="1:23" s="320" customFormat="1" ht="30" customHeight="1">
      <c r="A885" s="741"/>
      <c r="B885" s="224" t="s">
        <v>1369</v>
      </c>
      <c r="C885" s="149"/>
      <c r="D885" s="286"/>
      <c r="E885" s="246" t="s">
        <v>93</v>
      </c>
      <c r="F885" s="246" t="s">
        <v>84</v>
      </c>
      <c r="G885" s="246" t="s">
        <v>1370</v>
      </c>
      <c r="H885" s="150">
        <v>200</v>
      </c>
      <c r="I885" s="728" t="s">
        <v>1371</v>
      </c>
      <c r="J885" s="784" t="s">
        <v>1283</v>
      </c>
      <c r="K885" s="780"/>
      <c r="L885" s="235">
        <v>3</v>
      </c>
      <c r="M885" s="235">
        <v>61.7</v>
      </c>
      <c r="N885" s="235">
        <v>61.7</v>
      </c>
      <c r="O885" s="235">
        <f>SUM(P885:Q885)</f>
        <v>58.6</v>
      </c>
      <c r="P885" s="235">
        <v>58.6</v>
      </c>
      <c r="Q885" s="235">
        <v>0</v>
      </c>
      <c r="R885" s="235">
        <f>SUM(S885:T885)</f>
        <v>54.5</v>
      </c>
      <c r="S885" s="235">
        <v>54.5</v>
      </c>
      <c r="T885" s="235">
        <v>0</v>
      </c>
      <c r="U885" s="235">
        <f>SUM(V885:W885)</f>
        <v>54.9</v>
      </c>
      <c r="V885" s="235">
        <v>54.9</v>
      </c>
      <c r="W885" s="235">
        <v>0</v>
      </c>
    </row>
    <row r="886" spans="1:23" s="320" customFormat="1" ht="19.5" customHeight="1">
      <c r="A886" s="741"/>
      <c r="B886" s="224" t="s">
        <v>1372</v>
      </c>
      <c r="C886" s="149"/>
      <c r="D886" s="286"/>
      <c r="E886" s="246" t="s">
        <v>93</v>
      </c>
      <c r="F886" s="246" t="s">
        <v>84</v>
      </c>
      <c r="G886" s="246" t="s">
        <v>1373</v>
      </c>
      <c r="H886" s="150">
        <v>200</v>
      </c>
      <c r="I886" s="728"/>
      <c r="J886" s="784"/>
      <c r="K886" s="780"/>
      <c r="L886" s="235">
        <v>0</v>
      </c>
      <c r="M886" s="235">
        <v>0</v>
      </c>
      <c r="N886" s="235">
        <v>0</v>
      </c>
      <c r="O886" s="235">
        <f>P886</f>
        <v>0</v>
      </c>
      <c r="P886" s="235">
        <v>0</v>
      </c>
      <c r="Q886" s="235">
        <v>0</v>
      </c>
      <c r="R886" s="235">
        <f>S886</f>
        <v>0</v>
      </c>
      <c r="S886" s="235">
        <v>0</v>
      </c>
      <c r="T886" s="235">
        <v>0</v>
      </c>
      <c r="U886" s="235">
        <f t="shared" ref="U886:U891" si="299">V886</f>
        <v>0</v>
      </c>
      <c r="V886" s="235">
        <v>0</v>
      </c>
      <c r="W886" s="235">
        <v>0</v>
      </c>
    </row>
    <row r="887" spans="1:23" s="320" customFormat="1" ht="33" customHeight="1">
      <c r="A887" s="741"/>
      <c r="B887" s="224" t="s">
        <v>427</v>
      </c>
      <c r="C887" s="149"/>
      <c r="D887" s="286"/>
      <c r="E887" s="246" t="s">
        <v>94</v>
      </c>
      <c r="F887" s="246" t="s">
        <v>81</v>
      </c>
      <c r="G887" s="246" t="s">
        <v>424</v>
      </c>
      <c r="H887" s="150">
        <v>200</v>
      </c>
      <c r="I887" s="728"/>
      <c r="J887" s="784"/>
      <c r="K887" s="780"/>
      <c r="L887" s="235">
        <v>291.39999999999998</v>
      </c>
      <c r="M887" s="235">
        <v>900.4</v>
      </c>
      <c r="N887" s="235">
        <v>151.19999999999999</v>
      </c>
      <c r="O887" s="235">
        <f>P887</f>
        <v>0</v>
      </c>
      <c r="P887" s="235">
        <v>0</v>
      </c>
      <c r="Q887" s="235">
        <v>0</v>
      </c>
      <c r="R887" s="235">
        <f>S887</f>
        <v>0</v>
      </c>
      <c r="S887" s="235">
        <v>0</v>
      </c>
      <c r="T887" s="235">
        <v>0</v>
      </c>
      <c r="U887" s="235">
        <f t="shared" si="299"/>
        <v>0</v>
      </c>
      <c r="V887" s="235">
        <v>0</v>
      </c>
      <c r="W887" s="235">
        <v>0</v>
      </c>
    </row>
    <row r="888" spans="1:23" s="320" customFormat="1" ht="49.5" customHeight="1">
      <c r="A888" s="735"/>
      <c r="B888" s="224" t="s">
        <v>1374</v>
      </c>
      <c r="C888" s="149"/>
      <c r="D888" s="286"/>
      <c r="E888" s="246" t="s">
        <v>93</v>
      </c>
      <c r="F888" s="246" t="s">
        <v>84</v>
      </c>
      <c r="G888" s="246" t="s">
        <v>1375</v>
      </c>
      <c r="H888" s="150">
        <v>200</v>
      </c>
      <c r="I888" s="729"/>
      <c r="J888" s="785"/>
      <c r="K888" s="781"/>
      <c r="L888" s="235">
        <v>282.8</v>
      </c>
      <c r="M888" s="235">
        <v>234.9</v>
      </c>
      <c r="N888" s="235">
        <v>190.2</v>
      </c>
      <c r="O888" s="235">
        <f>P888+Q888</f>
        <v>223.2</v>
      </c>
      <c r="P888" s="235">
        <v>223.2</v>
      </c>
      <c r="Q888" s="235">
        <v>0</v>
      </c>
      <c r="R888" s="235">
        <f>S888</f>
        <v>207.6</v>
      </c>
      <c r="S888" s="235">
        <v>207.6</v>
      </c>
      <c r="T888" s="235">
        <v>0</v>
      </c>
      <c r="U888" s="235">
        <f t="shared" si="299"/>
        <v>209.2</v>
      </c>
      <c r="V888" s="235">
        <v>209.2</v>
      </c>
      <c r="W888" s="235">
        <v>0</v>
      </c>
    </row>
    <row r="889" spans="1:23" s="320" customFormat="1" ht="59.25" customHeight="1">
      <c r="A889" s="312" t="s">
        <v>77</v>
      </c>
      <c r="B889" s="224" t="s">
        <v>1660</v>
      </c>
      <c r="C889" s="149"/>
      <c r="D889" s="286"/>
      <c r="E889" s="232" t="s">
        <v>1376</v>
      </c>
      <c r="F889" s="232" t="s">
        <v>1377</v>
      </c>
      <c r="G889" s="232" t="s">
        <v>95</v>
      </c>
      <c r="H889" s="247">
        <v>200</v>
      </c>
      <c r="I889" s="366" t="s">
        <v>1378</v>
      </c>
      <c r="J889" s="581" t="s">
        <v>1379</v>
      </c>
      <c r="K889" s="582"/>
      <c r="L889" s="235">
        <v>560.29999999999995</v>
      </c>
      <c r="M889" s="235">
        <v>2253.5</v>
      </c>
      <c r="N889" s="235">
        <v>355.1</v>
      </c>
      <c r="O889" s="235">
        <f>P889</f>
        <v>2140.8000000000002</v>
      </c>
      <c r="P889" s="235">
        <v>2140.8000000000002</v>
      </c>
      <c r="Q889" s="235">
        <v>0</v>
      </c>
      <c r="R889" s="235">
        <f>S889</f>
        <v>1991.5</v>
      </c>
      <c r="S889" s="235">
        <v>1991.5</v>
      </c>
      <c r="T889" s="235">
        <v>0</v>
      </c>
      <c r="U889" s="235">
        <f t="shared" si="299"/>
        <v>2006.7</v>
      </c>
      <c r="V889" s="235">
        <v>2006.7</v>
      </c>
      <c r="W889" s="235">
        <v>0</v>
      </c>
    </row>
    <row r="890" spans="1:23" s="320" customFormat="1" ht="50.25" customHeight="1">
      <c r="A890" s="312" t="s">
        <v>1229</v>
      </c>
      <c r="B890" s="224" t="s">
        <v>1661</v>
      </c>
      <c r="C890" s="149"/>
      <c r="D890" s="286"/>
      <c r="E890" s="246" t="s">
        <v>93</v>
      </c>
      <c r="F890" s="246" t="s">
        <v>84</v>
      </c>
      <c r="G890" s="246" t="s">
        <v>1380</v>
      </c>
      <c r="H890" s="560">
        <v>200</v>
      </c>
      <c r="I890" s="366"/>
      <c r="J890" s="583"/>
      <c r="K890" s="582"/>
      <c r="L890" s="646">
        <v>0</v>
      </c>
      <c r="M890" s="235">
        <v>0</v>
      </c>
      <c r="N890" s="235">
        <v>0</v>
      </c>
      <c r="O890" s="235">
        <f>P890</f>
        <v>0</v>
      </c>
      <c r="P890" s="235">
        <v>0</v>
      </c>
      <c r="Q890" s="235">
        <v>0</v>
      </c>
      <c r="R890" s="235">
        <f>S890</f>
        <v>0</v>
      </c>
      <c r="S890" s="235">
        <v>0</v>
      </c>
      <c r="T890" s="235">
        <v>0</v>
      </c>
      <c r="U890" s="235">
        <f t="shared" si="299"/>
        <v>0</v>
      </c>
      <c r="V890" s="235">
        <v>0</v>
      </c>
      <c r="W890" s="235">
        <v>0</v>
      </c>
    </row>
    <row r="891" spans="1:23" s="320" customFormat="1" ht="47.25" customHeight="1">
      <c r="A891" s="312" t="s">
        <v>1381</v>
      </c>
      <c r="B891" s="224" t="s">
        <v>1662</v>
      </c>
      <c r="C891" s="149"/>
      <c r="D891" s="286"/>
      <c r="E891" s="246" t="s">
        <v>94</v>
      </c>
      <c r="F891" s="246" t="s">
        <v>83</v>
      </c>
      <c r="G891" s="246" t="s">
        <v>95</v>
      </c>
      <c r="H891" s="560">
        <v>200</v>
      </c>
      <c r="I891" s="548"/>
      <c r="J891" s="584"/>
      <c r="K891" s="550"/>
      <c r="L891" s="646">
        <v>0</v>
      </c>
      <c r="M891" s="235">
        <v>2500</v>
      </c>
      <c r="N891" s="235">
        <v>0</v>
      </c>
      <c r="O891" s="235">
        <f>P891+Q891</f>
        <v>0</v>
      </c>
      <c r="P891" s="235">
        <v>0</v>
      </c>
      <c r="Q891" s="235">
        <v>0</v>
      </c>
      <c r="R891" s="235">
        <f>S891+T891</f>
        <v>0</v>
      </c>
      <c r="S891" s="235">
        <v>0</v>
      </c>
      <c r="T891" s="235">
        <v>0</v>
      </c>
      <c r="U891" s="235">
        <f t="shared" si="299"/>
        <v>0</v>
      </c>
      <c r="V891" s="235">
        <v>0</v>
      </c>
      <c r="W891" s="235">
        <v>0</v>
      </c>
    </row>
    <row r="892" spans="1:23" s="320" customFormat="1" ht="41.25" customHeight="1">
      <c r="A892" s="312" t="s">
        <v>1382</v>
      </c>
      <c r="B892" s="224" t="s">
        <v>1663</v>
      </c>
      <c r="C892" s="149"/>
      <c r="D892" s="286"/>
      <c r="E892" s="246" t="s">
        <v>81</v>
      </c>
      <c r="F892" s="246" t="s">
        <v>156</v>
      </c>
      <c r="G892" s="246" t="s">
        <v>1011</v>
      </c>
      <c r="H892" s="150">
        <v>200</v>
      </c>
      <c r="I892" s="366"/>
      <c r="J892" s="366"/>
      <c r="K892" s="556"/>
      <c r="L892" s="235">
        <v>0</v>
      </c>
      <c r="M892" s="235">
        <v>0</v>
      </c>
      <c r="N892" s="235">
        <v>0</v>
      </c>
      <c r="O892" s="235">
        <v>0</v>
      </c>
      <c r="P892" s="235">
        <v>0</v>
      </c>
      <c r="Q892" s="235">
        <v>0</v>
      </c>
      <c r="R892" s="235">
        <v>0</v>
      </c>
      <c r="S892" s="235">
        <v>0</v>
      </c>
      <c r="T892" s="235">
        <v>0</v>
      </c>
      <c r="U892" s="235">
        <v>0</v>
      </c>
      <c r="V892" s="235">
        <v>0</v>
      </c>
      <c r="W892" s="235">
        <v>0</v>
      </c>
    </row>
    <row r="893" spans="1:23" s="320" customFormat="1" ht="130.5" customHeight="1">
      <c r="A893" s="312" t="s">
        <v>1383</v>
      </c>
      <c r="B893" s="224" t="s">
        <v>1664</v>
      </c>
      <c r="C893" s="149"/>
      <c r="D893" s="286"/>
      <c r="E893" s="246" t="s">
        <v>158</v>
      </c>
      <c r="F893" s="246" t="s">
        <v>158</v>
      </c>
      <c r="G893" s="246" t="s">
        <v>976</v>
      </c>
      <c r="H893" s="150">
        <v>200</v>
      </c>
      <c r="I893" s="302" t="s">
        <v>1384</v>
      </c>
      <c r="J893" s="134" t="s">
        <v>1385</v>
      </c>
      <c r="K893" s="556"/>
      <c r="L893" s="235">
        <v>32.799999999999997</v>
      </c>
      <c r="M893" s="235">
        <v>21.8</v>
      </c>
      <c r="N893" s="235">
        <v>21</v>
      </c>
      <c r="O893" s="235">
        <f>P893+Q893</f>
        <v>20.7</v>
      </c>
      <c r="P893" s="235">
        <v>20.7</v>
      </c>
      <c r="Q893" s="235">
        <v>0</v>
      </c>
      <c r="R893" s="235">
        <f>S893+T893</f>
        <v>19.3</v>
      </c>
      <c r="S893" s="235">
        <v>19.3</v>
      </c>
      <c r="T893" s="235">
        <v>0</v>
      </c>
      <c r="U893" s="235">
        <f>V893+W893</f>
        <v>19.399999999999999</v>
      </c>
      <c r="V893" s="235">
        <v>19.399999999999999</v>
      </c>
      <c r="W893" s="235">
        <v>0</v>
      </c>
    </row>
    <row r="894" spans="1:23" s="320" customFormat="1" ht="209.25" customHeight="1">
      <c r="A894" s="312" t="s">
        <v>1386</v>
      </c>
      <c r="B894" s="224" t="s">
        <v>1665</v>
      </c>
      <c r="C894" s="149"/>
      <c r="D894" s="286"/>
      <c r="E894" s="246" t="s">
        <v>685</v>
      </c>
      <c r="F894" s="246" t="s">
        <v>94</v>
      </c>
      <c r="G894" s="246" t="s">
        <v>686</v>
      </c>
      <c r="H894" s="150">
        <v>200</v>
      </c>
      <c r="I894" s="134" t="s">
        <v>1387</v>
      </c>
      <c r="J894" s="134" t="s">
        <v>1388</v>
      </c>
      <c r="K894" s="556"/>
      <c r="L894" s="235">
        <v>5.7</v>
      </c>
      <c r="M894" s="235">
        <v>14.9</v>
      </c>
      <c r="N894" s="235">
        <v>0</v>
      </c>
      <c r="O894" s="235">
        <f>P894+Q894</f>
        <v>14.2</v>
      </c>
      <c r="P894" s="235">
        <v>14.2</v>
      </c>
      <c r="Q894" s="235">
        <v>0</v>
      </c>
      <c r="R894" s="235">
        <f>S894+T894</f>
        <v>13.2</v>
      </c>
      <c r="S894" s="235">
        <v>13.2</v>
      </c>
      <c r="T894" s="235">
        <v>0</v>
      </c>
      <c r="U894" s="235">
        <f>V894+W894</f>
        <v>13.3</v>
      </c>
      <c r="V894" s="235">
        <v>13.3</v>
      </c>
      <c r="W894" s="235">
        <v>0</v>
      </c>
    </row>
    <row r="895" spans="1:23" s="320" customFormat="1" ht="40.5" customHeight="1">
      <c r="A895" s="312" t="s">
        <v>1389</v>
      </c>
      <c r="B895" s="224" t="s">
        <v>1666</v>
      </c>
      <c r="C895" s="149"/>
      <c r="D895" s="286"/>
      <c r="E895" s="246" t="s">
        <v>81</v>
      </c>
      <c r="F895" s="246" t="s">
        <v>156</v>
      </c>
      <c r="G895" s="246" t="s">
        <v>987</v>
      </c>
      <c r="H895" s="150">
        <v>200</v>
      </c>
      <c r="I895" s="727" t="s">
        <v>1390</v>
      </c>
      <c r="J895" s="744" t="s">
        <v>1391</v>
      </c>
      <c r="K895" s="779"/>
      <c r="L895" s="235">
        <v>18</v>
      </c>
      <c r="M895" s="235">
        <v>19.2</v>
      </c>
      <c r="N895" s="235">
        <v>10.9</v>
      </c>
      <c r="O895" s="235">
        <f>P895+Q895</f>
        <v>18.2</v>
      </c>
      <c r="P895" s="235">
        <v>18.2</v>
      </c>
      <c r="Q895" s="235">
        <v>0</v>
      </c>
      <c r="R895" s="235">
        <f>S895+T895</f>
        <v>16.899999999999999</v>
      </c>
      <c r="S895" s="235">
        <v>16.899999999999999</v>
      </c>
      <c r="T895" s="235">
        <v>0</v>
      </c>
      <c r="U895" s="235">
        <f>V895+W895</f>
        <v>17.100000000000001</v>
      </c>
      <c r="V895" s="235">
        <v>17.100000000000001</v>
      </c>
      <c r="W895" s="235">
        <v>0</v>
      </c>
    </row>
    <row r="896" spans="1:23" s="320" customFormat="1" ht="53.25" customHeight="1">
      <c r="A896" s="312" t="s">
        <v>1392</v>
      </c>
      <c r="B896" s="224" t="s">
        <v>1667</v>
      </c>
      <c r="C896" s="149"/>
      <c r="D896" s="286"/>
      <c r="E896" s="246" t="s">
        <v>81</v>
      </c>
      <c r="F896" s="246" t="s">
        <v>156</v>
      </c>
      <c r="G896" s="246" t="s">
        <v>874</v>
      </c>
      <c r="H896" s="150">
        <v>200</v>
      </c>
      <c r="I896" s="728"/>
      <c r="J896" s="745"/>
      <c r="K896" s="780"/>
      <c r="L896" s="235">
        <v>0</v>
      </c>
      <c r="M896" s="235">
        <v>1.1000000000000001</v>
      </c>
      <c r="N896" s="235">
        <v>0</v>
      </c>
      <c r="O896" s="235">
        <f>P896</f>
        <v>1</v>
      </c>
      <c r="P896" s="235">
        <v>1</v>
      </c>
      <c r="Q896" s="235">
        <v>0</v>
      </c>
      <c r="R896" s="235">
        <f>S896</f>
        <v>0.9</v>
      </c>
      <c r="S896" s="235">
        <v>0.9</v>
      </c>
      <c r="T896" s="235">
        <v>0</v>
      </c>
      <c r="U896" s="235">
        <f>V896</f>
        <v>0.9</v>
      </c>
      <c r="V896" s="235">
        <v>0.9</v>
      </c>
      <c r="W896" s="235">
        <v>0</v>
      </c>
    </row>
    <row r="897" spans="1:24" s="320" customFormat="1" ht="53.25" customHeight="1">
      <c r="A897" s="312" t="s">
        <v>1393</v>
      </c>
      <c r="B897" s="224" t="s">
        <v>1668</v>
      </c>
      <c r="C897" s="149"/>
      <c r="D897" s="286"/>
      <c r="E897" s="246" t="s">
        <v>81</v>
      </c>
      <c r="F897" s="246" t="s">
        <v>156</v>
      </c>
      <c r="G897" s="246" t="s">
        <v>1009</v>
      </c>
      <c r="H897" s="150">
        <v>200</v>
      </c>
      <c r="I897" s="728"/>
      <c r="J897" s="745"/>
      <c r="K897" s="780"/>
      <c r="L897" s="235">
        <v>0</v>
      </c>
      <c r="M897" s="235">
        <v>31.3</v>
      </c>
      <c r="N897" s="235">
        <v>0</v>
      </c>
      <c r="O897" s="235">
        <f>P897+Q897</f>
        <v>29.7</v>
      </c>
      <c r="P897" s="235">
        <v>29.7</v>
      </c>
      <c r="Q897" s="235">
        <v>0</v>
      </c>
      <c r="R897" s="235">
        <f>S897+T897</f>
        <v>27.6</v>
      </c>
      <c r="S897" s="235">
        <v>27.6</v>
      </c>
      <c r="T897" s="235">
        <v>0</v>
      </c>
      <c r="U897" s="235">
        <f>V897+W897</f>
        <v>27.8</v>
      </c>
      <c r="V897" s="235">
        <v>27.8</v>
      </c>
      <c r="W897" s="235">
        <v>0</v>
      </c>
    </row>
    <row r="898" spans="1:24" s="320" customFormat="1" ht="40.5" customHeight="1">
      <c r="A898" s="312" t="s">
        <v>1394</v>
      </c>
      <c r="B898" s="226" t="s">
        <v>1669</v>
      </c>
      <c r="C898" s="149"/>
      <c r="D898" s="286"/>
      <c r="E898" s="246" t="s">
        <v>81</v>
      </c>
      <c r="F898" s="246" t="s">
        <v>156</v>
      </c>
      <c r="G898" s="246" t="s">
        <v>1395</v>
      </c>
      <c r="H898" s="150">
        <v>200</v>
      </c>
      <c r="I898" s="728"/>
      <c r="J898" s="745"/>
      <c r="K898" s="780"/>
      <c r="L898" s="235">
        <v>833</v>
      </c>
      <c r="M898" s="235">
        <v>718.3</v>
      </c>
      <c r="N898" s="235">
        <v>529.29999999999995</v>
      </c>
      <c r="O898" s="235">
        <f>P898</f>
        <v>682.4</v>
      </c>
      <c r="P898" s="235">
        <v>682.4</v>
      </c>
      <c r="Q898" s="235">
        <v>0</v>
      </c>
      <c r="R898" s="235">
        <f>S898</f>
        <v>634.79999999999995</v>
      </c>
      <c r="S898" s="235">
        <v>634.79999999999995</v>
      </c>
      <c r="T898" s="235">
        <v>0</v>
      </c>
      <c r="U898" s="235">
        <f>V898</f>
        <v>639.70000000000005</v>
      </c>
      <c r="V898" s="235">
        <v>639.70000000000005</v>
      </c>
      <c r="W898" s="235">
        <v>0</v>
      </c>
    </row>
    <row r="899" spans="1:24" s="320" customFormat="1" ht="39.75" customHeight="1">
      <c r="A899" s="312" t="s">
        <v>1396</v>
      </c>
      <c r="B899" s="315" t="s">
        <v>1670</v>
      </c>
      <c r="C899" s="149"/>
      <c r="D899" s="286"/>
      <c r="E899" s="246" t="s">
        <v>93</v>
      </c>
      <c r="F899" s="246" t="s">
        <v>84</v>
      </c>
      <c r="G899" s="246" t="s">
        <v>1397</v>
      </c>
      <c r="H899" s="150">
        <v>200</v>
      </c>
      <c r="I899" s="728"/>
      <c r="J899" s="745"/>
      <c r="K899" s="780"/>
      <c r="L899" s="235">
        <v>1407.6</v>
      </c>
      <c r="M899" s="235">
        <v>0</v>
      </c>
      <c r="N899" s="235">
        <v>0</v>
      </c>
      <c r="O899" s="235">
        <f>P899</f>
        <v>0</v>
      </c>
      <c r="P899" s="235">
        <v>0</v>
      </c>
      <c r="Q899" s="235">
        <v>0</v>
      </c>
      <c r="R899" s="235">
        <f>S899</f>
        <v>0</v>
      </c>
      <c r="S899" s="235">
        <v>0</v>
      </c>
      <c r="T899" s="235">
        <v>0</v>
      </c>
      <c r="U899" s="235">
        <f>V899</f>
        <v>0</v>
      </c>
      <c r="V899" s="235">
        <v>0</v>
      </c>
      <c r="W899" s="235">
        <v>0</v>
      </c>
    </row>
    <row r="900" spans="1:24" s="320" customFormat="1" ht="27" customHeight="1">
      <c r="A900" s="312" t="s">
        <v>1398</v>
      </c>
      <c r="B900" s="585"/>
      <c r="C900" s="149"/>
      <c r="D900" s="286"/>
      <c r="E900" s="246"/>
      <c r="F900" s="246"/>
      <c r="G900" s="246"/>
      <c r="H900" s="150"/>
      <c r="I900" s="729"/>
      <c r="J900" s="746"/>
      <c r="K900" s="781"/>
      <c r="L900" s="235"/>
      <c r="M900" s="235"/>
      <c r="N900" s="235"/>
      <c r="O900" s="235"/>
      <c r="P900" s="235"/>
      <c r="Q900" s="235"/>
      <c r="R900" s="235"/>
      <c r="S900" s="235"/>
      <c r="T900" s="235"/>
      <c r="U900" s="235"/>
      <c r="V900" s="235"/>
      <c r="W900" s="235"/>
    </row>
    <row r="901" spans="1:24" s="320" customFormat="1" ht="63.6" customHeight="1">
      <c r="A901" s="758" t="s">
        <v>75</v>
      </c>
      <c r="B901" s="758"/>
      <c r="C901" s="758"/>
      <c r="D901" s="758"/>
      <c r="E901" s="758"/>
      <c r="F901" s="758"/>
      <c r="G901" s="758"/>
      <c r="H901" s="758"/>
      <c r="I901" s="758"/>
      <c r="J901" s="758"/>
      <c r="K901" s="758"/>
      <c r="L901" s="622">
        <f t="shared" ref="L901:W901" si="300">SUM(L902,L912)</f>
        <v>38217.399999999994</v>
      </c>
      <c r="M901" s="622">
        <f t="shared" si="300"/>
        <v>12037.9</v>
      </c>
      <c r="N901" s="622">
        <f t="shared" si="300"/>
        <v>7073.7000000000007</v>
      </c>
      <c r="O901" s="622">
        <f t="shared" si="300"/>
        <v>12837.5</v>
      </c>
      <c r="P901" s="622">
        <f t="shared" si="300"/>
        <v>12837.5</v>
      </c>
      <c r="Q901" s="622">
        <f t="shared" si="300"/>
        <v>0</v>
      </c>
      <c r="R901" s="622">
        <f t="shared" si="300"/>
        <v>11942.5</v>
      </c>
      <c r="S901" s="622">
        <f t="shared" si="300"/>
        <v>11942.5</v>
      </c>
      <c r="T901" s="622">
        <f t="shared" si="300"/>
        <v>0</v>
      </c>
      <c r="U901" s="622">
        <f t="shared" si="300"/>
        <v>12033.3</v>
      </c>
      <c r="V901" s="622">
        <f t="shared" si="300"/>
        <v>12033.3</v>
      </c>
      <c r="W901" s="622">
        <f t="shared" si="300"/>
        <v>0</v>
      </c>
    </row>
    <row r="902" spans="1:24" s="161" customFormat="1" ht="26.45" customHeight="1">
      <c r="A902" s="769" t="s">
        <v>36</v>
      </c>
      <c r="B902" s="769"/>
      <c r="C902" s="769"/>
      <c r="D902" s="769"/>
      <c r="E902" s="769"/>
      <c r="F902" s="769"/>
      <c r="G902" s="769"/>
      <c r="H902" s="769"/>
      <c r="I902" s="769"/>
      <c r="J902" s="769"/>
      <c r="K902" s="769"/>
      <c r="L902" s="402">
        <f t="shared" ref="L902:W902" si="301">SUM(L903,L907)</f>
        <v>3644.6</v>
      </c>
      <c r="M902" s="402">
        <f t="shared" si="301"/>
        <v>4168.7</v>
      </c>
      <c r="N902" s="402">
        <f t="shared" si="301"/>
        <v>2487.9</v>
      </c>
      <c r="O902" s="402">
        <f t="shared" si="301"/>
        <v>4590.8</v>
      </c>
      <c r="P902" s="402">
        <f t="shared" si="301"/>
        <v>4590.8</v>
      </c>
      <c r="Q902" s="402">
        <f t="shared" si="301"/>
        <v>0</v>
      </c>
      <c r="R902" s="402">
        <f t="shared" si="301"/>
        <v>4270.7</v>
      </c>
      <c r="S902" s="402">
        <f t="shared" si="301"/>
        <v>4270.7</v>
      </c>
      <c r="T902" s="402">
        <f t="shared" si="301"/>
        <v>0</v>
      </c>
      <c r="U902" s="402">
        <f t="shared" si="301"/>
        <v>4303.2</v>
      </c>
      <c r="V902" s="402">
        <f t="shared" si="301"/>
        <v>4303.2</v>
      </c>
      <c r="W902" s="402">
        <f t="shared" si="301"/>
        <v>0</v>
      </c>
    </row>
    <row r="903" spans="1:24" s="161" customFormat="1" ht="64.5" customHeight="1">
      <c r="A903" s="484" t="s">
        <v>33</v>
      </c>
      <c r="B903" s="224" t="s">
        <v>91</v>
      </c>
      <c r="C903" s="283"/>
      <c r="D903" s="284"/>
      <c r="E903" s="224"/>
      <c r="F903" s="224"/>
      <c r="G903" s="224"/>
      <c r="H903" s="150">
        <v>600</v>
      </c>
      <c r="I903" s="149"/>
      <c r="J903" s="283"/>
      <c r="K903" s="284"/>
      <c r="L903" s="235">
        <f>SUM(L904:L906)</f>
        <v>3644.6</v>
      </c>
      <c r="M903" s="235">
        <f t="shared" ref="M903:W903" si="302">SUM(M904:M906)</f>
        <v>3794.3</v>
      </c>
      <c r="N903" s="235">
        <f t="shared" si="302"/>
        <v>2113.5</v>
      </c>
      <c r="O903" s="235">
        <f t="shared" si="302"/>
        <v>4590.8</v>
      </c>
      <c r="P903" s="235">
        <f t="shared" si="302"/>
        <v>4590.8</v>
      </c>
      <c r="Q903" s="235">
        <f t="shared" si="302"/>
        <v>0</v>
      </c>
      <c r="R903" s="235">
        <f t="shared" si="302"/>
        <v>4270.7</v>
      </c>
      <c r="S903" s="235">
        <f t="shared" si="302"/>
        <v>4270.7</v>
      </c>
      <c r="T903" s="235">
        <f t="shared" si="302"/>
        <v>0</v>
      </c>
      <c r="U903" s="235">
        <f t="shared" si="302"/>
        <v>4303.2</v>
      </c>
      <c r="V903" s="235">
        <f t="shared" si="302"/>
        <v>4303.2</v>
      </c>
      <c r="W903" s="235">
        <f t="shared" si="302"/>
        <v>0</v>
      </c>
    </row>
    <row r="904" spans="1:24" s="161" customFormat="1" ht="324" customHeight="1">
      <c r="A904" s="484" t="s">
        <v>43</v>
      </c>
      <c r="B904" s="224" t="s">
        <v>1399</v>
      </c>
      <c r="C904" s="326" t="s">
        <v>1400</v>
      </c>
      <c r="D904" s="284"/>
      <c r="E904" s="246" t="s">
        <v>93</v>
      </c>
      <c r="F904" s="246" t="s">
        <v>84</v>
      </c>
      <c r="G904" s="246" t="s">
        <v>1401</v>
      </c>
      <c r="H904" s="150">
        <v>611</v>
      </c>
      <c r="I904" s="134" t="s">
        <v>1402</v>
      </c>
      <c r="J904" s="326" t="s">
        <v>1403</v>
      </c>
      <c r="K904" s="284"/>
      <c r="L904" s="235">
        <v>3644.6</v>
      </c>
      <c r="M904" s="235">
        <v>3794.3</v>
      </c>
      <c r="N904" s="235">
        <v>2113.5</v>
      </c>
      <c r="O904" s="235">
        <f>SUM(P904:Q904)</f>
        <v>4590.8</v>
      </c>
      <c r="P904" s="235">
        <v>4590.8</v>
      </c>
      <c r="Q904" s="235">
        <v>0</v>
      </c>
      <c r="R904" s="235">
        <f>SUM(S904:T904)</f>
        <v>4270.7</v>
      </c>
      <c r="S904" s="235">
        <v>4270.7</v>
      </c>
      <c r="T904" s="235">
        <v>0</v>
      </c>
      <c r="U904" s="235">
        <f>SUM(V904:W904)</f>
        <v>4303.2</v>
      </c>
      <c r="V904" s="235">
        <v>4303.2</v>
      </c>
      <c r="W904" s="235">
        <v>0</v>
      </c>
    </row>
    <row r="905" spans="1:24" s="161" customFormat="1" ht="22.5" customHeight="1">
      <c r="A905" s="484" t="s">
        <v>76</v>
      </c>
      <c r="B905" s="224"/>
      <c r="C905" s="283"/>
      <c r="D905" s="284"/>
      <c r="E905" s="224"/>
      <c r="F905" s="224"/>
      <c r="G905" s="224"/>
      <c r="H905" s="150">
        <v>611</v>
      </c>
      <c r="I905" s="149"/>
      <c r="J905" s="283"/>
      <c r="K905" s="284"/>
      <c r="L905" s="235"/>
      <c r="M905" s="235"/>
      <c r="N905" s="235"/>
      <c r="O905" s="235">
        <f>SUM(P905:Q905)</f>
        <v>0</v>
      </c>
      <c r="P905" s="235"/>
      <c r="Q905" s="235"/>
      <c r="R905" s="235">
        <f>SUM(S905:T905)</f>
        <v>0</v>
      </c>
      <c r="S905" s="235"/>
      <c r="T905" s="235"/>
      <c r="U905" s="235">
        <f>SUM(V905:W905)</f>
        <v>0</v>
      </c>
      <c r="V905" s="235"/>
      <c r="W905" s="235"/>
    </row>
    <row r="906" spans="1:24" s="161" customFormat="1" ht="22.5" customHeight="1">
      <c r="A906" s="484" t="s">
        <v>1404</v>
      </c>
      <c r="B906" s="224" t="s">
        <v>243</v>
      </c>
      <c r="C906" s="283"/>
      <c r="D906" s="284"/>
      <c r="E906" s="224"/>
      <c r="F906" s="224"/>
      <c r="G906" s="224"/>
      <c r="H906" s="150">
        <v>611</v>
      </c>
      <c r="I906" s="149"/>
      <c r="J906" s="283"/>
      <c r="K906" s="284"/>
      <c r="L906" s="235"/>
      <c r="M906" s="235"/>
      <c r="N906" s="235"/>
      <c r="O906" s="235">
        <f>SUM(P906:Q906)</f>
        <v>0</v>
      </c>
      <c r="P906" s="235"/>
      <c r="Q906" s="235"/>
      <c r="R906" s="235">
        <f>SUM(S906:T906)</f>
        <v>0</v>
      </c>
      <c r="S906" s="235"/>
      <c r="T906" s="235"/>
      <c r="U906" s="235">
        <f>SUM(V906:W906)</f>
        <v>0</v>
      </c>
      <c r="V906" s="235"/>
      <c r="W906" s="235"/>
    </row>
    <row r="907" spans="1:24" s="161" customFormat="1" ht="15">
      <c r="A907" s="484" t="s">
        <v>34</v>
      </c>
      <c r="B907" s="311" t="s">
        <v>35</v>
      </c>
      <c r="C907" s="283"/>
      <c r="D907" s="284"/>
      <c r="E907" s="224"/>
      <c r="F907" s="224"/>
      <c r="G907" s="224"/>
      <c r="H907" s="150">
        <v>600</v>
      </c>
      <c r="I907" s="149"/>
      <c r="J907" s="283"/>
      <c r="K907" s="284"/>
      <c r="L907" s="235">
        <f>SUM(L908:L911)</f>
        <v>0</v>
      </c>
      <c r="M907" s="235">
        <f t="shared" ref="M907:W907" si="303">SUM(M908:M911)</f>
        <v>374.4</v>
      </c>
      <c r="N907" s="235">
        <f t="shared" si="303"/>
        <v>374.4</v>
      </c>
      <c r="O907" s="235">
        <f t="shared" si="303"/>
        <v>0</v>
      </c>
      <c r="P907" s="235">
        <f t="shared" si="303"/>
        <v>0</v>
      </c>
      <c r="Q907" s="235">
        <f t="shared" si="303"/>
        <v>0</v>
      </c>
      <c r="R907" s="235">
        <f t="shared" si="303"/>
        <v>0</v>
      </c>
      <c r="S907" s="235">
        <f t="shared" si="303"/>
        <v>0</v>
      </c>
      <c r="T907" s="235">
        <f t="shared" si="303"/>
        <v>0</v>
      </c>
      <c r="U907" s="235">
        <f t="shared" si="303"/>
        <v>0</v>
      </c>
      <c r="V907" s="235">
        <f t="shared" si="303"/>
        <v>0</v>
      </c>
      <c r="W907" s="235">
        <f t="shared" si="303"/>
        <v>0</v>
      </c>
    </row>
    <row r="908" spans="1:24" s="161" customFormat="1" ht="168.75" customHeight="1">
      <c r="A908" s="756" t="s">
        <v>44</v>
      </c>
      <c r="B908" s="224" t="s">
        <v>1671</v>
      </c>
      <c r="C908" s="744" t="s">
        <v>1405</v>
      </c>
      <c r="D908" s="284"/>
      <c r="E908" s="246" t="s">
        <v>1278</v>
      </c>
      <c r="F908" s="246" t="s">
        <v>1406</v>
      </c>
      <c r="G908" s="246" t="s">
        <v>1407</v>
      </c>
      <c r="H908" s="150">
        <v>612</v>
      </c>
      <c r="I908" s="727" t="s">
        <v>1408</v>
      </c>
      <c r="J908" s="744" t="s">
        <v>1409</v>
      </c>
      <c r="K908" s="776"/>
      <c r="L908" s="235">
        <v>0</v>
      </c>
      <c r="M908" s="235">
        <v>374.4</v>
      </c>
      <c r="N908" s="235">
        <v>374.4</v>
      </c>
      <c r="O908" s="235">
        <f>SUM(P908:Q908)</f>
        <v>0</v>
      </c>
      <c r="P908" s="235">
        <v>0</v>
      </c>
      <c r="Q908" s="235">
        <v>0</v>
      </c>
      <c r="R908" s="235">
        <f>SUM(S908:T908)</f>
        <v>0</v>
      </c>
      <c r="S908" s="235">
        <v>0</v>
      </c>
      <c r="T908" s="235">
        <v>0</v>
      </c>
      <c r="U908" s="235">
        <f>SUM(V908:W908)</f>
        <v>0</v>
      </c>
      <c r="V908" s="235">
        <v>0</v>
      </c>
      <c r="W908" s="235">
        <v>0</v>
      </c>
    </row>
    <row r="909" spans="1:24" s="161" customFormat="1" ht="151.5" customHeight="1">
      <c r="A909" s="757"/>
      <c r="B909" s="224"/>
      <c r="C909" s="746"/>
      <c r="D909" s="284"/>
      <c r="E909" s="246"/>
      <c r="F909" s="246"/>
      <c r="G909" s="246"/>
      <c r="H909" s="150">
        <v>612</v>
      </c>
      <c r="I909" s="729"/>
      <c r="J909" s="746"/>
      <c r="K909" s="778"/>
      <c r="L909" s="235"/>
      <c r="M909" s="235"/>
      <c r="N909" s="235"/>
      <c r="O909" s="235"/>
      <c r="P909" s="235"/>
      <c r="Q909" s="235"/>
      <c r="R909" s="235"/>
      <c r="S909" s="235"/>
      <c r="T909" s="235"/>
      <c r="U909" s="235"/>
      <c r="V909" s="235"/>
      <c r="W909" s="235"/>
    </row>
    <row r="910" spans="1:24" s="161" customFormat="1" ht="24.75" customHeight="1">
      <c r="A910" s="484" t="s">
        <v>116</v>
      </c>
      <c r="B910" s="224"/>
      <c r="C910" s="283"/>
      <c r="D910" s="284"/>
      <c r="E910" s="224"/>
      <c r="F910" s="224"/>
      <c r="G910" s="224"/>
      <c r="H910" s="150">
        <v>612</v>
      </c>
      <c r="I910" s="149"/>
      <c r="J910" s="283"/>
      <c r="K910" s="284"/>
      <c r="L910" s="235"/>
      <c r="M910" s="235"/>
      <c r="N910" s="235"/>
      <c r="O910" s="235">
        <f>SUM(P910:Q910)</f>
        <v>0</v>
      </c>
      <c r="P910" s="235"/>
      <c r="Q910" s="235"/>
      <c r="R910" s="235">
        <f>SUM(S910:T910)</f>
        <v>0</v>
      </c>
      <c r="S910" s="235"/>
      <c r="T910" s="235"/>
      <c r="U910" s="235">
        <f>SUM(V910:W910)</f>
        <v>0</v>
      </c>
      <c r="V910" s="235"/>
      <c r="W910" s="235"/>
    </row>
    <row r="911" spans="1:24" s="161" customFormat="1" ht="15">
      <c r="A911" s="484" t="s">
        <v>1410</v>
      </c>
      <c r="B911" s="224"/>
      <c r="C911" s="283"/>
      <c r="D911" s="284"/>
      <c r="E911" s="224"/>
      <c r="F911" s="224"/>
      <c r="G911" s="224"/>
      <c r="H911" s="150">
        <v>612</v>
      </c>
      <c r="I911" s="149"/>
      <c r="J911" s="283"/>
      <c r="K911" s="284"/>
      <c r="L911" s="235"/>
      <c r="M911" s="235"/>
      <c r="N911" s="235"/>
      <c r="O911" s="235">
        <f>SUM(P911:Q911)</f>
        <v>0</v>
      </c>
      <c r="P911" s="235"/>
      <c r="Q911" s="235"/>
      <c r="R911" s="235">
        <f>SUM(S911:T911)</f>
        <v>0</v>
      </c>
      <c r="S911" s="235"/>
      <c r="T911" s="235"/>
      <c r="U911" s="235">
        <f>SUM(V911:W911)</f>
        <v>0</v>
      </c>
      <c r="V911" s="235"/>
      <c r="W911" s="235"/>
    </row>
    <row r="912" spans="1:24" s="161" customFormat="1" ht="22.5" customHeight="1">
      <c r="A912" s="769" t="s">
        <v>37</v>
      </c>
      <c r="B912" s="769"/>
      <c r="C912" s="769"/>
      <c r="D912" s="769"/>
      <c r="E912" s="769"/>
      <c r="F912" s="769"/>
      <c r="G912" s="769"/>
      <c r="H912" s="769"/>
      <c r="I912" s="769"/>
      <c r="J912" s="769"/>
      <c r="K912" s="769"/>
      <c r="L912" s="402">
        <f>SUM(L913,L917)</f>
        <v>34572.799999999996</v>
      </c>
      <c r="M912" s="402">
        <f>SUM(M913,M917)</f>
        <v>7869.2</v>
      </c>
      <c r="N912" s="402">
        <f t="shared" ref="N912:W912" si="304">SUM(N913,N917)</f>
        <v>4585.8</v>
      </c>
      <c r="O912" s="402">
        <f t="shared" si="304"/>
        <v>8246.7000000000007</v>
      </c>
      <c r="P912" s="402">
        <f t="shared" si="304"/>
        <v>8246.7000000000007</v>
      </c>
      <c r="Q912" s="402">
        <f t="shared" si="304"/>
        <v>0</v>
      </c>
      <c r="R912" s="402">
        <f t="shared" si="304"/>
        <v>7671.8</v>
      </c>
      <c r="S912" s="402">
        <f t="shared" si="304"/>
        <v>7671.8</v>
      </c>
      <c r="T912" s="402">
        <f t="shared" si="304"/>
        <v>0</v>
      </c>
      <c r="U912" s="402">
        <f t="shared" si="304"/>
        <v>7730.1</v>
      </c>
      <c r="V912" s="402">
        <f t="shared" si="304"/>
        <v>7730.1</v>
      </c>
      <c r="W912" s="402">
        <f t="shared" si="304"/>
        <v>0</v>
      </c>
      <c r="X912" s="458"/>
    </row>
    <row r="913" spans="1:23" s="161" customFormat="1" ht="48.75" customHeight="1">
      <c r="A913" s="484" t="s">
        <v>38</v>
      </c>
      <c r="B913" s="224" t="s">
        <v>79</v>
      </c>
      <c r="C913" s="283"/>
      <c r="D913" s="284"/>
      <c r="E913" s="224"/>
      <c r="F913" s="224"/>
      <c r="G913" s="224"/>
      <c r="H913" s="150">
        <v>600</v>
      </c>
      <c r="I913" s="149"/>
      <c r="J913" s="283"/>
      <c r="K913" s="284"/>
      <c r="L913" s="235">
        <f>SUM(L915:L916)+L914</f>
        <v>32967.1</v>
      </c>
      <c r="M913" s="235">
        <f t="shared" ref="M913:W913" si="305">SUM(M915:M916)+M914</f>
        <v>7784.2</v>
      </c>
      <c r="N913" s="235">
        <f t="shared" si="305"/>
        <v>4525.8</v>
      </c>
      <c r="O913" s="235">
        <f t="shared" si="305"/>
        <v>8246.7000000000007</v>
      </c>
      <c r="P913" s="235">
        <f t="shared" si="305"/>
        <v>8246.7000000000007</v>
      </c>
      <c r="Q913" s="235">
        <f t="shared" si="305"/>
        <v>0</v>
      </c>
      <c r="R913" s="235">
        <f t="shared" si="305"/>
        <v>7671.8</v>
      </c>
      <c r="S913" s="235">
        <f t="shared" si="305"/>
        <v>7671.8</v>
      </c>
      <c r="T913" s="235">
        <f t="shared" si="305"/>
        <v>0</v>
      </c>
      <c r="U913" s="235">
        <f t="shared" si="305"/>
        <v>7730.1</v>
      </c>
      <c r="V913" s="235">
        <f t="shared" si="305"/>
        <v>7730.1</v>
      </c>
      <c r="W913" s="235">
        <f t="shared" si="305"/>
        <v>0</v>
      </c>
    </row>
    <row r="914" spans="1:23" s="161" customFormat="1" ht="324.75" customHeight="1">
      <c r="A914" s="484" t="s">
        <v>45</v>
      </c>
      <c r="B914" s="224" t="s">
        <v>1411</v>
      </c>
      <c r="C914" s="326" t="s">
        <v>1412</v>
      </c>
      <c r="D914" s="284"/>
      <c r="E914" s="246" t="s">
        <v>93</v>
      </c>
      <c r="F914" s="246" t="s">
        <v>84</v>
      </c>
      <c r="G914" s="246" t="s">
        <v>1413</v>
      </c>
      <c r="H914" s="150">
        <v>621</v>
      </c>
      <c r="I914" s="134" t="s">
        <v>1414</v>
      </c>
      <c r="J914" s="326" t="s">
        <v>1415</v>
      </c>
      <c r="K914" s="284"/>
      <c r="L914" s="235">
        <v>25097.3</v>
      </c>
      <c r="M914" s="235">
        <v>0</v>
      </c>
      <c r="N914" s="235">
        <v>0</v>
      </c>
      <c r="O914" s="235">
        <f>SUM(P914:Q914)</f>
        <v>0</v>
      </c>
      <c r="P914" s="235">
        <v>0</v>
      </c>
      <c r="Q914" s="235">
        <v>0</v>
      </c>
      <c r="R914" s="235">
        <f>SUM(S914:T914)</f>
        <v>0</v>
      </c>
      <c r="S914" s="235">
        <v>0</v>
      </c>
      <c r="T914" s="235">
        <v>0</v>
      </c>
      <c r="U914" s="235">
        <f>SUM(V914:W914)</f>
        <v>0</v>
      </c>
      <c r="V914" s="235">
        <v>0</v>
      </c>
      <c r="W914" s="235">
        <v>0</v>
      </c>
    </row>
    <row r="915" spans="1:23" s="161" customFormat="1" ht="342" customHeight="1">
      <c r="A915" s="484" t="s">
        <v>63</v>
      </c>
      <c r="B915" s="224" t="s">
        <v>1416</v>
      </c>
      <c r="C915" s="326" t="s">
        <v>1417</v>
      </c>
      <c r="D915" s="326"/>
      <c r="E915" s="246" t="s">
        <v>94</v>
      </c>
      <c r="F915" s="246" t="s">
        <v>83</v>
      </c>
      <c r="G915" s="246" t="s">
        <v>1418</v>
      </c>
      <c r="H915" s="150">
        <v>621</v>
      </c>
      <c r="I915" s="134" t="s">
        <v>1419</v>
      </c>
      <c r="J915" s="326" t="s">
        <v>1420</v>
      </c>
      <c r="K915" s="284"/>
      <c r="L915" s="235">
        <v>7869.8</v>
      </c>
      <c r="M915" s="235">
        <v>7784.2</v>
      </c>
      <c r="N915" s="235">
        <v>4525.8</v>
      </c>
      <c r="O915" s="235">
        <f>SUM(P915:Q915)</f>
        <v>8246.7000000000007</v>
      </c>
      <c r="P915" s="235">
        <v>8246.7000000000007</v>
      </c>
      <c r="Q915" s="235">
        <v>0</v>
      </c>
      <c r="R915" s="235">
        <f>SUM(S915:T915)</f>
        <v>7671.8</v>
      </c>
      <c r="S915" s="235">
        <v>7671.8</v>
      </c>
      <c r="T915" s="235">
        <v>0</v>
      </c>
      <c r="U915" s="235">
        <f>SUM(V915:W915)</f>
        <v>7730.1</v>
      </c>
      <c r="V915" s="235">
        <v>7730.1</v>
      </c>
      <c r="W915" s="235">
        <v>0</v>
      </c>
    </row>
    <row r="916" spans="1:23" s="161" customFormat="1" ht="18.75" customHeight="1">
      <c r="A916" s="484" t="s">
        <v>64</v>
      </c>
      <c r="B916" s="224" t="s">
        <v>243</v>
      </c>
      <c r="C916" s="283"/>
      <c r="D916" s="284"/>
      <c r="E916" s="224"/>
      <c r="F916" s="224"/>
      <c r="G916" s="224"/>
      <c r="H916" s="150">
        <v>621</v>
      </c>
      <c r="I916" s="149"/>
      <c r="J916" s="283"/>
      <c r="K916" s="284"/>
      <c r="L916" s="235"/>
      <c r="M916" s="235"/>
      <c r="N916" s="235"/>
      <c r="O916" s="235">
        <f>SUM(P916:Q916)</f>
        <v>0</v>
      </c>
      <c r="P916" s="235"/>
      <c r="Q916" s="235"/>
      <c r="R916" s="235">
        <f>SUM(S916:T916)</f>
        <v>0</v>
      </c>
      <c r="S916" s="235"/>
      <c r="T916" s="235"/>
      <c r="U916" s="235">
        <f>SUM(V916:W916)</f>
        <v>0</v>
      </c>
      <c r="V916" s="235"/>
      <c r="W916" s="235"/>
    </row>
    <row r="917" spans="1:23" s="161" customFormat="1" ht="28.15" customHeight="1">
      <c r="A917" s="484" t="s">
        <v>40</v>
      </c>
      <c r="B917" s="464" t="s">
        <v>39</v>
      </c>
      <c r="C917" s="283"/>
      <c r="D917" s="284"/>
      <c r="E917" s="224"/>
      <c r="F917" s="224"/>
      <c r="G917" s="224"/>
      <c r="H917" s="150">
        <v>600</v>
      </c>
      <c r="I917" s="149"/>
      <c r="J917" s="283"/>
      <c r="K917" s="284"/>
      <c r="L917" s="235">
        <f>L918+L923</f>
        <v>1605.7</v>
      </c>
      <c r="M917" s="235">
        <f>M918+M923</f>
        <v>85</v>
      </c>
      <c r="N917" s="235">
        <f>N918+N923</f>
        <v>60</v>
      </c>
      <c r="O917" s="235">
        <f t="shared" ref="O917:W917" si="306">O918+O923</f>
        <v>0</v>
      </c>
      <c r="P917" s="235">
        <f t="shared" si="306"/>
        <v>0</v>
      </c>
      <c r="Q917" s="235">
        <f t="shared" si="306"/>
        <v>0</v>
      </c>
      <c r="R917" s="235">
        <f t="shared" si="306"/>
        <v>0</v>
      </c>
      <c r="S917" s="235">
        <f t="shared" si="306"/>
        <v>0</v>
      </c>
      <c r="T917" s="235">
        <f t="shared" si="306"/>
        <v>0</v>
      </c>
      <c r="U917" s="235">
        <f t="shared" si="306"/>
        <v>0</v>
      </c>
      <c r="V917" s="235">
        <f t="shared" si="306"/>
        <v>0</v>
      </c>
      <c r="W917" s="235">
        <f t="shared" si="306"/>
        <v>0</v>
      </c>
    </row>
    <row r="918" spans="1:23" s="161" customFormat="1" ht="131.25" customHeight="1">
      <c r="A918" s="750" t="s">
        <v>46</v>
      </c>
      <c r="B918" s="224" t="s">
        <v>1421</v>
      </c>
      <c r="C918" s="770" t="s">
        <v>1417</v>
      </c>
      <c r="D918" s="747"/>
      <c r="E918" s="246"/>
      <c r="F918" s="246"/>
      <c r="G918" s="246"/>
      <c r="H918" s="150"/>
      <c r="I918" s="727" t="s">
        <v>1422</v>
      </c>
      <c r="J918" s="744" t="s">
        <v>1423</v>
      </c>
      <c r="K918" s="747"/>
      <c r="L918" s="235">
        <f>L919+L922+L920+L921</f>
        <v>1573.3</v>
      </c>
      <c r="M918" s="235">
        <f>M919+M922+M920+M921</f>
        <v>85</v>
      </c>
      <c r="N918" s="235">
        <f>N919+N922+N920+N921</f>
        <v>60</v>
      </c>
      <c r="O918" s="235">
        <f t="shared" ref="O918:W918" si="307">O919+O922+O920</f>
        <v>0</v>
      </c>
      <c r="P918" s="235">
        <f t="shared" si="307"/>
        <v>0</v>
      </c>
      <c r="Q918" s="235">
        <f t="shared" si="307"/>
        <v>0</v>
      </c>
      <c r="R918" s="235">
        <f t="shared" si="307"/>
        <v>0</v>
      </c>
      <c r="S918" s="235">
        <f t="shared" si="307"/>
        <v>0</v>
      </c>
      <c r="T918" s="235">
        <f t="shared" si="307"/>
        <v>0</v>
      </c>
      <c r="U918" s="235">
        <f t="shared" si="307"/>
        <v>0</v>
      </c>
      <c r="V918" s="235">
        <f t="shared" si="307"/>
        <v>0</v>
      </c>
      <c r="W918" s="235">
        <f t="shared" si="307"/>
        <v>0</v>
      </c>
    </row>
    <row r="919" spans="1:23" s="161" customFormat="1" ht="19.5" customHeight="1">
      <c r="A919" s="751"/>
      <c r="B919" s="224"/>
      <c r="C919" s="771"/>
      <c r="D919" s="748"/>
      <c r="E919" s="246"/>
      <c r="F919" s="246"/>
      <c r="G919" s="246"/>
      <c r="H919" s="150"/>
      <c r="I919" s="728"/>
      <c r="J919" s="745"/>
      <c r="K919" s="748"/>
      <c r="L919" s="235"/>
      <c r="M919" s="235"/>
      <c r="N919" s="235"/>
      <c r="O919" s="235"/>
      <c r="P919" s="235"/>
      <c r="Q919" s="235"/>
      <c r="R919" s="235"/>
      <c r="S919" s="235"/>
      <c r="T919" s="235"/>
      <c r="U919" s="235"/>
      <c r="V919" s="235"/>
      <c r="W919" s="235"/>
    </row>
    <row r="920" spans="1:23" s="161" customFormat="1" ht="33.75" customHeight="1">
      <c r="A920" s="751"/>
      <c r="B920" s="224" t="s">
        <v>1424</v>
      </c>
      <c r="C920" s="771"/>
      <c r="D920" s="748"/>
      <c r="E920" s="246" t="s">
        <v>94</v>
      </c>
      <c r="F920" s="246" t="s">
        <v>83</v>
      </c>
      <c r="G920" s="246" t="s">
        <v>1425</v>
      </c>
      <c r="H920" s="150">
        <v>622</v>
      </c>
      <c r="I920" s="728"/>
      <c r="J920" s="745"/>
      <c r="K920" s="748"/>
      <c r="L920" s="235">
        <v>1500</v>
      </c>
      <c r="M920" s="235"/>
      <c r="N920" s="235"/>
      <c r="O920" s="235">
        <f>P920</f>
        <v>0</v>
      </c>
      <c r="P920" s="235">
        <v>0</v>
      </c>
      <c r="Q920" s="235">
        <v>0</v>
      </c>
      <c r="R920" s="235">
        <f>S920</f>
        <v>0</v>
      </c>
      <c r="S920" s="235">
        <v>0</v>
      </c>
      <c r="T920" s="235">
        <v>0</v>
      </c>
      <c r="U920" s="235">
        <f>V920</f>
        <v>0</v>
      </c>
      <c r="V920" s="235">
        <v>0</v>
      </c>
      <c r="W920" s="235">
        <v>0</v>
      </c>
    </row>
    <row r="921" spans="1:23" s="161" customFormat="1" ht="33.75" customHeight="1">
      <c r="A921" s="751"/>
      <c r="B921" s="224" t="s">
        <v>1426</v>
      </c>
      <c r="C921" s="771"/>
      <c r="D921" s="748"/>
      <c r="E921" s="246" t="s">
        <v>94</v>
      </c>
      <c r="F921" s="246" t="s">
        <v>83</v>
      </c>
      <c r="G921" s="246" t="s">
        <v>1427</v>
      </c>
      <c r="H921" s="150">
        <v>622</v>
      </c>
      <c r="I921" s="728"/>
      <c r="J921" s="745"/>
      <c r="K921" s="748"/>
      <c r="L921" s="235">
        <v>13.3</v>
      </c>
      <c r="M921" s="235">
        <v>25</v>
      </c>
      <c r="N921" s="235">
        <v>0</v>
      </c>
      <c r="O921" s="235">
        <v>0</v>
      </c>
      <c r="P921" s="235">
        <v>0</v>
      </c>
      <c r="Q921" s="235">
        <v>0</v>
      </c>
      <c r="R921" s="235">
        <v>0</v>
      </c>
      <c r="S921" s="235">
        <v>0</v>
      </c>
      <c r="T921" s="235">
        <v>0</v>
      </c>
      <c r="U921" s="235">
        <v>0</v>
      </c>
      <c r="V921" s="235">
        <v>0</v>
      </c>
      <c r="W921" s="235">
        <v>0</v>
      </c>
    </row>
    <row r="922" spans="1:23" s="161" customFormat="1" ht="210" customHeight="1">
      <c r="A922" s="752"/>
      <c r="B922" s="224" t="s">
        <v>1672</v>
      </c>
      <c r="C922" s="772"/>
      <c r="D922" s="749"/>
      <c r="E922" s="246" t="s">
        <v>94</v>
      </c>
      <c r="F922" s="246" t="s">
        <v>83</v>
      </c>
      <c r="G922" s="246" t="s">
        <v>213</v>
      </c>
      <c r="H922" s="150">
        <v>622</v>
      </c>
      <c r="I922" s="729"/>
      <c r="J922" s="746"/>
      <c r="K922" s="749"/>
      <c r="L922" s="235">
        <v>60</v>
      </c>
      <c r="M922" s="235">
        <v>60</v>
      </c>
      <c r="N922" s="235">
        <v>60</v>
      </c>
      <c r="O922" s="235">
        <v>0</v>
      </c>
      <c r="P922" s="235">
        <v>0</v>
      </c>
      <c r="Q922" s="235">
        <v>0</v>
      </c>
      <c r="R922" s="235">
        <v>0</v>
      </c>
      <c r="S922" s="235">
        <v>0</v>
      </c>
      <c r="T922" s="235">
        <v>0</v>
      </c>
      <c r="U922" s="235">
        <v>0</v>
      </c>
      <c r="V922" s="235">
        <v>0</v>
      </c>
      <c r="W922" s="235">
        <v>0</v>
      </c>
    </row>
    <row r="923" spans="1:23" s="161" customFormat="1" ht="339.95" customHeight="1">
      <c r="A923" s="586" t="s">
        <v>988</v>
      </c>
      <c r="B923" s="224" t="s">
        <v>1673</v>
      </c>
      <c r="C923" s="225" t="s">
        <v>1412</v>
      </c>
      <c r="D923" s="539"/>
      <c r="E923" s="246" t="s">
        <v>1428</v>
      </c>
      <c r="F923" s="246" t="s">
        <v>1429</v>
      </c>
      <c r="G923" s="246" t="s">
        <v>1430</v>
      </c>
      <c r="H923" s="150">
        <v>622</v>
      </c>
      <c r="I923" s="340" t="s">
        <v>1431</v>
      </c>
      <c r="J923" s="133" t="s">
        <v>1432</v>
      </c>
      <c r="K923" s="539"/>
      <c r="L923" s="235">
        <v>32.4</v>
      </c>
      <c r="M923" s="235"/>
      <c r="N923" s="235"/>
      <c r="O923" s="235">
        <f>SUM(P923:Q923)</f>
        <v>0</v>
      </c>
      <c r="P923" s="235">
        <v>0</v>
      </c>
      <c r="Q923" s="235">
        <v>0</v>
      </c>
      <c r="R923" s="235">
        <f>SUM(S923:T923)</f>
        <v>0</v>
      </c>
      <c r="S923" s="235">
        <v>0</v>
      </c>
      <c r="T923" s="235">
        <v>0</v>
      </c>
      <c r="U923" s="235">
        <f>SUM(V923:W923)</f>
        <v>0</v>
      </c>
      <c r="V923" s="235">
        <v>0</v>
      </c>
      <c r="W923" s="235">
        <v>0</v>
      </c>
    </row>
    <row r="924" spans="1:23" s="161" customFormat="1" ht="20.25" customHeight="1">
      <c r="A924" s="484" t="s">
        <v>995</v>
      </c>
      <c r="B924" s="224" t="s">
        <v>243</v>
      </c>
      <c r="C924" s="283"/>
      <c r="D924" s="284"/>
      <c r="E924" s="224"/>
      <c r="F924" s="224"/>
      <c r="G924" s="224"/>
      <c r="H924" s="150">
        <v>622</v>
      </c>
      <c r="I924" s="149"/>
      <c r="J924" s="283"/>
      <c r="K924" s="284"/>
      <c r="L924" s="235"/>
      <c r="M924" s="235"/>
      <c r="N924" s="235"/>
      <c r="O924" s="235">
        <f>SUM(P924:Q924)</f>
        <v>0</v>
      </c>
      <c r="P924" s="235"/>
      <c r="Q924" s="235"/>
      <c r="R924" s="235">
        <f>SUM(S924:T924)</f>
        <v>0</v>
      </c>
      <c r="S924" s="235"/>
      <c r="T924" s="235"/>
      <c r="U924" s="235">
        <f>SUM(V924:W924)</f>
        <v>0</v>
      </c>
      <c r="V924" s="235"/>
      <c r="W924" s="235"/>
    </row>
    <row r="925" spans="1:23" s="320" customFormat="1" ht="49.5" customHeight="1">
      <c r="A925" s="758" t="s">
        <v>177</v>
      </c>
      <c r="B925" s="758"/>
      <c r="C925" s="758"/>
      <c r="D925" s="758"/>
      <c r="E925" s="758"/>
      <c r="F925" s="758"/>
      <c r="G925" s="758"/>
      <c r="H925" s="758"/>
      <c r="I925" s="758"/>
      <c r="J925" s="758"/>
      <c r="K925" s="758"/>
      <c r="L925" s="622">
        <f>L926+L930+L934+L935+L936+L939+L943+L927</f>
        <v>11248.9</v>
      </c>
      <c r="M925" s="622">
        <f t="shared" ref="M925:W925" si="308">M926+M930+M934+M935+M936+M939+M943+M927</f>
        <v>3973.7</v>
      </c>
      <c r="N925" s="622">
        <f t="shared" si="308"/>
        <v>2691.4</v>
      </c>
      <c r="O925" s="622">
        <f t="shared" si="308"/>
        <v>2494.5</v>
      </c>
      <c r="P925" s="622">
        <f t="shared" si="308"/>
        <v>2494.5</v>
      </c>
      <c r="Q925" s="622">
        <f t="shared" si="308"/>
        <v>0</v>
      </c>
      <c r="R925" s="622">
        <f t="shared" si="308"/>
        <v>2353.8000000000002</v>
      </c>
      <c r="S925" s="622">
        <f t="shared" si="308"/>
        <v>2353.8000000000002</v>
      </c>
      <c r="T925" s="622">
        <f t="shared" si="308"/>
        <v>0</v>
      </c>
      <c r="U925" s="622">
        <f t="shared" si="308"/>
        <v>2391.4</v>
      </c>
      <c r="V925" s="622">
        <f t="shared" si="308"/>
        <v>2391.4</v>
      </c>
      <c r="W925" s="622">
        <f t="shared" si="308"/>
        <v>0</v>
      </c>
    </row>
    <row r="926" spans="1:23" s="161" customFormat="1" ht="57.75" customHeight="1">
      <c r="A926" s="587" t="s">
        <v>168</v>
      </c>
      <c r="B926" s="226" t="s">
        <v>1674</v>
      </c>
      <c r="C926" s="773" t="s">
        <v>1433</v>
      </c>
      <c r="D926" s="284"/>
      <c r="E926" s="246" t="s">
        <v>81</v>
      </c>
      <c r="F926" s="246" t="s">
        <v>156</v>
      </c>
      <c r="G926" s="246" t="s">
        <v>1434</v>
      </c>
      <c r="H926" s="150">
        <v>630</v>
      </c>
      <c r="I926" s="727" t="s">
        <v>1435</v>
      </c>
      <c r="J926" s="744" t="s">
        <v>1436</v>
      </c>
      <c r="K926" s="776"/>
      <c r="L926" s="235">
        <v>38</v>
      </c>
      <c r="M926" s="235">
        <v>50</v>
      </c>
      <c r="N926" s="235">
        <v>50</v>
      </c>
      <c r="O926" s="235">
        <f>SUM(P926:Q926)</f>
        <v>0</v>
      </c>
      <c r="P926" s="235">
        <v>0</v>
      </c>
      <c r="Q926" s="235">
        <v>0</v>
      </c>
      <c r="R926" s="235">
        <f>SUM(S926:T926)</f>
        <v>0</v>
      </c>
      <c r="S926" s="235">
        <v>0</v>
      </c>
      <c r="T926" s="235">
        <v>0</v>
      </c>
      <c r="U926" s="235">
        <f>SUM(V926:W926)</f>
        <v>0</v>
      </c>
      <c r="V926" s="235">
        <v>0</v>
      </c>
      <c r="W926" s="235">
        <v>0</v>
      </c>
    </row>
    <row r="927" spans="1:23" s="161" customFormat="1" ht="38.25" customHeight="1">
      <c r="A927" s="759" t="s">
        <v>187</v>
      </c>
      <c r="B927" s="224" t="s">
        <v>1675</v>
      </c>
      <c r="C927" s="774"/>
      <c r="D927" s="284"/>
      <c r="E927" s="246"/>
      <c r="F927" s="246"/>
      <c r="G927" s="246"/>
      <c r="H927" s="150">
        <v>630</v>
      </c>
      <c r="I927" s="728"/>
      <c r="J927" s="745"/>
      <c r="K927" s="777"/>
      <c r="L927" s="235">
        <f t="shared" ref="L927:W927" si="309">L928+L929</f>
        <v>733.4</v>
      </c>
      <c r="M927" s="235">
        <f t="shared" si="309"/>
        <v>0</v>
      </c>
      <c r="N927" s="235">
        <f t="shared" si="309"/>
        <v>0</v>
      </c>
      <c r="O927" s="235">
        <f t="shared" si="309"/>
        <v>0</v>
      </c>
      <c r="P927" s="235">
        <f t="shared" si="309"/>
        <v>0</v>
      </c>
      <c r="Q927" s="235">
        <f t="shared" si="309"/>
        <v>0</v>
      </c>
      <c r="R927" s="235">
        <f t="shared" si="309"/>
        <v>0</v>
      </c>
      <c r="S927" s="235">
        <f t="shared" si="309"/>
        <v>0</v>
      </c>
      <c r="T927" s="235">
        <f t="shared" si="309"/>
        <v>0</v>
      </c>
      <c r="U927" s="235">
        <f t="shared" si="309"/>
        <v>0</v>
      </c>
      <c r="V927" s="235">
        <f t="shared" si="309"/>
        <v>0</v>
      </c>
      <c r="W927" s="235">
        <f t="shared" si="309"/>
        <v>0</v>
      </c>
    </row>
    <row r="928" spans="1:23" s="161" customFormat="1" ht="28.5" customHeight="1">
      <c r="A928" s="760"/>
      <c r="B928" s="224" t="s">
        <v>1437</v>
      </c>
      <c r="C928" s="774"/>
      <c r="D928" s="284"/>
      <c r="E928" s="246" t="s">
        <v>81</v>
      </c>
      <c r="F928" s="246" t="s">
        <v>156</v>
      </c>
      <c r="G928" s="246" t="s">
        <v>1434</v>
      </c>
      <c r="H928" s="150"/>
      <c r="I928" s="728"/>
      <c r="J928" s="745"/>
      <c r="K928" s="777"/>
      <c r="L928" s="235">
        <v>35</v>
      </c>
      <c r="M928" s="235">
        <v>0</v>
      </c>
      <c r="N928" s="235">
        <v>0</v>
      </c>
      <c r="O928" s="235">
        <v>0</v>
      </c>
      <c r="P928" s="235">
        <v>0</v>
      </c>
      <c r="Q928" s="235">
        <v>0</v>
      </c>
      <c r="R928" s="235">
        <v>0</v>
      </c>
      <c r="S928" s="235">
        <v>0</v>
      </c>
      <c r="T928" s="235">
        <v>0</v>
      </c>
      <c r="U928" s="235">
        <v>0</v>
      </c>
      <c r="V928" s="235">
        <v>0</v>
      </c>
      <c r="W928" s="235">
        <v>0</v>
      </c>
    </row>
    <row r="929" spans="1:23" s="161" customFormat="1" ht="40.5" customHeight="1">
      <c r="A929" s="761"/>
      <c r="B929" s="224" t="s">
        <v>1438</v>
      </c>
      <c r="C929" s="775"/>
      <c r="D929" s="284"/>
      <c r="E929" s="246" t="s">
        <v>81</v>
      </c>
      <c r="F929" s="246" t="s">
        <v>156</v>
      </c>
      <c r="G929" s="246" t="s">
        <v>1439</v>
      </c>
      <c r="H929" s="150"/>
      <c r="I929" s="728"/>
      <c r="J929" s="745"/>
      <c r="K929" s="777"/>
      <c r="L929" s="235">
        <v>698.4</v>
      </c>
      <c r="M929" s="235">
        <v>0</v>
      </c>
      <c r="N929" s="235">
        <v>0</v>
      </c>
      <c r="O929" s="235">
        <f>P929</f>
        <v>0</v>
      </c>
      <c r="P929" s="235">
        <v>0</v>
      </c>
      <c r="Q929" s="235">
        <v>0</v>
      </c>
      <c r="R929" s="235">
        <f>S929</f>
        <v>0</v>
      </c>
      <c r="S929" s="235">
        <v>0</v>
      </c>
      <c r="T929" s="235">
        <v>0</v>
      </c>
      <c r="U929" s="235">
        <f>V929</f>
        <v>0</v>
      </c>
      <c r="V929" s="235">
        <v>0</v>
      </c>
      <c r="W929" s="235">
        <v>0</v>
      </c>
    </row>
    <row r="930" spans="1:23" s="161" customFormat="1" ht="39" customHeight="1">
      <c r="A930" s="759" t="s">
        <v>1440</v>
      </c>
      <c r="B930" s="224" t="s">
        <v>1676</v>
      </c>
      <c r="C930" s="744" t="s">
        <v>1441</v>
      </c>
      <c r="D930" s="284"/>
      <c r="E930" s="246"/>
      <c r="F930" s="246"/>
      <c r="G930" s="246"/>
      <c r="H930" s="150">
        <v>630</v>
      </c>
      <c r="I930" s="728"/>
      <c r="J930" s="745"/>
      <c r="K930" s="777"/>
      <c r="L930" s="235">
        <f>L931+L932+L933</f>
        <v>268.2</v>
      </c>
      <c r="M930" s="235">
        <f>M931+M932</f>
        <v>353</v>
      </c>
      <c r="N930" s="235">
        <f>N931+N932</f>
        <v>132</v>
      </c>
      <c r="O930" s="235">
        <f t="shared" ref="O930:W930" si="310">O931+O932</f>
        <v>53.2</v>
      </c>
      <c r="P930" s="235">
        <f t="shared" si="310"/>
        <v>53.2</v>
      </c>
      <c r="Q930" s="235">
        <f t="shared" si="310"/>
        <v>0</v>
      </c>
      <c r="R930" s="235">
        <f t="shared" si="310"/>
        <v>49.5</v>
      </c>
      <c r="S930" s="235">
        <f t="shared" si="310"/>
        <v>49.5</v>
      </c>
      <c r="T930" s="235">
        <f t="shared" si="310"/>
        <v>0</v>
      </c>
      <c r="U930" s="235">
        <f t="shared" si="310"/>
        <v>49.9</v>
      </c>
      <c r="V930" s="235">
        <f t="shared" si="310"/>
        <v>49.9</v>
      </c>
      <c r="W930" s="235">
        <f t="shared" si="310"/>
        <v>0</v>
      </c>
    </row>
    <row r="931" spans="1:23" s="161" customFormat="1" ht="28.5" customHeight="1">
      <c r="A931" s="760"/>
      <c r="B931" s="224" t="s">
        <v>1437</v>
      </c>
      <c r="C931" s="745"/>
      <c r="D931" s="284"/>
      <c r="E931" s="246" t="s">
        <v>81</v>
      </c>
      <c r="F931" s="246" t="s">
        <v>156</v>
      </c>
      <c r="G931" s="246" t="s">
        <v>1442</v>
      </c>
      <c r="H931" s="150"/>
      <c r="I931" s="728"/>
      <c r="J931" s="745"/>
      <c r="K931" s="777"/>
      <c r="L931" s="235">
        <v>268.2</v>
      </c>
      <c r="M931" s="235">
        <v>297</v>
      </c>
      <c r="N931" s="235">
        <v>107</v>
      </c>
      <c r="O931" s="235">
        <v>0</v>
      </c>
      <c r="P931" s="235">
        <v>0</v>
      </c>
      <c r="Q931" s="235">
        <v>0</v>
      </c>
      <c r="R931" s="235">
        <v>0</v>
      </c>
      <c r="S931" s="235">
        <v>0</v>
      </c>
      <c r="T931" s="235">
        <v>0</v>
      </c>
      <c r="U931" s="235">
        <v>0</v>
      </c>
      <c r="V931" s="235">
        <v>0</v>
      </c>
      <c r="W931" s="235">
        <v>0</v>
      </c>
    </row>
    <row r="932" spans="1:23" s="161" customFormat="1" ht="27.75" customHeight="1">
      <c r="A932" s="760"/>
      <c r="B932" s="224" t="s">
        <v>1443</v>
      </c>
      <c r="C932" s="745"/>
      <c r="D932" s="284"/>
      <c r="E932" s="246" t="s">
        <v>81</v>
      </c>
      <c r="F932" s="246" t="s">
        <v>156</v>
      </c>
      <c r="G932" s="246" t="s">
        <v>1444</v>
      </c>
      <c r="H932" s="150"/>
      <c r="I932" s="728"/>
      <c r="J932" s="745"/>
      <c r="K932" s="777"/>
      <c r="L932" s="235">
        <v>0</v>
      </c>
      <c r="M932" s="235">
        <v>56</v>
      </c>
      <c r="N932" s="235">
        <v>25</v>
      </c>
      <c r="O932" s="235">
        <f>P932+Q932</f>
        <v>53.2</v>
      </c>
      <c r="P932" s="235">
        <v>53.2</v>
      </c>
      <c r="Q932" s="235">
        <v>0</v>
      </c>
      <c r="R932" s="235">
        <f>S932+T932</f>
        <v>49.5</v>
      </c>
      <c r="S932" s="235">
        <v>49.5</v>
      </c>
      <c r="T932" s="235">
        <v>0</v>
      </c>
      <c r="U932" s="235">
        <f>V932+W932</f>
        <v>49.9</v>
      </c>
      <c r="V932" s="235">
        <v>49.9</v>
      </c>
      <c r="W932" s="235">
        <v>0</v>
      </c>
    </row>
    <row r="933" spans="1:23" s="161" customFormat="1" ht="27.75" customHeight="1">
      <c r="A933" s="761"/>
      <c r="B933" s="224" t="s">
        <v>1445</v>
      </c>
      <c r="C933" s="745"/>
      <c r="D933" s="284"/>
      <c r="E933" s="246" t="s">
        <v>81</v>
      </c>
      <c r="F933" s="246" t="s">
        <v>156</v>
      </c>
      <c r="G933" s="246" t="s">
        <v>1009</v>
      </c>
      <c r="H933" s="150"/>
      <c r="I933" s="728"/>
      <c r="J933" s="745"/>
      <c r="K933" s="777"/>
      <c r="L933" s="235">
        <v>0</v>
      </c>
      <c r="M933" s="235">
        <v>0</v>
      </c>
      <c r="N933" s="235">
        <v>0</v>
      </c>
      <c r="O933" s="235">
        <v>0</v>
      </c>
      <c r="P933" s="235">
        <v>0</v>
      </c>
      <c r="Q933" s="235">
        <v>0</v>
      </c>
      <c r="R933" s="235">
        <v>0</v>
      </c>
      <c r="S933" s="235">
        <v>0</v>
      </c>
      <c r="T933" s="235">
        <v>0</v>
      </c>
      <c r="U933" s="235">
        <v>0</v>
      </c>
      <c r="V933" s="235">
        <v>0</v>
      </c>
      <c r="W933" s="235">
        <v>0</v>
      </c>
    </row>
    <row r="934" spans="1:23" s="161" customFormat="1" ht="66.75" customHeight="1">
      <c r="A934" s="588" t="s">
        <v>1446</v>
      </c>
      <c r="B934" s="224" t="s">
        <v>1677</v>
      </c>
      <c r="C934" s="745"/>
      <c r="D934" s="284"/>
      <c r="E934" s="246" t="s">
        <v>81</v>
      </c>
      <c r="F934" s="246" t="s">
        <v>156</v>
      </c>
      <c r="G934" s="246" t="s">
        <v>1434</v>
      </c>
      <c r="H934" s="150">
        <v>630</v>
      </c>
      <c r="I934" s="728"/>
      <c r="J934" s="745"/>
      <c r="K934" s="777"/>
      <c r="L934" s="235">
        <v>348.5</v>
      </c>
      <c r="M934" s="235">
        <v>300</v>
      </c>
      <c r="N934" s="235">
        <v>292</v>
      </c>
      <c r="O934" s="235">
        <v>0</v>
      </c>
      <c r="P934" s="235">
        <v>0</v>
      </c>
      <c r="Q934" s="235">
        <v>0</v>
      </c>
      <c r="R934" s="235">
        <v>0</v>
      </c>
      <c r="S934" s="235">
        <v>0</v>
      </c>
      <c r="T934" s="235">
        <v>0</v>
      </c>
      <c r="U934" s="235">
        <v>0</v>
      </c>
      <c r="V934" s="235">
        <v>0</v>
      </c>
      <c r="W934" s="235">
        <v>0</v>
      </c>
    </row>
    <row r="935" spans="1:23" s="161" customFormat="1" ht="81.75" customHeight="1">
      <c r="A935" s="588" t="s">
        <v>1447</v>
      </c>
      <c r="B935" s="224" t="s">
        <v>1678</v>
      </c>
      <c r="C935" s="745"/>
      <c r="D935" s="284"/>
      <c r="E935" s="246" t="s">
        <v>81</v>
      </c>
      <c r="F935" s="246" t="s">
        <v>156</v>
      </c>
      <c r="G935" s="246" t="s">
        <v>1434</v>
      </c>
      <c r="H935" s="150">
        <v>630</v>
      </c>
      <c r="I935" s="728"/>
      <c r="J935" s="745"/>
      <c r="K935" s="777"/>
      <c r="L935" s="235">
        <v>20</v>
      </c>
      <c r="M935" s="235">
        <v>50</v>
      </c>
      <c r="N935" s="235">
        <v>47</v>
      </c>
      <c r="O935" s="235">
        <v>0</v>
      </c>
      <c r="P935" s="235">
        <v>0</v>
      </c>
      <c r="Q935" s="235">
        <v>0</v>
      </c>
      <c r="R935" s="235">
        <v>0</v>
      </c>
      <c r="S935" s="235">
        <v>0</v>
      </c>
      <c r="T935" s="235">
        <v>0</v>
      </c>
      <c r="U935" s="235">
        <v>0</v>
      </c>
      <c r="V935" s="235">
        <v>0</v>
      </c>
      <c r="W935" s="235">
        <v>0</v>
      </c>
    </row>
    <row r="936" spans="1:23" s="161" customFormat="1" ht="35.25" customHeight="1">
      <c r="A936" s="759" t="s">
        <v>1448</v>
      </c>
      <c r="B936" s="224" t="s">
        <v>1679</v>
      </c>
      <c r="C936" s="745"/>
      <c r="D936" s="284"/>
      <c r="E936" s="246"/>
      <c r="F936" s="246"/>
      <c r="G936" s="246"/>
      <c r="H936" s="150">
        <v>630</v>
      </c>
      <c r="I936" s="728"/>
      <c r="J936" s="745"/>
      <c r="K936" s="777"/>
      <c r="L936" s="235">
        <f>L937+L938</f>
        <v>639</v>
      </c>
      <c r="M936" s="235">
        <f>M937+M938</f>
        <v>357.3</v>
      </c>
      <c r="N936" s="235">
        <f>N937+N938</f>
        <v>157.5</v>
      </c>
      <c r="O936" s="235">
        <f t="shared" ref="O936:W936" si="311">O937+O938</f>
        <v>0</v>
      </c>
      <c r="P936" s="235">
        <f t="shared" si="311"/>
        <v>0</v>
      </c>
      <c r="Q936" s="235">
        <f t="shared" si="311"/>
        <v>0</v>
      </c>
      <c r="R936" s="235">
        <f t="shared" si="311"/>
        <v>0</v>
      </c>
      <c r="S936" s="235">
        <f t="shared" si="311"/>
        <v>0</v>
      </c>
      <c r="T936" s="235">
        <f t="shared" si="311"/>
        <v>0</v>
      </c>
      <c r="U936" s="235">
        <f t="shared" si="311"/>
        <v>0</v>
      </c>
      <c r="V936" s="235">
        <f t="shared" si="311"/>
        <v>0</v>
      </c>
      <c r="W936" s="235">
        <f t="shared" si="311"/>
        <v>0</v>
      </c>
    </row>
    <row r="937" spans="1:23" s="161" customFormat="1" ht="31.5" customHeight="1">
      <c r="A937" s="760"/>
      <c r="B937" s="224" t="s">
        <v>1437</v>
      </c>
      <c r="C937" s="745"/>
      <c r="D937" s="284"/>
      <c r="E937" s="246" t="s">
        <v>81</v>
      </c>
      <c r="F937" s="246" t="s">
        <v>156</v>
      </c>
      <c r="G937" s="246" t="s">
        <v>1434</v>
      </c>
      <c r="H937" s="150"/>
      <c r="I937" s="728"/>
      <c r="J937" s="745"/>
      <c r="K937" s="777"/>
      <c r="L937" s="235">
        <v>482</v>
      </c>
      <c r="M937" s="235">
        <v>271.5</v>
      </c>
      <c r="N937" s="235">
        <v>157.5</v>
      </c>
      <c r="O937" s="235">
        <v>0</v>
      </c>
      <c r="P937" s="235">
        <v>0</v>
      </c>
      <c r="Q937" s="235">
        <v>0</v>
      </c>
      <c r="R937" s="235">
        <v>0</v>
      </c>
      <c r="S937" s="235">
        <v>0</v>
      </c>
      <c r="T937" s="235">
        <v>0</v>
      </c>
      <c r="U937" s="235">
        <v>0</v>
      </c>
      <c r="V937" s="235">
        <v>0</v>
      </c>
      <c r="W937" s="235">
        <v>0</v>
      </c>
    </row>
    <row r="938" spans="1:23" s="161" customFormat="1" ht="32.25" customHeight="1">
      <c r="A938" s="761"/>
      <c r="B938" s="224" t="s">
        <v>1449</v>
      </c>
      <c r="C938" s="745"/>
      <c r="D938" s="284"/>
      <c r="E938" s="246" t="s">
        <v>685</v>
      </c>
      <c r="F938" s="246" t="s">
        <v>94</v>
      </c>
      <c r="G938" s="246" t="s">
        <v>686</v>
      </c>
      <c r="H938" s="150"/>
      <c r="I938" s="728"/>
      <c r="J938" s="745"/>
      <c r="K938" s="777"/>
      <c r="L938" s="235">
        <v>157</v>
      </c>
      <c r="M938" s="235">
        <v>85.8</v>
      </c>
      <c r="N938" s="235">
        <v>0</v>
      </c>
      <c r="O938" s="235">
        <f>P938+Q938</f>
        <v>0</v>
      </c>
      <c r="P938" s="235">
        <v>0</v>
      </c>
      <c r="Q938" s="235">
        <v>0</v>
      </c>
      <c r="R938" s="235">
        <f>S938+T938</f>
        <v>0</v>
      </c>
      <c r="S938" s="235">
        <v>0</v>
      </c>
      <c r="T938" s="235">
        <v>0</v>
      </c>
      <c r="U938" s="235">
        <f>V938+W938</f>
        <v>0</v>
      </c>
      <c r="V938" s="235">
        <v>0</v>
      </c>
      <c r="W938" s="235">
        <v>0</v>
      </c>
    </row>
    <row r="939" spans="1:23" s="161" customFormat="1" ht="31.5" customHeight="1">
      <c r="A939" s="759" t="s">
        <v>1450</v>
      </c>
      <c r="B939" s="224" t="s">
        <v>1680</v>
      </c>
      <c r="C939" s="746"/>
      <c r="D939" s="284"/>
      <c r="E939" s="246"/>
      <c r="F939" s="246"/>
      <c r="G939" s="246"/>
      <c r="H939" s="150">
        <v>630</v>
      </c>
      <c r="I939" s="728"/>
      <c r="J939" s="745"/>
      <c r="K939" s="777"/>
      <c r="L939" s="235">
        <f>L941+L942+L940</f>
        <v>9182.7999999999993</v>
      </c>
      <c r="M939" s="235">
        <f>M941+M942+M940</f>
        <v>2763.3999999999996</v>
      </c>
      <c r="N939" s="235">
        <f>N941+N942+N940</f>
        <v>1964.9</v>
      </c>
      <c r="O939" s="235">
        <f>P939+Q939</f>
        <v>2441.3000000000002</v>
      </c>
      <c r="P939" s="235">
        <f>P941+P942+P940</f>
        <v>2441.3000000000002</v>
      </c>
      <c r="Q939" s="235">
        <v>0</v>
      </c>
      <c r="R939" s="235">
        <f>S939+T939</f>
        <v>2304.3000000000002</v>
      </c>
      <c r="S939" s="235">
        <f>S941+S942+S940</f>
        <v>2304.3000000000002</v>
      </c>
      <c r="T939" s="235">
        <v>0</v>
      </c>
      <c r="U939" s="235">
        <f>V939+W939</f>
        <v>2341.5</v>
      </c>
      <c r="V939" s="235">
        <f>V941+V942+V940</f>
        <v>2341.5</v>
      </c>
      <c r="W939" s="235">
        <v>0</v>
      </c>
    </row>
    <row r="940" spans="1:23" s="161" customFormat="1" ht="30" customHeight="1">
      <c r="A940" s="760"/>
      <c r="B940" s="224" t="s">
        <v>1449</v>
      </c>
      <c r="C940" s="141"/>
      <c r="D940" s="284"/>
      <c r="E940" s="246" t="s">
        <v>685</v>
      </c>
      <c r="F940" s="246" t="s">
        <v>94</v>
      </c>
      <c r="G940" s="246" t="s">
        <v>686</v>
      </c>
      <c r="H940" s="150"/>
      <c r="I940" s="728"/>
      <c r="J940" s="745"/>
      <c r="K940" s="777"/>
      <c r="L940" s="235">
        <v>7460</v>
      </c>
      <c r="M940" s="235">
        <v>1315.2</v>
      </c>
      <c r="N940" s="235">
        <v>1310.7</v>
      </c>
      <c r="O940" s="235">
        <f>P940+Q940</f>
        <v>131</v>
      </c>
      <c r="P940" s="235">
        <v>131</v>
      </c>
      <c r="Q940" s="235">
        <v>0</v>
      </c>
      <c r="R940" s="235">
        <f>S940+T940</f>
        <v>238.20000000000005</v>
      </c>
      <c r="S940" s="235">
        <v>238.20000000000005</v>
      </c>
      <c r="T940" s="235">
        <v>0</v>
      </c>
      <c r="U940" s="235">
        <f>V940+W940</f>
        <v>247.59999999999991</v>
      </c>
      <c r="V940" s="235">
        <v>247.59999999999991</v>
      </c>
      <c r="W940" s="235">
        <v>0</v>
      </c>
    </row>
    <row r="941" spans="1:23" s="161" customFormat="1" ht="32.25" customHeight="1">
      <c r="A941" s="760"/>
      <c r="B941" s="224" t="s">
        <v>1437</v>
      </c>
      <c r="C941" s="141"/>
      <c r="D941" s="284"/>
      <c r="E941" s="246" t="s">
        <v>81</v>
      </c>
      <c r="F941" s="246" t="s">
        <v>156</v>
      </c>
      <c r="G941" s="246" t="s">
        <v>1434</v>
      </c>
      <c r="H941" s="150"/>
      <c r="I941" s="728"/>
      <c r="J941" s="745"/>
      <c r="K941" s="777"/>
      <c r="L941" s="235">
        <v>1699.8</v>
      </c>
      <c r="M941" s="235">
        <v>1395.1</v>
      </c>
      <c r="N941" s="235">
        <v>619.20000000000005</v>
      </c>
      <c r="O941" s="235">
        <f>P941</f>
        <v>2259.9</v>
      </c>
      <c r="P941" s="235">
        <v>2259.9</v>
      </c>
      <c r="Q941" s="235">
        <v>0</v>
      </c>
      <c r="R941" s="235">
        <f>S941</f>
        <v>2019.2</v>
      </c>
      <c r="S941" s="235">
        <v>2019.2</v>
      </c>
      <c r="T941" s="235">
        <v>0</v>
      </c>
      <c r="U941" s="235">
        <f>V941</f>
        <v>2046.7</v>
      </c>
      <c r="V941" s="235">
        <v>2046.7</v>
      </c>
      <c r="W941" s="235">
        <v>0</v>
      </c>
    </row>
    <row r="942" spans="1:23" s="161" customFormat="1" ht="26.25" customHeight="1">
      <c r="A942" s="761"/>
      <c r="B942" s="224" t="s">
        <v>1445</v>
      </c>
      <c r="C942" s="141"/>
      <c r="D942" s="284"/>
      <c r="E942" s="246" t="s">
        <v>81</v>
      </c>
      <c r="F942" s="246" t="s">
        <v>156</v>
      </c>
      <c r="G942" s="246" t="s">
        <v>1009</v>
      </c>
      <c r="H942" s="150"/>
      <c r="I942" s="728"/>
      <c r="J942" s="745"/>
      <c r="K942" s="778"/>
      <c r="L942" s="235">
        <v>23</v>
      </c>
      <c r="M942" s="235">
        <v>53.1</v>
      </c>
      <c r="N942" s="235">
        <v>35</v>
      </c>
      <c r="O942" s="235">
        <f>P942</f>
        <v>50.4</v>
      </c>
      <c r="P942" s="235">
        <v>50.4</v>
      </c>
      <c r="Q942" s="235">
        <v>0</v>
      </c>
      <c r="R942" s="235">
        <f>S942</f>
        <v>46.9</v>
      </c>
      <c r="S942" s="235">
        <v>46.9</v>
      </c>
      <c r="T942" s="235">
        <v>0</v>
      </c>
      <c r="U942" s="235">
        <f>V942</f>
        <v>47.2</v>
      </c>
      <c r="V942" s="235">
        <v>47.2</v>
      </c>
      <c r="W942" s="235">
        <v>0</v>
      </c>
    </row>
    <row r="943" spans="1:23" s="161" customFormat="1" ht="75" customHeight="1">
      <c r="A943" s="589" t="s">
        <v>1451</v>
      </c>
      <c r="B943" s="226" t="s">
        <v>1681</v>
      </c>
      <c r="C943" s="141"/>
      <c r="D943" s="284"/>
      <c r="E943" s="246" t="s">
        <v>81</v>
      </c>
      <c r="F943" s="246" t="s">
        <v>156</v>
      </c>
      <c r="G943" s="246" t="s">
        <v>1434</v>
      </c>
      <c r="H943" s="150"/>
      <c r="I943" s="728"/>
      <c r="J943" s="745"/>
      <c r="K943" s="590"/>
      <c r="L943" s="235">
        <v>19</v>
      </c>
      <c r="M943" s="235">
        <v>100</v>
      </c>
      <c r="N943" s="235">
        <v>48</v>
      </c>
      <c r="O943" s="235">
        <v>0</v>
      </c>
      <c r="P943" s="235">
        <v>0</v>
      </c>
      <c r="Q943" s="235">
        <v>0</v>
      </c>
      <c r="R943" s="235">
        <v>0</v>
      </c>
      <c r="S943" s="235">
        <v>0</v>
      </c>
      <c r="T943" s="235">
        <v>0</v>
      </c>
      <c r="U943" s="235">
        <v>0</v>
      </c>
      <c r="V943" s="235">
        <v>0</v>
      </c>
      <c r="W943" s="235">
        <v>0</v>
      </c>
    </row>
    <row r="944" spans="1:23" s="161" customFormat="1" ht="45.75" customHeight="1">
      <c r="A944" s="758" t="s">
        <v>1452</v>
      </c>
      <c r="B944" s="758"/>
      <c r="C944" s="758"/>
      <c r="D944" s="758"/>
      <c r="E944" s="758"/>
      <c r="F944" s="758"/>
      <c r="G944" s="758"/>
      <c r="H944" s="758"/>
      <c r="I944" s="758"/>
      <c r="J944" s="758"/>
      <c r="K944" s="758"/>
      <c r="L944" s="622">
        <f>SUM(L945,)</f>
        <v>285891</v>
      </c>
      <c r="M944" s="622">
        <f t="shared" ref="M944:W944" si="312">SUM(M945,)</f>
        <v>427771.39999999997</v>
      </c>
      <c r="N944" s="622">
        <f t="shared" si="312"/>
        <v>121197.9</v>
      </c>
      <c r="O944" s="622">
        <f t="shared" si="312"/>
        <v>575319.9</v>
      </c>
      <c r="P944" s="622">
        <f t="shared" si="312"/>
        <v>575319.9</v>
      </c>
      <c r="Q944" s="622">
        <f t="shared" si="312"/>
        <v>0</v>
      </c>
      <c r="R944" s="622">
        <f t="shared" si="312"/>
        <v>745177</v>
      </c>
      <c r="S944" s="622">
        <f t="shared" si="312"/>
        <v>745177</v>
      </c>
      <c r="T944" s="622">
        <f t="shared" si="312"/>
        <v>0</v>
      </c>
      <c r="U944" s="622">
        <f t="shared" si="312"/>
        <v>144205</v>
      </c>
      <c r="V944" s="622">
        <f t="shared" si="312"/>
        <v>144205</v>
      </c>
      <c r="W944" s="622">
        <f t="shared" si="312"/>
        <v>0</v>
      </c>
    </row>
    <row r="945" spans="1:23" s="161" customFormat="1" ht="22.15" customHeight="1">
      <c r="A945" s="588" t="s">
        <v>14</v>
      </c>
      <c r="B945" s="224" t="s">
        <v>1453</v>
      </c>
      <c r="C945" s="283"/>
      <c r="D945" s="284"/>
      <c r="E945" s="224"/>
      <c r="F945" s="224"/>
      <c r="G945" s="224"/>
      <c r="H945" s="150">
        <v>400</v>
      </c>
      <c r="I945" s="149"/>
      <c r="J945" s="283"/>
      <c r="K945" s="284"/>
      <c r="L945" s="235">
        <f>L946+L947+L950+L958+L960+L970+L959</f>
        <v>285891</v>
      </c>
      <c r="M945" s="235">
        <f>M947+M950+M958+M959+M960+M970+M946</f>
        <v>427771.39999999997</v>
      </c>
      <c r="N945" s="235">
        <f t="shared" ref="N945:W945" si="313">N946+N947+N950+N958+N959+N960+N970</f>
        <v>121197.9</v>
      </c>
      <c r="O945" s="235">
        <f t="shared" si="313"/>
        <v>575319.9</v>
      </c>
      <c r="P945" s="235">
        <f t="shared" si="313"/>
        <v>575319.9</v>
      </c>
      <c r="Q945" s="235">
        <f t="shared" si="313"/>
        <v>0</v>
      </c>
      <c r="R945" s="235">
        <f t="shared" si="313"/>
        <v>745177</v>
      </c>
      <c r="S945" s="235">
        <f t="shared" si="313"/>
        <v>745177</v>
      </c>
      <c r="T945" s="235">
        <f t="shared" si="313"/>
        <v>0</v>
      </c>
      <c r="U945" s="235">
        <f t="shared" si="313"/>
        <v>144205</v>
      </c>
      <c r="V945" s="235">
        <f t="shared" si="313"/>
        <v>144205</v>
      </c>
      <c r="W945" s="235">
        <f t="shared" si="313"/>
        <v>0</v>
      </c>
    </row>
    <row r="946" spans="1:23" s="161" customFormat="1" ht="96" customHeight="1">
      <c r="A946" s="588" t="s">
        <v>1454</v>
      </c>
      <c r="B946" s="224" t="s">
        <v>1455</v>
      </c>
      <c r="C946" s="283"/>
      <c r="D946" s="284"/>
      <c r="E946" s="246" t="s">
        <v>94</v>
      </c>
      <c r="F946" s="246" t="s">
        <v>156</v>
      </c>
      <c r="G946" s="246" t="s">
        <v>1456</v>
      </c>
      <c r="H946" s="150">
        <v>410</v>
      </c>
      <c r="I946" s="134" t="s">
        <v>1457</v>
      </c>
      <c r="J946" s="326" t="s">
        <v>1458</v>
      </c>
      <c r="K946" s="284"/>
      <c r="L946" s="235">
        <v>0</v>
      </c>
      <c r="M946" s="235">
        <v>0</v>
      </c>
      <c r="N946" s="235">
        <v>0</v>
      </c>
      <c r="O946" s="235">
        <f>P946</f>
        <v>0</v>
      </c>
      <c r="P946" s="235">
        <v>0</v>
      </c>
      <c r="Q946" s="235">
        <v>0</v>
      </c>
      <c r="R946" s="235">
        <v>0</v>
      </c>
      <c r="S946" s="235">
        <v>0</v>
      </c>
      <c r="T946" s="235">
        <v>0</v>
      </c>
      <c r="U946" s="235">
        <v>0</v>
      </c>
      <c r="V946" s="235">
        <v>0</v>
      </c>
      <c r="W946" s="235">
        <v>0</v>
      </c>
    </row>
    <row r="947" spans="1:23" s="161" customFormat="1" ht="108.75" customHeight="1">
      <c r="A947" s="591" t="s">
        <v>1459</v>
      </c>
      <c r="B947" s="224" t="s">
        <v>1460</v>
      </c>
      <c r="C947" s="592"/>
      <c r="D947" s="593"/>
      <c r="E947" s="246" t="s">
        <v>94</v>
      </c>
      <c r="F947" s="246" t="s">
        <v>98</v>
      </c>
      <c r="G947" s="246" t="s">
        <v>1461</v>
      </c>
      <c r="H947" s="150">
        <v>410</v>
      </c>
      <c r="I947" s="302" t="s">
        <v>1462</v>
      </c>
      <c r="J947" s="328" t="s">
        <v>1463</v>
      </c>
      <c r="K947" s="593"/>
      <c r="L947" s="235">
        <f>L948+L949</f>
        <v>31111.300000000003</v>
      </c>
      <c r="M947" s="235">
        <f t="shared" ref="M947:W947" si="314">M948+M949</f>
        <v>141789.5</v>
      </c>
      <c r="N947" s="235">
        <f t="shared" si="314"/>
        <v>47849</v>
      </c>
      <c r="O947" s="235">
        <f t="shared" si="314"/>
        <v>511799.7</v>
      </c>
      <c r="P947" s="235">
        <f t="shared" si="314"/>
        <v>511799.7</v>
      </c>
      <c r="Q947" s="235">
        <f t="shared" si="314"/>
        <v>0</v>
      </c>
      <c r="R947" s="235">
        <f t="shared" si="314"/>
        <v>408359.4</v>
      </c>
      <c r="S947" s="235">
        <f t="shared" si="314"/>
        <v>408359.4</v>
      </c>
      <c r="T947" s="235">
        <f t="shared" si="314"/>
        <v>0</v>
      </c>
      <c r="U947" s="235">
        <f t="shared" si="314"/>
        <v>0</v>
      </c>
      <c r="V947" s="235">
        <f t="shared" si="314"/>
        <v>0</v>
      </c>
      <c r="W947" s="235">
        <f t="shared" si="314"/>
        <v>0</v>
      </c>
    </row>
    <row r="948" spans="1:23" s="161" customFormat="1" ht="32.25" customHeight="1">
      <c r="A948" s="594"/>
      <c r="B948" s="334" t="s">
        <v>1464</v>
      </c>
      <c r="C948" s="595"/>
      <c r="D948" s="596"/>
      <c r="E948" s="250" t="s">
        <v>94</v>
      </c>
      <c r="F948" s="250" t="s">
        <v>98</v>
      </c>
      <c r="G948" s="250" t="s">
        <v>1465</v>
      </c>
      <c r="H948" s="245"/>
      <c r="I948" s="728" t="s">
        <v>1466</v>
      </c>
      <c r="J948" s="330" t="s">
        <v>1467</v>
      </c>
      <c r="K948" s="596"/>
      <c r="L948" s="642">
        <v>10334.1</v>
      </c>
      <c r="M948" s="642">
        <v>11304.3</v>
      </c>
      <c r="N948" s="642">
        <v>3216.9</v>
      </c>
      <c r="O948" s="642">
        <f>Q948+P948</f>
        <v>1400</v>
      </c>
      <c r="P948" s="642">
        <v>1400</v>
      </c>
      <c r="Q948" s="642">
        <v>0</v>
      </c>
      <c r="R948" s="642">
        <f>S948+T948</f>
        <v>1500</v>
      </c>
      <c r="S948" s="642">
        <v>1500</v>
      </c>
      <c r="T948" s="642">
        <v>0</v>
      </c>
      <c r="U948" s="642">
        <f>V948+W948</f>
        <v>0</v>
      </c>
      <c r="V948" s="642">
        <v>0</v>
      </c>
      <c r="W948" s="642">
        <v>0</v>
      </c>
    </row>
    <row r="949" spans="1:23" s="161" customFormat="1" ht="42.75" customHeight="1">
      <c r="A949" s="597"/>
      <c r="B949" s="224" t="s">
        <v>1468</v>
      </c>
      <c r="C949" s="598"/>
      <c r="D949" s="599"/>
      <c r="E949" s="246" t="s">
        <v>94</v>
      </c>
      <c r="F949" s="246" t="s">
        <v>98</v>
      </c>
      <c r="G949" s="246" t="s">
        <v>188</v>
      </c>
      <c r="H949" s="150"/>
      <c r="I949" s="729"/>
      <c r="J949" s="135"/>
      <c r="K949" s="599"/>
      <c r="L949" s="235">
        <v>20777.2</v>
      </c>
      <c r="M949" s="235">
        <v>130485.2</v>
      </c>
      <c r="N949" s="235">
        <v>44632.1</v>
      </c>
      <c r="O949" s="235">
        <f>P949+Q949</f>
        <v>510399.7</v>
      </c>
      <c r="P949" s="235">
        <v>510399.7</v>
      </c>
      <c r="Q949" s="235">
        <v>0</v>
      </c>
      <c r="R949" s="235">
        <f>S949+T949</f>
        <v>406859.4</v>
      </c>
      <c r="S949" s="235">
        <v>406859.4</v>
      </c>
      <c r="T949" s="235">
        <v>0</v>
      </c>
      <c r="U949" s="235">
        <f>V949+W949</f>
        <v>0</v>
      </c>
      <c r="V949" s="235">
        <v>0</v>
      </c>
      <c r="W949" s="235">
        <v>0</v>
      </c>
    </row>
    <row r="950" spans="1:23" s="161" customFormat="1" ht="56.25" customHeight="1">
      <c r="A950" s="759" t="s">
        <v>1469</v>
      </c>
      <c r="B950" s="224" t="s">
        <v>1470</v>
      </c>
      <c r="C950" s="753"/>
      <c r="D950" s="747"/>
      <c r="E950" s="246" t="s">
        <v>1471</v>
      </c>
      <c r="F950" s="246" t="s">
        <v>1472</v>
      </c>
      <c r="G950" s="246"/>
      <c r="H950" s="150">
        <v>410</v>
      </c>
      <c r="I950" s="727" t="s">
        <v>1473</v>
      </c>
      <c r="J950" s="744" t="s">
        <v>1474</v>
      </c>
      <c r="K950" s="747"/>
      <c r="L950" s="235">
        <f>L951+L952+L953+L954+L957+L955+L956</f>
        <v>78708.700000000012</v>
      </c>
      <c r="M950" s="235">
        <f t="shared" ref="M950:W950" si="315">M951+M952+M953+M954+M955+M956+M957</f>
        <v>41193.899999999994</v>
      </c>
      <c r="N950" s="235">
        <f t="shared" si="315"/>
        <v>11189.2</v>
      </c>
      <c r="O950" s="235">
        <f t="shared" si="315"/>
        <v>39020.199999999997</v>
      </c>
      <c r="P950" s="235">
        <f>P951+P952+P953+P954+P955+P956+P957</f>
        <v>39020.199999999997</v>
      </c>
      <c r="Q950" s="235">
        <f t="shared" si="315"/>
        <v>0</v>
      </c>
      <c r="R950" s="235">
        <f t="shared" si="315"/>
        <v>51568.3</v>
      </c>
      <c r="S950" s="235">
        <f>S951+S952+S953+S954+S955+S956+S957</f>
        <v>51568.3</v>
      </c>
      <c r="T950" s="235">
        <f t="shared" si="315"/>
        <v>0</v>
      </c>
      <c r="U950" s="235">
        <f t="shared" si="315"/>
        <v>84202</v>
      </c>
      <c r="V950" s="235">
        <f t="shared" si="315"/>
        <v>84202</v>
      </c>
      <c r="W950" s="235">
        <f t="shared" si="315"/>
        <v>0</v>
      </c>
    </row>
    <row r="951" spans="1:23" s="161" customFormat="1" ht="34.5" customHeight="1">
      <c r="A951" s="760"/>
      <c r="B951" s="224" t="s">
        <v>1475</v>
      </c>
      <c r="C951" s="754"/>
      <c r="D951" s="748"/>
      <c r="E951" s="246" t="s">
        <v>94</v>
      </c>
      <c r="F951" s="246" t="s">
        <v>83</v>
      </c>
      <c r="G951" s="246" t="s">
        <v>1456</v>
      </c>
      <c r="H951" s="150"/>
      <c r="I951" s="728"/>
      <c r="J951" s="745"/>
      <c r="K951" s="748"/>
      <c r="L951" s="235">
        <v>0</v>
      </c>
      <c r="M951" s="235">
        <v>1500</v>
      </c>
      <c r="N951" s="235">
        <v>0</v>
      </c>
      <c r="O951" s="235">
        <f>Q951</f>
        <v>0</v>
      </c>
      <c r="P951" s="235">
        <v>0</v>
      </c>
      <c r="Q951" s="235">
        <v>0</v>
      </c>
      <c r="R951" s="235">
        <f>T951</f>
        <v>0</v>
      </c>
      <c r="S951" s="235">
        <v>0</v>
      </c>
      <c r="T951" s="235">
        <v>0</v>
      </c>
      <c r="U951" s="235">
        <v>0</v>
      </c>
      <c r="V951" s="235">
        <v>0</v>
      </c>
      <c r="W951" s="235">
        <v>0</v>
      </c>
    </row>
    <row r="952" spans="1:23" s="161" customFormat="1" ht="51" customHeight="1">
      <c r="A952" s="760"/>
      <c r="B952" s="224" t="s">
        <v>1476</v>
      </c>
      <c r="C952" s="754"/>
      <c r="D952" s="748"/>
      <c r="E952" s="246" t="s">
        <v>156</v>
      </c>
      <c r="F952" s="246" t="s">
        <v>155</v>
      </c>
      <c r="G952" s="246" t="s">
        <v>1477</v>
      </c>
      <c r="H952" s="150"/>
      <c r="I952" s="728"/>
      <c r="J952" s="745"/>
      <c r="K952" s="748"/>
      <c r="L952" s="235">
        <v>55624.800000000003</v>
      </c>
      <c r="M952" s="235">
        <v>2103.5</v>
      </c>
      <c r="N952" s="235">
        <v>2103.5</v>
      </c>
      <c r="O952" s="235">
        <f>P952</f>
        <v>0</v>
      </c>
      <c r="P952" s="235">
        <v>0</v>
      </c>
      <c r="Q952" s="235">
        <v>0</v>
      </c>
      <c r="R952" s="235">
        <f>S952</f>
        <v>0</v>
      </c>
      <c r="S952" s="235">
        <v>0</v>
      </c>
      <c r="T952" s="235">
        <v>0</v>
      </c>
      <c r="U952" s="235">
        <f>V952</f>
        <v>0</v>
      </c>
      <c r="V952" s="235">
        <v>0</v>
      </c>
      <c r="W952" s="235">
        <v>0</v>
      </c>
    </row>
    <row r="953" spans="1:23" s="161" customFormat="1" ht="33.75" customHeight="1">
      <c r="A953" s="760"/>
      <c r="B953" s="224" t="s">
        <v>1478</v>
      </c>
      <c r="C953" s="754"/>
      <c r="D953" s="748"/>
      <c r="E953" s="246" t="s">
        <v>100</v>
      </c>
      <c r="F953" s="246" t="s">
        <v>155</v>
      </c>
      <c r="G953" s="246" t="s">
        <v>1479</v>
      </c>
      <c r="H953" s="150"/>
      <c r="I953" s="728"/>
      <c r="J953" s="745"/>
      <c r="K953" s="748"/>
      <c r="L953" s="235">
        <v>5734.5</v>
      </c>
      <c r="M953" s="235">
        <v>20883.099999999999</v>
      </c>
      <c r="N953" s="235">
        <v>5400.8</v>
      </c>
      <c r="O953" s="235">
        <f>Q953+P953</f>
        <v>17020</v>
      </c>
      <c r="P953" s="235">
        <v>17020</v>
      </c>
      <c r="Q953" s="235">
        <v>0</v>
      </c>
      <c r="R953" s="235">
        <f>T953+S953</f>
        <v>23820</v>
      </c>
      <c r="S953" s="235">
        <v>23820</v>
      </c>
      <c r="T953" s="235">
        <v>0</v>
      </c>
      <c r="U953" s="235">
        <f>V953+W953</f>
        <v>34500</v>
      </c>
      <c r="V953" s="235">
        <v>34500</v>
      </c>
      <c r="W953" s="235">
        <v>0</v>
      </c>
    </row>
    <row r="954" spans="1:23" s="161" customFormat="1" ht="23.25" customHeight="1">
      <c r="A954" s="760"/>
      <c r="B954" s="224" t="s">
        <v>1480</v>
      </c>
      <c r="C954" s="754"/>
      <c r="D954" s="748"/>
      <c r="E954" s="246" t="s">
        <v>100</v>
      </c>
      <c r="F954" s="246" t="s">
        <v>155</v>
      </c>
      <c r="G954" s="246" t="s">
        <v>1481</v>
      </c>
      <c r="H954" s="150"/>
      <c r="I954" s="728"/>
      <c r="J954" s="745"/>
      <c r="K954" s="748"/>
      <c r="L954" s="235">
        <v>17349.400000000001</v>
      </c>
      <c r="M954" s="235">
        <v>8758.7999999999993</v>
      </c>
      <c r="N954" s="235">
        <v>0</v>
      </c>
      <c r="O954" s="235">
        <f>P954</f>
        <v>0</v>
      </c>
      <c r="P954" s="235">
        <v>0</v>
      </c>
      <c r="Q954" s="235">
        <v>0</v>
      </c>
      <c r="R954" s="235">
        <f>S954</f>
        <v>0</v>
      </c>
      <c r="S954" s="235">
        <v>0</v>
      </c>
      <c r="T954" s="235">
        <v>0</v>
      </c>
      <c r="U954" s="235">
        <f>V954</f>
        <v>0</v>
      </c>
      <c r="V954" s="235">
        <v>0</v>
      </c>
      <c r="W954" s="235">
        <v>0</v>
      </c>
    </row>
    <row r="955" spans="1:23" s="161" customFormat="1" ht="26.25" customHeight="1">
      <c r="A955" s="760"/>
      <c r="B955" s="224" t="s">
        <v>1482</v>
      </c>
      <c r="C955" s="754"/>
      <c r="D955" s="748"/>
      <c r="E955" s="246" t="s">
        <v>100</v>
      </c>
      <c r="F955" s="246" t="s">
        <v>155</v>
      </c>
      <c r="G955" s="246" t="s">
        <v>1483</v>
      </c>
      <c r="H955" s="150"/>
      <c r="I955" s="728"/>
      <c r="J955" s="745"/>
      <c r="K955" s="748"/>
      <c r="L955" s="235">
        <v>0</v>
      </c>
      <c r="M955" s="235">
        <v>0</v>
      </c>
      <c r="N955" s="235">
        <v>0</v>
      </c>
      <c r="O955" s="235">
        <f>P955+Q955</f>
        <v>0</v>
      </c>
      <c r="P955" s="235">
        <v>0</v>
      </c>
      <c r="Q955" s="235">
        <v>0</v>
      </c>
      <c r="R955" s="235">
        <f>T955</f>
        <v>0</v>
      </c>
      <c r="S955" s="235">
        <v>0</v>
      </c>
      <c r="T955" s="235">
        <v>0</v>
      </c>
      <c r="U955" s="235">
        <v>0</v>
      </c>
      <c r="V955" s="235">
        <v>0</v>
      </c>
      <c r="W955" s="235">
        <v>0</v>
      </c>
    </row>
    <row r="956" spans="1:23" s="161" customFormat="1" ht="25.5" customHeight="1">
      <c r="A956" s="760"/>
      <c r="B956" s="224" t="s">
        <v>1484</v>
      </c>
      <c r="C956" s="754"/>
      <c r="D956" s="748"/>
      <c r="E956" s="246" t="s">
        <v>100</v>
      </c>
      <c r="F956" s="246" t="s">
        <v>155</v>
      </c>
      <c r="G956" s="246" t="s">
        <v>1485</v>
      </c>
      <c r="H956" s="150"/>
      <c r="I956" s="728"/>
      <c r="J956" s="745"/>
      <c r="K956" s="748"/>
      <c r="L956" s="235">
        <v>0</v>
      </c>
      <c r="M956" s="235">
        <v>0</v>
      </c>
      <c r="N956" s="235">
        <v>0</v>
      </c>
      <c r="O956" s="235">
        <f>P956+Q956</f>
        <v>6825.7</v>
      </c>
      <c r="P956" s="235">
        <v>6825.7</v>
      </c>
      <c r="Q956" s="235">
        <v>0</v>
      </c>
      <c r="R956" s="235">
        <f>T956</f>
        <v>0</v>
      </c>
      <c r="S956" s="235">
        <v>0</v>
      </c>
      <c r="T956" s="235">
        <v>0</v>
      </c>
      <c r="U956" s="235">
        <v>0</v>
      </c>
      <c r="V956" s="235">
        <v>0</v>
      </c>
      <c r="W956" s="235">
        <v>0</v>
      </c>
    </row>
    <row r="957" spans="1:23" s="161" customFormat="1" ht="30" customHeight="1">
      <c r="A957" s="761"/>
      <c r="B957" s="224" t="s">
        <v>1484</v>
      </c>
      <c r="C957" s="755"/>
      <c r="D957" s="749"/>
      <c r="E957" s="246" t="s">
        <v>100</v>
      </c>
      <c r="F957" s="246" t="s">
        <v>155</v>
      </c>
      <c r="G957" s="246" t="s">
        <v>250</v>
      </c>
      <c r="H957" s="150"/>
      <c r="I957" s="729"/>
      <c r="J957" s="746"/>
      <c r="K957" s="749"/>
      <c r="L957" s="235">
        <v>0</v>
      </c>
      <c r="M957" s="235">
        <v>7948.5</v>
      </c>
      <c r="N957" s="235">
        <v>3684.9</v>
      </c>
      <c r="O957" s="235">
        <f>P957</f>
        <v>15174.5</v>
      </c>
      <c r="P957" s="235">
        <v>15174.5</v>
      </c>
      <c r="Q957" s="235">
        <v>0</v>
      </c>
      <c r="R957" s="235">
        <f>S957</f>
        <v>27748.3</v>
      </c>
      <c r="S957" s="235">
        <v>27748.3</v>
      </c>
      <c r="T957" s="235">
        <v>0</v>
      </c>
      <c r="U957" s="235">
        <f>V957</f>
        <v>49702</v>
      </c>
      <c r="V957" s="235">
        <v>49702</v>
      </c>
      <c r="W957" s="235">
        <v>0</v>
      </c>
    </row>
    <row r="958" spans="1:23" s="161" customFormat="1" ht="160.5">
      <c r="A958" s="588" t="s">
        <v>1486</v>
      </c>
      <c r="B958" s="224" t="s">
        <v>1682</v>
      </c>
      <c r="C958" s="283"/>
      <c r="D958" s="284"/>
      <c r="E958" s="246" t="s">
        <v>100</v>
      </c>
      <c r="F958" s="246" t="s">
        <v>93</v>
      </c>
      <c r="G958" s="246" t="s">
        <v>1487</v>
      </c>
      <c r="H958" s="150">
        <v>410</v>
      </c>
      <c r="I958" s="134" t="s">
        <v>1488</v>
      </c>
      <c r="J958" s="326" t="s">
        <v>1489</v>
      </c>
      <c r="K958" s="284"/>
      <c r="L958" s="235">
        <v>0</v>
      </c>
      <c r="M958" s="235">
        <v>21528.1</v>
      </c>
      <c r="N958" s="235">
        <v>103</v>
      </c>
      <c r="O958" s="235">
        <f>Q958+P958</f>
        <v>9000</v>
      </c>
      <c r="P958" s="235">
        <v>9000</v>
      </c>
      <c r="Q958" s="235">
        <v>0</v>
      </c>
      <c r="R958" s="235">
        <f>T958+S958</f>
        <v>267249.3</v>
      </c>
      <c r="S958" s="235">
        <v>267249.3</v>
      </c>
      <c r="T958" s="235">
        <v>0</v>
      </c>
      <c r="U958" s="235">
        <f>W958</f>
        <v>0</v>
      </c>
      <c r="V958" s="235">
        <v>0</v>
      </c>
      <c r="W958" s="235">
        <v>0</v>
      </c>
    </row>
    <row r="959" spans="1:23" s="161" customFormat="1" ht="210">
      <c r="A959" s="588" t="s">
        <v>1490</v>
      </c>
      <c r="B959" s="224" t="s">
        <v>1683</v>
      </c>
      <c r="C959" s="283"/>
      <c r="D959" s="284"/>
      <c r="E959" s="246" t="s">
        <v>1491</v>
      </c>
      <c r="F959" s="246" t="s">
        <v>1492</v>
      </c>
      <c r="G959" s="246" t="s">
        <v>1493</v>
      </c>
      <c r="H959" s="150">
        <v>410</v>
      </c>
      <c r="I959" s="134" t="s">
        <v>1494</v>
      </c>
      <c r="J959" s="326" t="s">
        <v>1495</v>
      </c>
      <c r="K959" s="284"/>
      <c r="L959" s="235">
        <v>7927.3</v>
      </c>
      <c r="M959" s="235">
        <v>1700</v>
      </c>
      <c r="N959" s="235">
        <v>0</v>
      </c>
      <c r="O959" s="235">
        <f>P959</f>
        <v>7000</v>
      </c>
      <c r="P959" s="235">
        <v>7000</v>
      </c>
      <c r="Q959" s="235">
        <v>0</v>
      </c>
      <c r="R959" s="235">
        <v>0</v>
      </c>
      <c r="S959" s="235">
        <v>0</v>
      </c>
      <c r="T959" s="235">
        <v>0</v>
      </c>
      <c r="U959" s="235">
        <v>0</v>
      </c>
      <c r="V959" s="235">
        <v>0</v>
      </c>
      <c r="W959" s="235">
        <v>0</v>
      </c>
    </row>
    <row r="960" spans="1:23" s="161" customFormat="1" ht="54.75" customHeight="1">
      <c r="A960" s="762" t="s">
        <v>1496</v>
      </c>
      <c r="B960" s="224" t="s">
        <v>1497</v>
      </c>
      <c r="C960" s="753"/>
      <c r="D960" s="747"/>
      <c r="E960" s="246"/>
      <c r="F960" s="246"/>
      <c r="G960" s="246"/>
      <c r="H960" s="150">
        <v>410</v>
      </c>
      <c r="I960" s="765" t="s">
        <v>1498</v>
      </c>
      <c r="J960" s="732" t="s">
        <v>1499</v>
      </c>
      <c r="K960" s="747"/>
      <c r="L960" s="235">
        <f>L961+L962+L964+L965+L968+L963+L966</f>
        <v>168143.7</v>
      </c>
      <c r="M960" s="235">
        <f>M961+M962+M964+M965+M968+M963+M966+M967</f>
        <v>216527.3</v>
      </c>
      <c r="N960" s="235">
        <f>N961+N962+N964+N965+N968+N963+N966+N967</f>
        <v>62056.7</v>
      </c>
      <c r="O960" s="235">
        <f>O961+O962+O964+O965+O968+O963+O966+O967+O969</f>
        <v>5500</v>
      </c>
      <c r="P960" s="235">
        <f>P961+P962+P964+P965+P968+P963+P966+P967+P969</f>
        <v>5500</v>
      </c>
      <c r="Q960" s="235">
        <f>Q961+Q962+Q964+Q965+Q968+Q963+Q966</f>
        <v>0</v>
      </c>
      <c r="R960" s="235">
        <f>R961+R962+R964+R965+R968+R963+R966+R967+R969</f>
        <v>16000</v>
      </c>
      <c r="S960" s="235">
        <f>S961+S962+S964+S965+S968+S963+S966+S967+S969</f>
        <v>16000</v>
      </c>
      <c r="T960" s="235">
        <f>T961+T962+T964+T965+T968+T963+T966</f>
        <v>0</v>
      </c>
      <c r="U960" s="235">
        <f>U961+U962+U964+U965+U968+U963+U966+U967+U969</f>
        <v>54503</v>
      </c>
      <c r="V960" s="235">
        <f>V961+V962+V964+V965+V968+V963+V966+V967+V969</f>
        <v>54503</v>
      </c>
      <c r="W960" s="235">
        <f>W961+W962+W964+W965+W968+W963+W966</f>
        <v>0</v>
      </c>
    </row>
    <row r="961" spans="1:23" s="161" customFormat="1" ht="31.5" customHeight="1">
      <c r="A961" s="763"/>
      <c r="B961" s="224" t="s">
        <v>1500</v>
      </c>
      <c r="C961" s="754"/>
      <c r="D961" s="748"/>
      <c r="E961" s="246" t="s">
        <v>158</v>
      </c>
      <c r="F961" s="246" t="s">
        <v>93</v>
      </c>
      <c r="G961" s="246" t="s">
        <v>1501</v>
      </c>
      <c r="H961" s="150"/>
      <c r="I961" s="766"/>
      <c r="J961" s="733"/>
      <c r="K961" s="748"/>
      <c r="L961" s="235">
        <v>2038.3</v>
      </c>
      <c r="M961" s="235">
        <v>2486.1</v>
      </c>
      <c r="N961" s="235">
        <v>384.4</v>
      </c>
      <c r="O961" s="235">
        <f t="shared" ref="O961:O970" si="316">P961</f>
        <v>3500</v>
      </c>
      <c r="P961" s="235">
        <v>3500</v>
      </c>
      <c r="Q961" s="235">
        <v>0</v>
      </c>
      <c r="R961" s="235">
        <f>S961+T961</f>
        <v>0</v>
      </c>
      <c r="S961" s="235">
        <v>0</v>
      </c>
      <c r="T961" s="235">
        <v>0</v>
      </c>
      <c r="U961" s="235">
        <f>W961+V961</f>
        <v>10000</v>
      </c>
      <c r="V961" s="235">
        <v>10000</v>
      </c>
      <c r="W961" s="235">
        <v>0</v>
      </c>
    </row>
    <row r="962" spans="1:23" s="161" customFormat="1" ht="45">
      <c r="A962" s="763"/>
      <c r="B962" s="224" t="s">
        <v>1502</v>
      </c>
      <c r="C962" s="754"/>
      <c r="D962" s="748"/>
      <c r="E962" s="246" t="s">
        <v>158</v>
      </c>
      <c r="F962" s="246" t="s">
        <v>93</v>
      </c>
      <c r="G962" s="246" t="s">
        <v>1503</v>
      </c>
      <c r="H962" s="150"/>
      <c r="I962" s="766"/>
      <c r="J962" s="733"/>
      <c r="K962" s="748"/>
      <c r="L962" s="235">
        <v>0</v>
      </c>
      <c r="M962" s="235">
        <v>108775.7</v>
      </c>
      <c r="N962" s="235">
        <v>11058</v>
      </c>
      <c r="O962" s="235">
        <f t="shared" si="316"/>
        <v>0</v>
      </c>
      <c r="P962" s="235">
        <v>0</v>
      </c>
      <c r="Q962" s="235">
        <v>0</v>
      </c>
      <c r="R962" s="235">
        <v>0</v>
      </c>
      <c r="S962" s="235">
        <v>0</v>
      </c>
      <c r="T962" s="235">
        <v>0</v>
      </c>
      <c r="U962" s="235">
        <v>0</v>
      </c>
      <c r="V962" s="235">
        <v>0</v>
      </c>
      <c r="W962" s="235">
        <v>0</v>
      </c>
    </row>
    <row r="963" spans="1:23" s="161" customFormat="1" ht="45">
      <c r="A963" s="763"/>
      <c r="B963" s="224" t="s">
        <v>1504</v>
      </c>
      <c r="C963" s="754"/>
      <c r="D963" s="748"/>
      <c r="E963" s="246" t="s">
        <v>158</v>
      </c>
      <c r="F963" s="246" t="s">
        <v>93</v>
      </c>
      <c r="G963" s="246" t="s">
        <v>1505</v>
      </c>
      <c r="H963" s="150"/>
      <c r="I963" s="766"/>
      <c r="J963" s="733"/>
      <c r="K963" s="748"/>
      <c r="L963" s="235">
        <v>35821.599999999999</v>
      </c>
      <c r="M963" s="235">
        <v>0</v>
      </c>
      <c r="N963" s="235">
        <v>0</v>
      </c>
      <c r="O963" s="235">
        <f t="shared" si="316"/>
        <v>0</v>
      </c>
      <c r="P963" s="235">
        <v>0</v>
      </c>
      <c r="Q963" s="235">
        <v>0</v>
      </c>
      <c r="R963" s="235">
        <v>0</v>
      </c>
      <c r="S963" s="235">
        <v>0</v>
      </c>
      <c r="T963" s="235">
        <v>0</v>
      </c>
      <c r="U963" s="235">
        <v>0</v>
      </c>
      <c r="V963" s="235">
        <v>0</v>
      </c>
      <c r="W963" s="235">
        <v>0</v>
      </c>
    </row>
    <row r="964" spans="1:23" s="161" customFormat="1" ht="41.25" customHeight="1">
      <c r="A964" s="763"/>
      <c r="B964" s="224" t="s">
        <v>1504</v>
      </c>
      <c r="C964" s="754"/>
      <c r="D964" s="748"/>
      <c r="E964" s="246" t="s">
        <v>158</v>
      </c>
      <c r="F964" s="246" t="s">
        <v>93</v>
      </c>
      <c r="G964" s="246" t="s">
        <v>1506</v>
      </c>
      <c r="H964" s="150"/>
      <c r="I964" s="766"/>
      <c r="J964" s="733"/>
      <c r="K964" s="748"/>
      <c r="L964" s="235">
        <v>0</v>
      </c>
      <c r="M964" s="235">
        <v>0</v>
      </c>
      <c r="N964" s="235">
        <v>0</v>
      </c>
      <c r="O964" s="235">
        <f t="shared" si="316"/>
        <v>0</v>
      </c>
      <c r="P964" s="235">
        <v>0</v>
      </c>
      <c r="Q964" s="235">
        <v>0</v>
      </c>
      <c r="R964" s="235">
        <f>T964</f>
        <v>0</v>
      </c>
      <c r="S964" s="235">
        <v>0</v>
      </c>
      <c r="T964" s="235">
        <v>0</v>
      </c>
      <c r="U964" s="235">
        <v>0</v>
      </c>
      <c r="V964" s="235">
        <v>0</v>
      </c>
      <c r="W964" s="235">
        <v>0</v>
      </c>
    </row>
    <row r="965" spans="1:23" s="161" customFormat="1" ht="42" customHeight="1">
      <c r="A965" s="763"/>
      <c r="B965" s="224" t="s">
        <v>1504</v>
      </c>
      <c r="C965" s="754"/>
      <c r="D965" s="748"/>
      <c r="E965" s="246" t="s">
        <v>158</v>
      </c>
      <c r="F965" s="246" t="s">
        <v>93</v>
      </c>
      <c r="G965" s="246" t="s">
        <v>1507</v>
      </c>
      <c r="H965" s="150"/>
      <c r="I965" s="766"/>
      <c r="J965" s="733"/>
      <c r="K965" s="748"/>
      <c r="L965" s="235">
        <v>0</v>
      </c>
      <c r="M965" s="235">
        <v>0</v>
      </c>
      <c r="N965" s="235">
        <v>0</v>
      </c>
      <c r="O965" s="235">
        <f t="shared" si="316"/>
        <v>0</v>
      </c>
      <c r="P965" s="235">
        <v>0</v>
      </c>
      <c r="Q965" s="235">
        <v>0</v>
      </c>
      <c r="R965" s="235">
        <f>S965</f>
        <v>0</v>
      </c>
      <c r="S965" s="235">
        <v>0</v>
      </c>
      <c r="T965" s="235">
        <v>0</v>
      </c>
      <c r="U965" s="235">
        <v>0</v>
      </c>
      <c r="V965" s="235">
        <v>0</v>
      </c>
      <c r="W965" s="235">
        <v>0</v>
      </c>
    </row>
    <row r="966" spans="1:23" s="161" customFormat="1" ht="42" customHeight="1">
      <c r="A966" s="763"/>
      <c r="B966" s="224" t="s">
        <v>1504</v>
      </c>
      <c r="C966" s="754"/>
      <c r="D966" s="748"/>
      <c r="E966" s="246" t="s">
        <v>158</v>
      </c>
      <c r="F966" s="246" t="s">
        <v>93</v>
      </c>
      <c r="G966" s="246" t="s">
        <v>1508</v>
      </c>
      <c r="H966" s="150"/>
      <c r="I966" s="766"/>
      <c r="J966" s="733"/>
      <c r="K966" s="748"/>
      <c r="L966" s="235">
        <v>130199.2</v>
      </c>
      <c r="M966" s="235">
        <v>98897.3</v>
      </c>
      <c r="N966" s="235">
        <v>47332.7</v>
      </c>
      <c r="O966" s="235">
        <f>P966+Q966</f>
        <v>0</v>
      </c>
      <c r="P966" s="235">
        <v>0</v>
      </c>
      <c r="Q966" s="235">
        <v>0</v>
      </c>
      <c r="R966" s="235">
        <f>S966+T966</f>
        <v>0</v>
      </c>
      <c r="S966" s="235">
        <v>0</v>
      </c>
      <c r="T966" s="235">
        <v>0</v>
      </c>
      <c r="U966" s="235">
        <f>V966+W966</f>
        <v>0</v>
      </c>
      <c r="V966" s="235">
        <v>0</v>
      </c>
      <c r="W966" s="235">
        <v>0</v>
      </c>
    </row>
    <row r="967" spans="1:23" s="161" customFormat="1" ht="42" customHeight="1">
      <c r="A967" s="763"/>
      <c r="B967" s="224" t="s">
        <v>1509</v>
      </c>
      <c r="C967" s="754"/>
      <c r="D967" s="748"/>
      <c r="E967" s="246" t="s">
        <v>158</v>
      </c>
      <c r="F967" s="246" t="s">
        <v>155</v>
      </c>
      <c r="G967" s="246" t="s">
        <v>1510</v>
      </c>
      <c r="H967" s="150"/>
      <c r="I967" s="766"/>
      <c r="J967" s="733"/>
      <c r="K967" s="748"/>
      <c r="L967" s="235">
        <v>0</v>
      </c>
      <c r="M967" s="235">
        <v>0</v>
      </c>
      <c r="N967" s="235">
        <v>0</v>
      </c>
      <c r="O967" s="235">
        <f>P967</f>
        <v>0</v>
      </c>
      <c r="P967" s="235">
        <v>0</v>
      </c>
      <c r="Q967" s="235">
        <v>0</v>
      </c>
      <c r="R967" s="235">
        <f>S967+T967</f>
        <v>0</v>
      </c>
      <c r="S967" s="235">
        <v>0</v>
      </c>
      <c r="T967" s="235">
        <v>0</v>
      </c>
      <c r="U967" s="235">
        <f>V967</f>
        <v>0</v>
      </c>
      <c r="V967" s="235">
        <v>0</v>
      </c>
      <c r="W967" s="235">
        <v>0</v>
      </c>
    </row>
    <row r="968" spans="1:23" s="161" customFormat="1" ht="27" customHeight="1">
      <c r="A968" s="763"/>
      <c r="B968" s="224" t="s">
        <v>1500</v>
      </c>
      <c r="C968" s="754"/>
      <c r="D968" s="748"/>
      <c r="E968" s="246" t="s">
        <v>158</v>
      </c>
      <c r="F968" s="246" t="s">
        <v>155</v>
      </c>
      <c r="G968" s="246" t="s">
        <v>1501</v>
      </c>
      <c r="H968" s="150"/>
      <c r="I968" s="766"/>
      <c r="J968" s="733"/>
      <c r="K968" s="748"/>
      <c r="L968" s="235">
        <v>84.6</v>
      </c>
      <c r="M968" s="235">
        <v>6368.2</v>
      </c>
      <c r="N968" s="235">
        <v>3281.6</v>
      </c>
      <c r="O968" s="235">
        <f t="shared" si="316"/>
        <v>2000</v>
      </c>
      <c r="P968" s="235">
        <v>2000</v>
      </c>
      <c r="Q968" s="235">
        <v>0</v>
      </c>
      <c r="R968" s="235">
        <f>S968</f>
        <v>16000</v>
      </c>
      <c r="S968" s="235">
        <v>16000</v>
      </c>
      <c r="T968" s="235">
        <v>0</v>
      </c>
      <c r="U968" s="235">
        <f>V968</f>
        <v>44503</v>
      </c>
      <c r="V968" s="235">
        <v>44503</v>
      </c>
      <c r="W968" s="235">
        <v>0</v>
      </c>
    </row>
    <row r="969" spans="1:23" s="161" customFormat="1" ht="27" customHeight="1">
      <c r="A969" s="764"/>
      <c r="B969" s="224" t="s">
        <v>1500</v>
      </c>
      <c r="C969" s="755"/>
      <c r="D969" s="749"/>
      <c r="E969" s="246" t="s">
        <v>158</v>
      </c>
      <c r="F969" s="246" t="s">
        <v>96</v>
      </c>
      <c r="G969" s="246" t="s">
        <v>1501</v>
      </c>
      <c r="H969" s="150"/>
      <c r="I969" s="767"/>
      <c r="J969" s="768"/>
      <c r="K969" s="749"/>
      <c r="L969" s="235">
        <v>0</v>
      </c>
      <c r="M969" s="235">
        <v>0</v>
      </c>
      <c r="N969" s="235">
        <v>0</v>
      </c>
      <c r="O969" s="235">
        <f>P969+Q969</f>
        <v>0</v>
      </c>
      <c r="P969" s="235">
        <v>0</v>
      </c>
      <c r="Q969" s="235">
        <v>0</v>
      </c>
      <c r="R969" s="235">
        <f>S969+T969</f>
        <v>0</v>
      </c>
      <c r="S969" s="235">
        <v>0</v>
      </c>
      <c r="T969" s="235">
        <v>0</v>
      </c>
      <c r="U969" s="235">
        <f>V969+W969</f>
        <v>0</v>
      </c>
      <c r="V969" s="235">
        <v>0</v>
      </c>
      <c r="W969" s="235">
        <v>0</v>
      </c>
    </row>
    <row r="970" spans="1:23" s="161" customFormat="1" ht="190.5" customHeight="1">
      <c r="A970" s="588" t="s">
        <v>1511</v>
      </c>
      <c r="B970" s="224" t="s">
        <v>1512</v>
      </c>
      <c r="C970" s="283"/>
      <c r="D970" s="284"/>
      <c r="E970" s="246" t="s">
        <v>1513</v>
      </c>
      <c r="F970" s="246" t="s">
        <v>1514</v>
      </c>
      <c r="G970" s="246" t="s">
        <v>1515</v>
      </c>
      <c r="H970" s="150">
        <v>410</v>
      </c>
      <c r="I970" s="134" t="s">
        <v>1516</v>
      </c>
      <c r="J970" s="134" t="s">
        <v>1388</v>
      </c>
      <c r="K970" s="284"/>
      <c r="L970" s="235">
        <v>0</v>
      </c>
      <c r="M970" s="235">
        <v>5032.6000000000004</v>
      </c>
      <c r="N970" s="235">
        <v>0</v>
      </c>
      <c r="O970" s="235">
        <f t="shared" si="316"/>
        <v>3000</v>
      </c>
      <c r="P970" s="235">
        <v>3000</v>
      </c>
      <c r="Q970" s="235">
        <v>0</v>
      </c>
      <c r="R970" s="235">
        <f>S970+T970</f>
        <v>2000</v>
      </c>
      <c r="S970" s="235">
        <v>2000</v>
      </c>
      <c r="T970" s="235">
        <v>0</v>
      </c>
      <c r="U970" s="235">
        <f>V970+W970</f>
        <v>5500</v>
      </c>
      <c r="V970" s="235">
        <v>5500</v>
      </c>
      <c r="W970" s="235">
        <v>0</v>
      </c>
    </row>
    <row r="971" spans="1:23" s="368" customFormat="1" ht="21" customHeight="1">
      <c r="A971" s="431" t="s">
        <v>15</v>
      </c>
      <c r="B971" s="255" t="s">
        <v>16</v>
      </c>
      <c r="C971" s="290"/>
      <c r="D971" s="291"/>
      <c r="E971" s="255"/>
      <c r="F971" s="255"/>
      <c r="G971" s="255"/>
      <c r="H971" s="519">
        <v>300</v>
      </c>
      <c r="I971" s="292"/>
      <c r="J971" s="290"/>
      <c r="K971" s="291"/>
      <c r="L971" s="234">
        <f>SUM(L972,L977,)</f>
        <v>46194.1</v>
      </c>
      <c r="M971" s="234">
        <f t="shared" ref="M971:W971" si="317">SUM(M972,M977,)</f>
        <v>31125.400000000005</v>
      </c>
      <c r="N971" s="234">
        <f t="shared" si="317"/>
        <v>21809.599999999995</v>
      </c>
      <c r="O971" s="234">
        <f t="shared" si="317"/>
        <v>42931.099999999991</v>
      </c>
      <c r="P971" s="234">
        <f t="shared" si="317"/>
        <v>42931.099999999991</v>
      </c>
      <c r="Q971" s="234">
        <f t="shared" si="317"/>
        <v>0</v>
      </c>
      <c r="R971" s="234">
        <f t="shared" si="317"/>
        <v>41413.1</v>
      </c>
      <c r="S971" s="234">
        <f t="shared" si="317"/>
        <v>41413.1</v>
      </c>
      <c r="T971" s="234">
        <f t="shared" si="317"/>
        <v>0</v>
      </c>
      <c r="U971" s="234">
        <f t="shared" si="317"/>
        <v>41476.1</v>
      </c>
      <c r="V971" s="234">
        <f t="shared" si="317"/>
        <v>41476.1</v>
      </c>
      <c r="W971" s="234">
        <f t="shared" si="317"/>
        <v>0</v>
      </c>
    </row>
    <row r="972" spans="1:23" s="458" customFormat="1" ht="54" customHeight="1">
      <c r="A972" s="483" t="s">
        <v>17</v>
      </c>
      <c r="B972" s="226" t="s">
        <v>1684</v>
      </c>
      <c r="C972" s="294"/>
      <c r="D972" s="295"/>
      <c r="E972" s="226"/>
      <c r="F972" s="226"/>
      <c r="G972" s="226"/>
      <c r="H972" s="296">
        <v>310</v>
      </c>
      <c r="I972" s="297"/>
      <c r="J972" s="294"/>
      <c r="K972" s="295"/>
      <c r="L972" s="402">
        <f>SUM(L973:L976)</f>
        <v>1243.7</v>
      </c>
      <c r="M972" s="402">
        <f t="shared" ref="M972:W972" si="318">SUM(M973:M976)</f>
        <v>1612.2</v>
      </c>
      <c r="N972" s="402">
        <f>SUM(N973:N976)</f>
        <v>808.6</v>
      </c>
      <c r="O972" s="402">
        <f>SUM(O973:O976)</f>
        <v>1558.2</v>
      </c>
      <c r="P972" s="402">
        <f t="shared" si="318"/>
        <v>1558.2</v>
      </c>
      <c r="Q972" s="402">
        <f t="shared" si="318"/>
        <v>0</v>
      </c>
      <c r="R972" s="402">
        <f>SUM(R973:R976)</f>
        <v>1558.2</v>
      </c>
      <c r="S972" s="402">
        <f t="shared" si="318"/>
        <v>1558.2</v>
      </c>
      <c r="T972" s="402">
        <f t="shared" si="318"/>
        <v>0</v>
      </c>
      <c r="U972" s="402">
        <f>SUM(U973:U976)</f>
        <v>1558.2</v>
      </c>
      <c r="V972" s="402">
        <f t="shared" si="318"/>
        <v>1558.2</v>
      </c>
      <c r="W972" s="402">
        <f t="shared" si="318"/>
        <v>0</v>
      </c>
    </row>
    <row r="973" spans="1:23" s="161" customFormat="1" ht="37.5" customHeight="1">
      <c r="A973" s="484" t="s">
        <v>10</v>
      </c>
      <c r="B973" s="224" t="s">
        <v>1517</v>
      </c>
      <c r="C973" s="283"/>
      <c r="D973" s="284"/>
      <c r="E973" s="246" t="s">
        <v>1518</v>
      </c>
      <c r="F973" s="246" t="s">
        <v>96</v>
      </c>
      <c r="G973" s="246" t="s">
        <v>1519</v>
      </c>
      <c r="H973" s="246" t="s">
        <v>189</v>
      </c>
      <c r="I973" s="727" t="s">
        <v>1520</v>
      </c>
      <c r="J973" s="744" t="s">
        <v>1521</v>
      </c>
      <c r="K973" s="747"/>
      <c r="L973" s="235">
        <v>856.5</v>
      </c>
      <c r="M973" s="235">
        <v>987</v>
      </c>
      <c r="N973" s="235">
        <v>384</v>
      </c>
      <c r="O973" s="235">
        <f>SUM(P973:Q973)</f>
        <v>861</v>
      </c>
      <c r="P973" s="235">
        <v>861</v>
      </c>
      <c r="Q973" s="235">
        <v>0</v>
      </c>
      <c r="R973" s="235">
        <f>SUM(S973:T973)</f>
        <v>861</v>
      </c>
      <c r="S973" s="235">
        <v>861</v>
      </c>
      <c r="T973" s="235">
        <v>0</v>
      </c>
      <c r="U973" s="235">
        <f>SUM(V973:W973)</f>
        <v>861</v>
      </c>
      <c r="V973" s="235">
        <v>861</v>
      </c>
      <c r="W973" s="235">
        <v>0</v>
      </c>
    </row>
    <row r="974" spans="1:23" s="161" customFormat="1" ht="40.5" customHeight="1">
      <c r="A974" s="484" t="s">
        <v>11</v>
      </c>
      <c r="B974" s="224" t="s">
        <v>1522</v>
      </c>
      <c r="C974" s="283"/>
      <c r="D974" s="284"/>
      <c r="E974" s="246" t="s">
        <v>1518</v>
      </c>
      <c r="F974" s="246" t="s">
        <v>96</v>
      </c>
      <c r="G974" s="246" t="s">
        <v>1523</v>
      </c>
      <c r="H974" s="246" t="s">
        <v>189</v>
      </c>
      <c r="I974" s="728"/>
      <c r="J974" s="745"/>
      <c r="K974" s="748"/>
      <c r="L974" s="235">
        <v>25.2</v>
      </c>
      <c r="M974" s="235">
        <v>25.2</v>
      </c>
      <c r="N974" s="235">
        <v>12.6</v>
      </c>
      <c r="O974" s="235">
        <f>P974</f>
        <v>25.2</v>
      </c>
      <c r="P974" s="235">
        <v>25.2</v>
      </c>
      <c r="Q974" s="235">
        <v>0</v>
      </c>
      <c r="R974" s="235">
        <f>S974</f>
        <v>25.2</v>
      </c>
      <c r="S974" s="235">
        <v>25.2</v>
      </c>
      <c r="T974" s="235">
        <v>0</v>
      </c>
      <c r="U974" s="235">
        <f>V974</f>
        <v>25.2</v>
      </c>
      <c r="V974" s="235">
        <v>25.2</v>
      </c>
      <c r="W974" s="235">
        <v>0</v>
      </c>
    </row>
    <row r="975" spans="1:23" s="161" customFormat="1" ht="47.25" customHeight="1">
      <c r="A975" s="484" t="s">
        <v>20</v>
      </c>
      <c r="B975" s="224" t="s">
        <v>1524</v>
      </c>
      <c r="C975" s="283"/>
      <c r="D975" s="284"/>
      <c r="E975" s="246" t="s">
        <v>1518</v>
      </c>
      <c r="F975" s="246" t="s">
        <v>96</v>
      </c>
      <c r="G975" s="246" t="s">
        <v>1525</v>
      </c>
      <c r="H975" s="246" t="s">
        <v>189</v>
      </c>
      <c r="I975" s="728"/>
      <c r="J975" s="745"/>
      <c r="K975" s="748"/>
      <c r="L975" s="235">
        <v>362</v>
      </c>
      <c r="M975" s="235">
        <v>600</v>
      </c>
      <c r="N975" s="235">
        <v>412</v>
      </c>
      <c r="O975" s="235">
        <f>P975</f>
        <v>672</v>
      </c>
      <c r="P975" s="235">
        <v>672</v>
      </c>
      <c r="Q975" s="235">
        <v>0</v>
      </c>
      <c r="R975" s="235">
        <f>S975</f>
        <v>672</v>
      </c>
      <c r="S975" s="235">
        <v>672</v>
      </c>
      <c r="T975" s="235">
        <v>0</v>
      </c>
      <c r="U975" s="235">
        <f>V975</f>
        <v>672</v>
      </c>
      <c r="V975" s="235">
        <v>672</v>
      </c>
      <c r="W975" s="235">
        <v>0</v>
      </c>
    </row>
    <row r="976" spans="1:23" s="161" customFormat="1" ht="18" customHeight="1">
      <c r="A976" s="484" t="s">
        <v>190</v>
      </c>
      <c r="B976" s="224"/>
      <c r="C976" s="283"/>
      <c r="D976" s="284"/>
      <c r="E976" s="246"/>
      <c r="F976" s="246"/>
      <c r="G976" s="246"/>
      <c r="H976" s="246"/>
      <c r="I976" s="729"/>
      <c r="J976" s="746"/>
      <c r="K976" s="749"/>
      <c r="L976" s="235">
        <v>0</v>
      </c>
      <c r="M976" s="235">
        <v>0</v>
      </c>
      <c r="N976" s="235">
        <v>0</v>
      </c>
      <c r="O976" s="235">
        <f>SUM(P976:Q976)</f>
        <v>0</v>
      </c>
      <c r="P976" s="235"/>
      <c r="Q976" s="235">
        <v>0</v>
      </c>
      <c r="R976" s="235">
        <f>SUM(S976:T976)</f>
        <v>0</v>
      </c>
      <c r="S976" s="235"/>
      <c r="T976" s="235">
        <v>0</v>
      </c>
      <c r="U976" s="235">
        <f>SUM(V976:W976)</f>
        <v>0</v>
      </c>
      <c r="V976" s="235"/>
      <c r="W976" s="235">
        <v>0</v>
      </c>
    </row>
    <row r="977" spans="1:23" s="458" customFormat="1" ht="38.25" customHeight="1">
      <c r="A977" s="483" t="s">
        <v>18</v>
      </c>
      <c r="B977" s="226" t="s">
        <v>47</v>
      </c>
      <c r="C977" s="294"/>
      <c r="D977" s="295"/>
      <c r="E977" s="226"/>
      <c r="F977" s="226"/>
      <c r="G977" s="226"/>
      <c r="H977" s="296">
        <v>320</v>
      </c>
      <c r="I977" s="297"/>
      <c r="J977" s="294"/>
      <c r="K977" s="295"/>
      <c r="L977" s="402">
        <f>L978+L979+L983+L986+L987+L988+L989+L990+L991+L992</f>
        <v>44950.400000000001</v>
      </c>
      <c r="M977" s="402">
        <f>M978+M979+M983+M986+M987+M988+M989+M990+M991+M992</f>
        <v>29513.200000000004</v>
      </c>
      <c r="N977" s="402">
        <f>N978+N979+N983+N986+N987+N988+N989+N990+N991+N992</f>
        <v>21000.999999999996</v>
      </c>
      <c r="O977" s="402">
        <f>O978+O979+O983+O986+O987+O988+O989+O990+O991+O992+O985</f>
        <v>41372.899999999994</v>
      </c>
      <c r="P977" s="402">
        <f>P978+P979+P983+P986+P987+P988+P989+P990+P991+P992+P985</f>
        <v>41372.899999999994</v>
      </c>
      <c r="Q977" s="402">
        <f>Q978+Q979+Q983+Q986+Q987+Q988+Q989+Q990+Q991</f>
        <v>0</v>
      </c>
      <c r="R977" s="402">
        <f>R978+R979+R983+R986+R987+R988+R989+R990+R991+R992+R985</f>
        <v>39854.9</v>
      </c>
      <c r="S977" s="402">
        <f>S978+S979+S983+S986+S987+S988+S989+S990+S991+S992+S985</f>
        <v>39854.9</v>
      </c>
      <c r="T977" s="402">
        <f>T978+T979+T983+T986+T987+T988+T989+T990+T991</f>
        <v>0</v>
      </c>
      <c r="U977" s="402">
        <f>U978+U979+U983+U986+U987+U988+U989+U990+U991+U992+U985</f>
        <v>39917.9</v>
      </c>
      <c r="V977" s="402">
        <f>V978+V979+V983+V986+V987+V988+V989+V990+V991+V992+V985</f>
        <v>39917.9</v>
      </c>
      <c r="W977" s="402">
        <f>W978+W979+W983+W986+W987+W988+W989+W990+W991</f>
        <v>0</v>
      </c>
    </row>
    <row r="978" spans="1:23" s="161" customFormat="1" ht="408.95" customHeight="1">
      <c r="A978" s="484" t="s">
        <v>12</v>
      </c>
      <c r="B978" s="224" t="s">
        <v>1685</v>
      </c>
      <c r="C978" s="283"/>
      <c r="D978" s="284"/>
      <c r="E978" s="150">
        <v>10</v>
      </c>
      <c r="F978" s="246" t="s">
        <v>93</v>
      </c>
      <c r="G978" s="150">
        <v>310101100</v>
      </c>
      <c r="H978" s="150">
        <v>320</v>
      </c>
      <c r="I978" s="134" t="s">
        <v>1526</v>
      </c>
      <c r="J978" s="321" t="s">
        <v>1527</v>
      </c>
      <c r="K978" s="284"/>
      <c r="L978" s="235">
        <v>16397</v>
      </c>
      <c r="M978" s="235">
        <v>16661.2</v>
      </c>
      <c r="N978" s="235">
        <v>11440.4</v>
      </c>
      <c r="O978" s="235">
        <f>SUM(P978:Q978)</f>
        <v>16942.3</v>
      </c>
      <c r="P978" s="235">
        <v>16942.3</v>
      </c>
      <c r="Q978" s="235">
        <v>0</v>
      </c>
      <c r="R978" s="235">
        <f>SUM(S978:T978)</f>
        <v>15644.8</v>
      </c>
      <c r="S978" s="235">
        <v>15644.8</v>
      </c>
      <c r="T978" s="235">
        <v>0</v>
      </c>
      <c r="U978" s="235">
        <f>SUM(V978:W978)</f>
        <v>15756.1</v>
      </c>
      <c r="V978" s="235">
        <v>15756.1</v>
      </c>
      <c r="W978" s="235">
        <v>0</v>
      </c>
    </row>
    <row r="979" spans="1:23" s="161" customFormat="1" ht="19.5" customHeight="1">
      <c r="A979" s="750" t="s">
        <v>13</v>
      </c>
      <c r="B979" s="226" t="s">
        <v>1528</v>
      </c>
      <c r="C979" s="753"/>
      <c r="D979" s="747"/>
      <c r="E979" s="246"/>
      <c r="F979" s="246"/>
      <c r="G979" s="246"/>
      <c r="H979" s="246" t="s">
        <v>191</v>
      </c>
      <c r="I979" s="727" t="s">
        <v>1529</v>
      </c>
      <c r="J979" s="730" t="s">
        <v>1530</v>
      </c>
      <c r="K979" s="477"/>
      <c r="L979" s="235">
        <f>L980+L981+L982</f>
        <v>20813.800000000003</v>
      </c>
      <c r="M979" s="235">
        <f>M980+M981+M982</f>
        <v>8157.1</v>
      </c>
      <c r="N979" s="235">
        <f>N980+N981+N982</f>
        <v>6753.7</v>
      </c>
      <c r="O979" s="235">
        <f>O980+O981+O982</f>
        <v>20738.099999999999</v>
      </c>
      <c r="P979" s="235">
        <f>P980+P981+P982</f>
        <v>20738.099999999999</v>
      </c>
      <c r="Q979" s="235">
        <f t="shared" ref="Q979:W979" si="319">Q980+Q981+Q982</f>
        <v>0</v>
      </c>
      <c r="R979" s="235">
        <f t="shared" si="319"/>
        <v>20863.8</v>
      </c>
      <c r="S979" s="235">
        <f>S980+S981+S982</f>
        <v>20863.8</v>
      </c>
      <c r="T979" s="235">
        <f t="shared" si="319"/>
        <v>0</v>
      </c>
      <c r="U979" s="235">
        <f t="shared" si="319"/>
        <v>20791.900000000001</v>
      </c>
      <c r="V979" s="235">
        <f t="shared" si="319"/>
        <v>20791.900000000001</v>
      </c>
      <c r="W979" s="235">
        <f t="shared" si="319"/>
        <v>0</v>
      </c>
    </row>
    <row r="980" spans="1:23" s="161" customFormat="1" ht="42" customHeight="1">
      <c r="A980" s="751"/>
      <c r="B980" s="224" t="s">
        <v>1531</v>
      </c>
      <c r="C980" s="754"/>
      <c r="D980" s="748"/>
      <c r="E980" s="232" t="s">
        <v>1532</v>
      </c>
      <c r="F980" s="232" t="s">
        <v>1533</v>
      </c>
      <c r="G980" s="232" t="s">
        <v>430</v>
      </c>
      <c r="H980" s="246"/>
      <c r="I980" s="728"/>
      <c r="J980" s="731"/>
      <c r="K980" s="596"/>
      <c r="L980" s="235">
        <v>20076.900000000001</v>
      </c>
      <c r="M980" s="235">
        <v>8157.1</v>
      </c>
      <c r="N980" s="235">
        <v>6753.7</v>
      </c>
      <c r="O980" s="235">
        <f>P980</f>
        <v>20738.099999999999</v>
      </c>
      <c r="P980" s="235">
        <v>20738.099999999999</v>
      </c>
      <c r="Q980" s="235">
        <v>0</v>
      </c>
      <c r="R980" s="235">
        <f>S980</f>
        <v>20863.8</v>
      </c>
      <c r="S980" s="235">
        <v>20863.8</v>
      </c>
      <c r="T980" s="235">
        <v>0</v>
      </c>
      <c r="U980" s="235">
        <f>V980</f>
        <v>20791.900000000001</v>
      </c>
      <c r="V980" s="235">
        <v>20791.900000000001</v>
      </c>
      <c r="W980" s="235">
        <v>0</v>
      </c>
    </row>
    <row r="981" spans="1:23" s="161" customFormat="1" ht="40.5" customHeight="1">
      <c r="A981" s="751"/>
      <c r="B981" s="224" t="s">
        <v>1534</v>
      </c>
      <c r="C981" s="754"/>
      <c r="D981" s="748"/>
      <c r="E981" s="232" t="s">
        <v>1532</v>
      </c>
      <c r="F981" s="232" t="s">
        <v>1533</v>
      </c>
      <c r="G981" s="232" t="s">
        <v>1535</v>
      </c>
      <c r="H981" s="246"/>
      <c r="I981" s="728"/>
      <c r="J981" s="600"/>
      <c r="K981" s="596"/>
      <c r="L981" s="235">
        <v>736.9</v>
      </c>
      <c r="M981" s="235">
        <v>0</v>
      </c>
      <c r="N981" s="235">
        <v>0</v>
      </c>
      <c r="O981" s="235">
        <f>P981+Q981</f>
        <v>0</v>
      </c>
      <c r="P981" s="235">
        <v>0</v>
      </c>
      <c r="Q981" s="235">
        <v>0</v>
      </c>
      <c r="R981" s="235">
        <f>S981+T981</f>
        <v>0</v>
      </c>
      <c r="S981" s="235">
        <v>0</v>
      </c>
      <c r="T981" s="235">
        <v>0</v>
      </c>
      <c r="U981" s="235">
        <f>V981+W981</f>
        <v>0</v>
      </c>
      <c r="V981" s="235">
        <v>0</v>
      </c>
      <c r="W981" s="235">
        <v>0</v>
      </c>
    </row>
    <row r="982" spans="1:23" s="161" customFormat="1" ht="42" customHeight="1">
      <c r="A982" s="752"/>
      <c r="B982" s="224"/>
      <c r="C982" s="755"/>
      <c r="D982" s="749"/>
      <c r="E982" s="246"/>
      <c r="F982" s="246"/>
      <c r="G982" s="246"/>
      <c r="H982" s="246"/>
      <c r="I982" s="728"/>
      <c r="J982" s="600"/>
      <c r="K982" s="596"/>
      <c r="L982" s="235"/>
      <c r="M982" s="235"/>
      <c r="N982" s="235"/>
      <c r="O982" s="235"/>
      <c r="P982" s="235"/>
      <c r="Q982" s="235"/>
      <c r="R982" s="235"/>
      <c r="S982" s="235"/>
      <c r="T982" s="235"/>
      <c r="U982" s="235"/>
      <c r="V982" s="235"/>
      <c r="W982" s="235"/>
    </row>
    <row r="983" spans="1:23" s="161" customFormat="1" ht="42.75" customHeight="1">
      <c r="A983" s="756" t="s">
        <v>167</v>
      </c>
      <c r="B983" s="601" t="s">
        <v>1536</v>
      </c>
      <c r="C983" s="283"/>
      <c r="D983" s="284"/>
      <c r="E983" s="246"/>
      <c r="F983" s="246"/>
      <c r="G983" s="246"/>
      <c r="H983" s="150">
        <v>320</v>
      </c>
      <c r="I983" s="728"/>
      <c r="J983" s="600"/>
      <c r="K983" s="596"/>
      <c r="L983" s="235">
        <f>L984+L985</f>
        <v>762</v>
      </c>
      <c r="M983" s="235">
        <f>M984+M985</f>
        <v>448</v>
      </c>
      <c r="N983" s="235">
        <f>N984+N985</f>
        <v>268.10000000000002</v>
      </c>
      <c r="O983" s="235">
        <f>O984</f>
        <v>58.6</v>
      </c>
      <c r="P983" s="235">
        <f>P984</f>
        <v>58.6</v>
      </c>
      <c r="Q983" s="235">
        <f t="shared" ref="Q983:W983" si="320">Q984+Q985</f>
        <v>0</v>
      </c>
      <c r="R983" s="235">
        <f>R984</f>
        <v>0</v>
      </c>
      <c r="S983" s="235">
        <f>S984</f>
        <v>0</v>
      </c>
      <c r="T983" s="235">
        <f t="shared" si="320"/>
        <v>0</v>
      </c>
      <c r="U983" s="235">
        <f>U984</f>
        <v>0</v>
      </c>
      <c r="V983" s="235">
        <f>V984</f>
        <v>0</v>
      </c>
      <c r="W983" s="235">
        <f t="shared" si="320"/>
        <v>0</v>
      </c>
    </row>
    <row r="984" spans="1:23" s="161" customFormat="1" ht="54" customHeight="1">
      <c r="A984" s="757"/>
      <c r="B984" s="224" t="s">
        <v>1537</v>
      </c>
      <c r="C984" s="283"/>
      <c r="D984" s="284"/>
      <c r="E984" s="246" t="s">
        <v>81</v>
      </c>
      <c r="F984" s="246" t="s">
        <v>96</v>
      </c>
      <c r="G984" s="246" t="s">
        <v>1538</v>
      </c>
      <c r="H984" s="150"/>
      <c r="I984" s="729"/>
      <c r="J984" s="227"/>
      <c r="K984" s="602"/>
      <c r="L984" s="235">
        <v>762</v>
      </c>
      <c r="M984" s="235">
        <v>448</v>
      </c>
      <c r="N984" s="235">
        <v>268.10000000000002</v>
      </c>
      <c r="O984" s="235">
        <f>P984+Q984</f>
        <v>58.6</v>
      </c>
      <c r="P984" s="235">
        <v>58.6</v>
      </c>
      <c r="Q984" s="235">
        <v>0</v>
      </c>
      <c r="R984" s="235">
        <f>S984</f>
        <v>0</v>
      </c>
      <c r="S984" s="235">
        <v>0</v>
      </c>
      <c r="T984" s="235">
        <v>0</v>
      </c>
      <c r="U984" s="235">
        <f>V984</f>
        <v>0</v>
      </c>
      <c r="V984" s="235">
        <v>0</v>
      </c>
      <c r="W984" s="235">
        <v>0</v>
      </c>
    </row>
    <row r="985" spans="1:23" s="161" customFormat="1" ht="290.10000000000002" customHeight="1">
      <c r="A985" s="603" t="s">
        <v>744</v>
      </c>
      <c r="B985" s="224" t="s">
        <v>1539</v>
      </c>
      <c r="C985" s="283"/>
      <c r="D985" s="284"/>
      <c r="E985" s="246" t="s">
        <v>81</v>
      </c>
      <c r="F985" s="246" t="s">
        <v>96</v>
      </c>
      <c r="G985" s="246" t="s">
        <v>1540</v>
      </c>
      <c r="H985" s="150"/>
      <c r="I985" s="366" t="s">
        <v>1541</v>
      </c>
      <c r="J985" s="604" t="s">
        <v>1542</v>
      </c>
      <c r="K985" s="599"/>
      <c r="L985" s="235">
        <v>0</v>
      </c>
      <c r="M985" s="235">
        <v>0</v>
      </c>
      <c r="N985" s="235">
        <v>0</v>
      </c>
      <c r="O985" s="235">
        <f>P985</f>
        <v>284</v>
      </c>
      <c r="P985" s="235">
        <v>284</v>
      </c>
      <c r="Q985" s="235">
        <v>0</v>
      </c>
      <c r="R985" s="235">
        <f>S985+T985</f>
        <v>228.2</v>
      </c>
      <c r="S985" s="235">
        <v>228.2</v>
      </c>
      <c r="T985" s="235">
        <v>0</v>
      </c>
      <c r="U985" s="235">
        <f>V985+W985</f>
        <v>228.2</v>
      </c>
      <c r="V985" s="235">
        <v>228.2</v>
      </c>
      <c r="W985" s="235">
        <v>0</v>
      </c>
    </row>
    <row r="986" spans="1:23" s="161" customFormat="1" ht="158.25" customHeight="1">
      <c r="A986" s="605" t="s">
        <v>744</v>
      </c>
      <c r="B986" s="224" t="s">
        <v>1686</v>
      </c>
      <c r="C986" s="283"/>
      <c r="D986" s="284"/>
      <c r="E986" s="246" t="s">
        <v>81</v>
      </c>
      <c r="F986" s="246" t="s">
        <v>96</v>
      </c>
      <c r="G986" s="246" t="s">
        <v>1543</v>
      </c>
      <c r="H986" s="246" t="s">
        <v>191</v>
      </c>
      <c r="I986" s="134" t="s">
        <v>1544</v>
      </c>
      <c r="J986" s="326" t="s">
        <v>1545</v>
      </c>
      <c r="K986" s="284"/>
      <c r="L986" s="235">
        <v>1185</v>
      </c>
      <c r="M986" s="235">
        <v>722</v>
      </c>
      <c r="N986" s="235">
        <v>722</v>
      </c>
      <c r="O986" s="235"/>
      <c r="P986" s="235"/>
      <c r="Q986" s="235"/>
      <c r="R986" s="235"/>
      <c r="S986" s="235"/>
      <c r="T986" s="235"/>
      <c r="U986" s="235"/>
      <c r="V986" s="235"/>
      <c r="W986" s="235"/>
    </row>
    <row r="987" spans="1:23" s="161" customFormat="1" ht="49.5" customHeight="1">
      <c r="A987" s="484" t="s">
        <v>1546</v>
      </c>
      <c r="B987" s="224" t="s">
        <v>1547</v>
      </c>
      <c r="C987" s="283"/>
      <c r="D987" s="284"/>
      <c r="E987" s="246" t="s">
        <v>81</v>
      </c>
      <c r="F987" s="246" t="s">
        <v>156</v>
      </c>
      <c r="G987" s="246" t="s">
        <v>1395</v>
      </c>
      <c r="H987" s="150">
        <v>320</v>
      </c>
      <c r="I987" s="727" t="s">
        <v>1548</v>
      </c>
      <c r="J987" s="730" t="s">
        <v>1549</v>
      </c>
      <c r="K987" s="732"/>
      <c r="L987" s="235">
        <v>25</v>
      </c>
      <c r="M987" s="235">
        <v>25</v>
      </c>
      <c r="N987" s="235">
        <v>25</v>
      </c>
      <c r="O987" s="235">
        <f>P987</f>
        <v>25</v>
      </c>
      <c r="P987" s="235">
        <v>25</v>
      </c>
      <c r="Q987" s="235">
        <v>0</v>
      </c>
      <c r="R987" s="235">
        <f>S987</f>
        <v>25</v>
      </c>
      <c r="S987" s="235">
        <v>25</v>
      </c>
      <c r="T987" s="235">
        <v>0</v>
      </c>
      <c r="U987" s="235">
        <f>V987</f>
        <v>25</v>
      </c>
      <c r="V987" s="235">
        <v>25</v>
      </c>
      <c r="W987" s="235">
        <v>0</v>
      </c>
    </row>
    <row r="988" spans="1:23" s="161" customFormat="1" ht="39" customHeight="1">
      <c r="A988" s="484" t="s">
        <v>1550</v>
      </c>
      <c r="B988" s="224" t="s">
        <v>1551</v>
      </c>
      <c r="C988" s="283"/>
      <c r="D988" s="284"/>
      <c r="E988" s="246" t="s">
        <v>81</v>
      </c>
      <c r="F988" s="246" t="s">
        <v>156</v>
      </c>
      <c r="G988" s="246" t="s">
        <v>1552</v>
      </c>
      <c r="H988" s="246" t="s">
        <v>191</v>
      </c>
      <c r="I988" s="728"/>
      <c r="J988" s="731"/>
      <c r="K988" s="733"/>
      <c r="L988" s="235">
        <v>3647.7</v>
      </c>
      <c r="M988" s="235">
        <v>2324.5</v>
      </c>
      <c r="N988" s="235">
        <v>1377.2</v>
      </c>
      <c r="O988" s="235">
        <f>P988+Q988</f>
        <v>2208.3000000000002</v>
      </c>
      <c r="P988" s="235">
        <v>2208.3000000000002</v>
      </c>
      <c r="Q988" s="235">
        <v>0</v>
      </c>
      <c r="R988" s="235">
        <f>S988+T988</f>
        <v>2054.3000000000002</v>
      </c>
      <c r="S988" s="235">
        <v>2054.3000000000002</v>
      </c>
      <c r="T988" s="235">
        <v>0</v>
      </c>
      <c r="U988" s="235">
        <f>V988+W988</f>
        <v>2070</v>
      </c>
      <c r="V988" s="235">
        <v>2070</v>
      </c>
      <c r="W988" s="235">
        <v>0</v>
      </c>
    </row>
    <row r="989" spans="1:23" s="161" customFormat="1" ht="37.5" customHeight="1">
      <c r="A989" s="484" t="s">
        <v>1553</v>
      </c>
      <c r="B989" s="224" t="s">
        <v>1554</v>
      </c>
      <c r="C989" s="283"/>
      <c r="D989" s="284"/>
      <c r="E989" s="246" t="s">
        <v>81</v>
      </c>
      <c r="F989" s="246" t="s">
        <v>156</v>
      </c>
      <c r="G989" s="246" t="s">
        <v>1555</v>
      </c>
      <c r="H989" s="246" t="s">
        <v>191</v>
      </c>
      <c r="I989" s="728"/>
      <c r="J989" s="731"/>
      <c r="K989" s="733"/>
      <c r="L989" s="235">
        <v>358</v>
      </c>
      <c r="M989" s="235">
        <v>909.5</v>
      </c>
      <c r="N989" s="235">
        <v>349.6</v>
      </c>
      <c r="O989" s="235">
        <f>P989+Q989</f>
        <v>864</v>
      </c>
      <c r="P989" s="235">
        <v>864</v>
      </c>
      <c r="Q989" s="235">
        <v>0</v>
      </c>
      <c r="R989" s="235">
        <f>S989+T989</f>
        <v>803.8</v>
      </c>
      <c r="S989" s="235">
        <v>803.8</v>
      </c>
      <c r="T989" s="235">
        <v>0</v>
      </c>
      <c r="U989" s="235">
        <f>V989+W989</f>
        <v>809.9</v>
      </c>
      <c r="V989" s="235">
        <v>809.9</v>
      </c>
      <c r="W989" s="235">
        <v>0</v>
      </c>
    </row>
    <row r="990" spans="1:23" s="161" customFormat="1" ht="108.75" customHeight="1">
      <c r="A990" s="484" t="s">
        <v>1556</v>
      </c>
      <c r="B990" s="224" t="s">
        <v>1687</v>
      </c>
      <c r="C990" s="283"/>
      <c r="D990" s="284"/>
      <c r="E990" s="246" t="s">
        <v>81</v>
      </c>
      <c r="F990" s="246" t="s">
        <v>156</v>
      </c>
      <c r="G990" s="246" t="s">
        <v>987</v>
      </c>
      <c r="H990" s="246" t="s">
        <v>191</v>
      </c>
      <c r="I990" s="729"/>
      <c r="J990" s="228" t="s">
        <v>1557</v>
      </c>
      <c r="K990" s="135" t="s">
        <v>1558</v>
      </c>
      <c r="L990" s="235">
        <v>225</v>
      </c>
      <c r="M990" s="235">
        <v>265.89999999999998</v>
      </c>
      <c r="N990" s="235">
        <v>65</v>
      </c>
      <c r="O990" s="235">
        <f>SUM(P990:Q990)</f>
        <v>252.6</v>
      </c>
      <c r="P990" s="235">
        <v>252.6</v>
      </c>
      <c r="Q990" s="235">
        <v>0</v>
      </c>
      <c r="R990" s="235">
        <f>SUM(S990:T990)</f>
        <v>235</v>
      </c>
      <c r="S990" s="235">
        <v>235</v>
      </c>
      <c r="T990" s="235">
        <v>0</v>
      </c>
      <c r="U990" s="235">
        <f>SUM(V990:W990)</f>
        <v>236.8</v>
      </c>
      <c r="V990" s="235">
        <v>236.8</v>
      </c>
      <c r="W990" s="235">
        <v>0</v>
      </c>
    </row>
    <row r="991" spans="1:23" s="161" customFormat="1" ht="111.75" customHeight="1">
      <c r="A991" s="484" t="s">
        <v>1559</v>
      </c>
      <c r="B991" s="224" t="s">
        <v>1688</v>
      </c>
      <c r="C991" s="283"/>
      <c r="D991" s="284"/>
      <c r="E991" s="246" t="s">
        <v>81</v>
      </c>
      <c r="F991" s="246" t="s">
        <v>156</v>
      </c>
      <c r="G991" s="246" t="s">
        <v>131</v>
      </c>
      <c r="H991" s="246" t="s">
        <v>191</v>
      </c>
      <c r="I991" s="137" t="s">
        <v>1560</v>
      </c>
      <c r="J991" s="227" t="s">
        <v>1561</v>
      </c>
      <c r="K991" s="599"/>
      <c r="L991" s="235">
        <v>115</v>
      </c>
      <c r="M991" s="235">
        <v>0</v>
      </c>
      <c r="N991" s="235">
        <v>0</v>
      </c>
      <c r="O991" s="235">
        <v>0</v>
      </c>
      <c r="P991" s="235">
        <v>0</v>
      </c>
      <c r="Q991" s="235">
        <v>0</v>
      </c>
      <c r="R991" s="235">
        <v>0</v>
      </c>
      <c r="S991" s="235">
        <v>0</v>
      </c>
      <c r="T991" s="235">
        <v>0</v>
      </c>
      <c r="U991" s="235">
        <v>0</v>
      </c>
      <c r="V991" s="235">
        <v>0</v>
      </c>
      <c r="W991" s="235">
        <v>0</v>
      </c>
    </row>
    <row r="992" spans="1:23" s="161" customFormat="1" ht="72.75" customHeight="1">
      <c r="A992" s="484" t="s">
        <v>1562</v>
      </c>
      <c r="B992" s="226" t="s">
        <v>1689</v>
      </c>
      <c r="C992" s="283"/>
      <c r="D992" s="284"/>
      <c r="E992" s="246" t="s">
        <v>81</v>
      </c>
      <c r="F992" s="246" t="s">
        <v>96</v>
      </c>
      <c r="G992" s="246" t="s">
        <v>1563</v>
      </c>
      <c r="H992" s="246" t="s">
        <v>191</v>
      </c>
      <c r="I992" s="137" t="s">
        <v>1564</v>
      </c>
      <c r="J992" s="228" t="s">
        <v>1565</v>
      </c>
      <c r="K992" s="599"/>
      <c r="L992" s="235">
        <v>1421.9</v>
      </c>
      <c r="M992" s="235">
        <v>0</v>
      </c>
      <c r="N992" s="235">
        <v>0</v>
      </c>
      <c r="O992" s="235">
        <f>P992</f>
        <v>0</v>
      </c>
      <c r="P992" s="235">
        <v>0</v>
      </c>
      <c r="Q992" s="235">
        <v>0</v>
      </c>
      <c r="R992" s="235">
        <f>S992</f>
        <v>0</v>
      </c>
      <c r="S992" s="235">
        <v>0</v>
      </c>
      <c r="T992" s="235">
        <v>0</v>
      </c>
      <c r="U992" s="235">
        <f>V992</f>
        <v>0</v>
      </c>
      <c r="V992" s="235">
        <v>0</v>
      </c>
      <c r="W992" s="235">
        <v>0</v>
      </c>
    </row>
    <row r="993" spans="1:23" s="280" customFormat="1" ht="43.15" customHeight="1">
      <c r="A993" s="431" t="s">
        <v>19</v>
      </c>
      <c r="B993" s="725" t="s">
        <v>239</v>
      </c>
      <c r="C993" s="725"/>
      <c r="D993" s="725"/>
      <c r="E993" s="725"/>
      <c r="F993" s="725"/>
      <c r="G993" s="725"/>
      <c r="H993" s="725"/>
      <c r="I993" s="725"/>
      <c r="J993" s="725"/>
      <c r="K993" s="725"/>
      <c r="L993" s="256">
        <f>L994+L996+L999</f>
        <v>45452.899999999994</v>
      </c>
      <c r="M993" s="256">
        <f>M994+M996+M999</f>
        <v>39135.899999999994</v>
      </c>
      <c r="N993" s="256">
        <f>N994+N996+N999</f>
        <v>39135.899999999994</v>
      </c>
      <c r="O993" s="256">
        <f t="shared" ref="O993:W993" si="321">O994</f>
        <v>0</v>
      </c>
      <c r="P993" s="256">
        <f t="shared" si="321"/>
        <v>0</v>
      </c>
      <c r="Q993" s="256">
        <f t="shared" si="321"/>
        <v>0</v>
      </c>
      <c r="R993" s="256">
        <f t="shared" si="321"/>
        <v>0</v>
      </c>
      <c r="S993" s="256">
        <f t="shared" si="321"/>
        <v>0</v>
      </c>
      <c r="T993" s="256">
        <f t="shared" si="321"/>
        <v>0</v>
      </c>
      <c r="U993" s="256">
        <f t="shared" si="321"/>
        <v>0</v>
      </c>
      <c r="V993" s="256">
        <f t="shared" si="321"/>
        <v>0</v>
      </c>
      <c r="W993" s="256">
        <f t="shared" si="321"/>
        <v>0</v>
      </c>
    </row>
    <row r="994" spans="1:23" s="371" customFormat="1" ht="80.25" customHeight="1">
      <c r="A994" s="734" t="s">
        <v>17</v>
      </c>
      <c r="B994" s="606" t="s">
        <v>1690</v>
      </c>
      <c r="C994" s="736"/>
      <c r="D994" s="736"/>
      <c r="E994" s="251" t="s">
        <v>94</v>
      </c>
      <c r="F994" s="251" t="s">
        <v>81</v>
      </c>
      <c r="G994" s="251"/>
      <c r="H994" s="481">
        <v>810</v>
      </c>
      <c r="I994" s="727" t="s">
        <v>1566</v>
      </c>
      <c r="J994" s="739" t="s">
        <v>1567</v>
      </c>
      <c r="K994" s="736"/>
      <c r="L994" s="235">
        <f>L995</f>
        <v>16396.900000000001</v>
      </c>
      <c r="M994" s="235">
        <f>M995</f>
        <v>0</v>
      </c>
      <c r="N994" s="235">
        <f>N995</f>
        <v>0</v>
      </c>
      <c r="O994" s="235">
        <f t="shared" ref="O994:W994" si="322">O995+O1001+O1002</f>
        <v>0</v>
      </c>
      <c r="P994" s="235">
        <f t="shared" si="322"/>
        <v>0</v>
      </c>
      <c r="Q994" s="235">
        <f t="shared" si="322"/>
        <v>0</v>
      </c>
      <c r="R994" s="235">
        <f t="shared" si="322"/>
        <v>0</v>
      </c>
      <c r="S994" s="235">
        <f t="shared" si="322"/>
        <v>0</v>
      </c>
      <c r="T994" s="235">
        <f t="shared" si="322"/>
        <v>0</v>
      </c>
      <c r="U994" s="235">
        <f t="shared" si="322"/>
        <v>0</v>
      </c>
      <c r="V994" s="235">
        <f t="shared" si="322"/>
        <v>0</v>
      </c>
      <c r="W994" s="235">
        <f t="shared" si="322"/>
        <v>0</v>
      </c>
    </row>
    <row r="995" spans="1:23" s="371" customFormat="1" ht="51.75" customHeight="1">
      <c r="A995" s="735"/>
      <c r="B995" s="478" t="s">
        <v>1568</v>
      </c>
      <c r="C995" s="737"/>
      <c r="D995" s="737"/>
      <c r="E995" s="251" t="s">
        <v>94</v>
      </c>
      <c r="F995" s="251" t="s">
        <v>81</v>
      </c>
      <c r="G995" s="251" t="s">
        <v>1569</v>
      </c>
      <c r="H995" s="481">
        <v>811</v>
      </c>
      <c r="I995" s="728"/>
      <c r="J995" s="740"/>
      <c r="K995" s="737"/>
      <c r="L995" s="235">
        <v>16396.900000000001</v>
      </c>
      <c r="M995" s="235">
        <v>0</v>
      </c>
      <c r="N995" s="235">
        <v>0</v>
      </c>
      <c r="O995" s="235">
        <f>P995</f>
        <v>0</v>
      </c>
      <c r="P995" s="235">
        <v>0</v>
      </c>
      <c r="Q995" s="235">
        <v>0</v>
      </c>
      <c r="R995" s="235">
        <f>S995</f>
        <v>0</v>
      </c>
      <c r="S995" s="235">
        <v>0</v>
      </c>
      <c r="T995" s="235">
        <v>0</v>
      </c>
      <c r="U995" s="235">
        <f>V995</f>
        <v>0</v>
      </c>
      <c r="V995" s="235">
        <v>0</v>
      </c>
      <c r="W995" s="235">
        <v>0</v>
      </c>
    </row>
    <row r="996" spans="1:23" s="371" customFormat="1" ht="32.25" customHeight="1">
      <c r="A996" s="734" t="s">
        <v>18</v>
      </c>
      <c r="B996" s="606" t="s">
        <v>1570</v>
      </c>
      <c r="C996" s="737"/>
      <c r="D996" s="737"/>
      <c r="E996" s="251" t="s">
        <v>94</v>
      </c>
      <c r="F996" s="251" t="s">
        <v>685</v>
      </c>
      <c r="G996" s="251"/>
      <c r="H996" s="607">
        <v>810</v>
      </c>
      <c r="I996" s="742" t="s">
        <v>1571</v>
      </c>
      <c r="J996" s="608" t="s">
        <v>1026</v>
      </c>
      <c r="K996" s="736"/>
      <c r="L996" s="646">
        <f>L997+L998</f>
        <v>19954.8</v>
      </c>
      <c r="M996" s="235">
        <f>M997+M998</f>
        <v>0</v>
      </c>
      <c r="N996" s="235">
        <f>N997+N998</f>
        <v>0</v>
      </c>
      <c r="O996" s="235">
        <v>0</v>
      </c>
      <c r="P996" s="235">
        <v>0</v>
      </c>
      <c r="Q996" s="235">
        <v>0</v>
      </c>
      <c r="R996" s="235">
        <v>0</v>
      </c>
      <c r="S996" s="235">
        <v>0</v>
      </c>
      <c r="T996" s="235">
        <v>0</v>
      </c>
      <c r="U996" s="235">
        <v>0</v>
      </c>
      <c r="V996" s="235">
        <v>0</v>
      </c>
      <c r="W996" s="235">
        <v>0</v>
      </c>
    </row>
    <row r="997" spans="1:23" s="371" customFormat="1" ht="39" customHeight="1">
      <c r="A997" s="741"/>
      <c r="B997" s="478" t="s">
        <v>1572</v>
      </c>
      <c r="C997" s="737"/>
      <c r="D997" s="737"/>
      <c r="E997" s="251" t="s">
        <v>94</v>
      </c>
      <c r="F997" s="251" t="s">
        <v>685</v>
      </c>
      <c r="G997" s="251" t="s">
        <v>1573</v>
      </c>
      <c r="H997" s="607">
        <v>812</v>
      </c>
      <c r="I997" s="743"/>
      <c r="J997" s="609"/>
      <c r="K997" s="737"/>
      <c r="L997" s="646">
        <v>5500</v>
      </c>
      <c r="M997" s="235">
        <v>0</v>
      </c>
      <c r="N997" s="235">
        <v>0</v>
      </c>
      <c r="O997" s="235">
        <v>0</v>
      </c>
      <c r="P997" s="235">
        <v>0</v>
      </c>
      <c r="Q997" s="235">
        <v>0</v>
      </c>
      <c r="R997" s="235">
        <v>0</v>
      </c>
      <c r="S997" s="235">
        <v>0</v>
      </c>
      <c r="T997" s="235">
        <v>0</v>
      </c>
      <c r="U997" s="235">
        <v>0</v>
      </c>
      <c r="V997" s="235">
        <v>0</v>
      </c>
      <c r="W997" s="235">
        <v>0</v>
      </c>
    </row>
    <row r="998" spans="1:23" s="371" customFormat="1" ht="39" customHeight="1">
      <c r="A998" s="735"/>
      <c r="B998" s="478" t="s">
        <v>1574</v>
      </c>
      <c r="C998" s="737"/>
      <c r="D998" s="737"/>
      <c r="E998" s="251" t="s">
        <v>94</v>
      </c>
      <c r="F998" s="251" t="s">
        <v>685</v>
      </c>
      <c r="G998" s="251" t="s">
        <v>1575</v>
      </c>
      <c r="H998" s="607">
        <v>812</v>
      </c>
      <c r="I998" s="728" t="s">
        <v>1576</v>
      </c>
      <c r="J998" s="609" t="s">
        <v>1577</v>
      </c>
      <c r="K998" s="737"/>
      <c r="L998" s="646">
        <v>14454.8</v>
      </c>
      <c r="M998" s="235">
        <v>0</v>
      </c>
      <c r="N998" s="235">
        <v>0</v>
      </c>
      <c r="O998" s="235">
        <v>0</v>
      </c>
      <c r="P998" s="235">
        <v>0</v>
      </c>
      <c r="Q998" s="235">
        <v>0</v>
      </c>
      <c r="R998" s="235">
        <v>0</v>
      </c>
      <c r="S998" s="235">
        <v>0</v>
      </c>
      <c r="T998" s="235">
        <v>0</v>
      </c>
      <c r="U998" s="235">
        <v>0</v>
      </c>
      <c r="V998" s="235">
        <v>0</v>
      </c>
      <c r="W998" s="235">
        <v>0</v>
      </c>
    </row>
    <row r="999" spans="1:23" s="371" customFormat="1" ht="32.25" customHeight="1">
      <c r="A999" s="734" t="s">
        <v>192</v>
      </c>
      <c r="B999" s="606" t="s">
        <v>1578</v>
      </c>
      <c r="C999" s="737"/>
      <c r="D999" s="737"/>
      <c r="E999" s="251" t="s">
        <v>94</v>
      </c>
      <c r="F999" s="251" t="s">
        <v>83</v>
      </c>
      <c r="G999" s="251"/>
      <c r="H999" s="607">
        <v>810</v>
      </c>
      <c r="I999" s="728"/>
      <c r="J999" s="609"/>
      <c r="K999" s="610"/>
      <c r="L999" s="646">
        <f>L1000+L1001+L1002</f>
        <v>9101.1999999999989</v>
      </c>
      <c r="M999" s="235">
        <f>M1000+M1001+M1002</f>
        <v>39135.899999999994</v>
      </c>
      <c r="N999" s="235">
        <f>N1000+N1001+N1002</f>
        <v>39135.899999999994</v>
      </c>
      <c r="O999" s="235">
        <v>0</v>
      </c>
      <c r="P999" s="235">
        <v>0</v>
      </c>
      <c r="Q999" s="235">
        <v>0</v>
      </c>
      <c r="R999" s="235">
        <v>0</v>
      </c>
      <c r="S999" s="235">
        <v>0</v>
      </c>
      <c r="T999" s="235">
        <v>0</v>
      </c>
      <c r="U999" s="235">
        <v>0</v>
      </c>
      <c r="V999" s="235">
        <v>0</v>
      </c>
      <c r="W999" s="235">
        <v>0</v>
      </c>
    </row>
    <row r="1000" spans="1:23" s="371" customFormat="1" ht="41.25" customHeight="1">
      <c r="A1000" s="741"/>
      <c r="B1000" s="478" t="s">
        <v>1579</v>
      </c>
      <c r="C1000" s="737"/>
      <c r="D1000" s="737"/>
      <c r="E1000" s="251" t="s">
        <v>94</v>
      </c>
      <c r="F1000" s="251" t="s">
        <v>83</v>
      </c>
      <c r="G1000" s="251" t="s">
        <v>1580</v>
      </c>
      <c r="H1000" s="607">
        <v>811</v>
      </c>
      <c r="I1000" s="728"/>
      <c r="J1000" s="609"/>
      <c r="K1000" s="610"/>
      <c r="L1000" s="646">
        <v>6349.8</v>
      </c>
      <c r="M1000" s="235">
        <v>28138.6</v>
      </c>
      <c r="N1000" s="235">
        <v>28138.6</v>
      </c>
      <c r="O1000" s="235">
        <v>0</v>
      </c>
      <c r="P1000" s="235">
        <v>0</v>
      </c>
      <c r="Q1000" s="235">
        <v>0</v>
      </c>
      <c r="R1000" s="235">
        <v>0</v>
      </c>
      <c r="S1000" s="235">
        <v>0</v>
      </c>
      <c r="T1000" s="235">
        <v>0</v>
      </c>
      <c r="U1000" s="235">
        <v>0</v>
      </c>
      <c r="V1000" s="235">
        <v>0</v>
      </c>
      <c r="W1000" s="235">
        <v>0</v>
      </c>
    </row>
    <row r="1001" spans="1:23" s="371" customFormat="1" ht="26.25" customHeight="1">
      <c r="A1001" s="741"/>
      <c r="B1001" s="478" t="s">
        <v>1581</v>
      </c>
      <c r="C1001" s="737"/>
      <c r="D1001" s="737"/>
      <c r="E1001" s="251" t="s">
        <v>94</v>
      </c>
      <c r="F1001" s="251" t="s">
        <v>83</v>
      </c>
      <c r="G1001" s="251" t="s">
        <v>1582</v>
      </c>
      <c r="H1001" s="607">
        <v>811</v>
      </c>
      <c r="I1001" s="728"/>
      <c r="J1001" s="611"/>
      <c r="K1001" s="612"/>
      <c r="L1001" s="646">
        <v>2598</v>
      </c>
      <c r="M1001" s="235">
        <v>10842.1</v>
      </c>
      <c r="N1001" s="235">
        <v>10842.1</v>
      </c>
      <c r="O1001" s="235">
        <v>0</v>
      </c>
      <c r="P1001" s="235">
        <v>0</v>
      </c>
      <c r="Q1001" s="235">
        <v>0</v>
      </c>
      <c r="R1001" s="235">
        <v>0</v>
      </c>
      <c r="S1001" s="235">
        <v>0</v>
      </c>
      <c r="T1001" s="235">
        <v>0</v>
      </c>
      <c r="U1001" s="235">
        <v>0</v>
      </c>
      <c r="V1001" s="235">
        <v>0</v>
      </c>
      <c r="W1001" s="235">
        <v>0</v>
      </c>
    </row>
    <row r="1002" spans="1:23" s="371" customFormat="1" ht="27" customHeight="1">
      <c r="A1002" s="735"/>
      <c r="B1002" s="478" t="s">
        <v>1583</v>
      </c>
      <c r="C1002" s="738"/>
      <c r="D1002" s="738"/>
      <c r="E1002" s="251" t="s">
        <v>94</v>
      </c>
      <c r="F1002" s="251" t="s">
        <v>83</v>
      </c>
      <c r="G1002" s="251" t="s">
        <v>1584</v>
      </c>
      <c r="H1002" s="607">
        <v>811</v>
      </c>
      <c r="I1002" s="729"/>
      <c r="J1002" s="613"/>
      <c r="K1002" s="614"/>
      <c r="L1002" s="646">
        <v>153.4</v>
      </c>
      <c r="M1002" s="235">
        <v>155.19999999999999</v>
      </c>
      <c r="N1002" s="235">
        <v>155.19999999999999</v>
      </c>
      <c r="O1002" s="235">
        <f>SUM(P1002:Q1002)</f>
        <v>0</v>
      </c>
      <c r="P1002" s="235">
        <v>0</v>
      </c>
      <c r="Q1002" s="235">
        <v>0</v>
      </c>
      <c r="R1002" s="235">
        <f>SUM(S1002:T1002)</f>
        <v>0</v>
      </c>
      <c r="S1002" s="235">
        <v>0</v>
      </c>
      <c r="T1002" s="235">
        <v>0</v>
      </c>
      <c r="U1002" s="235">
        <f>SUM(V1002:W1002)</f>
        <v>0</v>
      </c>
      <c r="V1002" s="235">
        <v>0</v>
      </c>
      <c r="W1002" s="235">
        <v>0</v>
      </c>
    </row>
    <row r="1003" spans="1:23" s="371" customFormat="1" ht="39" customHeight="1">
      <c r="A1003" s="431" t="s">
        <v>23</v>
      </c>
      <c r="B1003" s="722" t="s">
        <v>80</v>
      </c>
      <c r="C1003" s="723"/>
      <c r="D1003" s="723"/>
      <c r="E1003" s="723"/>
      <c r="F1003" s="723"/>
      <c r="G1003" s="723"/>
      <c r="H1003" s="723"/>
      <c r="I1003" s="723"/>
      <c r="J1003" s="723"/>
      <c r="K1003" s="724"/>
      <c r="L1003" s="256">
        <f>L1004</f>
        <v>1253.5999999999999</v>
      </c>
      <c r="M1003" s="256">
        <f t="shared" ref="M1003:W1003" si="323">M1004</f>
        <v>433.2</v>
      </c>
      <c r="N1003" s="256">
        <f t="shared" si="323"/>
        <v>433.2</v>
      </c>
      <c r="O1003" s="256">
        <f t="shared" si="323"/>
        <v>0</v>
      </c>
      <c r="P1003" s="256">
        <f t="shared" si="323"/>
        <v>0</v>
      </c>
      <c r="Q1003" s="256">
        <f t="shared" si="323"/>
        <v>0</v>
      </c>
      <c r="R1003" s="256">
        <f t="shared" si="323"/>
        <v>0</v>
      </c>
      <c r="S1003" s="256">
        <f t="shared" si="323"/>
        <v>0</v>
      </c>
      <c r="T1003" s="256">
        <f t="shared" si="323"/>
        <v>0</v>
      </c>
      <c r="U1003" s="256">
        <f t="shared" si="323"/>
        <v>0</v>
      </c>
      <c r="V1003" s="256">
        <f t="shared" si="323"/>
        <v>0</v>
      </c>
      <c r="W1003" s="256">
        <f t="shared" si="323"/>
        <v>0</v>
      </c>
    </row>
    <row r="1004" spans="1:23" s="368" customFormat="1" ht="79.5" customHeight="1">
      <c r="A1004" s="615" t="s">
        <v>17</v>
      </c>
      <c r="B1004" s="224" t="s">
        <v>1691</v>
      </c>
      <c r="C1004" s="404"/>
      <c r="D1004" s="404"/>
      <c r="E1004" s="232" t="s">
        <v>93</v>
      </c>
      <c r="F1004" s="232" t="s">
        <v>84</v>
      </c>
      <c r="G1004" s="232" t="s">
        <v>95</v>
      </c>
      <c r="H1004" s="672">
        <v>830</v>
      </c>
      <c r="I1004" s="422" t="s">
        <v>1585</v>
      </c>
      <c r="J1004" s="422" t="s">
        <v>1586</v>
      </c>
      <c r="K1004" s="404"/>
      <c r="L1004" s="236">
        <v>1253.5999999999999</v>
      </c>
      <c r="M1004" s="236">
        <v>433.2</v>
      </c>
      <c r="N1004" s="236">
        <v>433.2</v>
      </c>
      <c r="O1004" s="235">
        <f>SUM(P1004:Q1004)</f>
        <v>0</v>
      </c>
      <c r="P1004" s="235">
        <v>0</v>
      </c>
      <c r="Q1004" s="235">
        <v>0</v>
      </c>
      <c r="R1004" s="235">
        <f>SUM(S1004:T1004)</f>
        <v>0</v>
      </c>
      <c r="S1004" s="235">
        <v>0</v>
      </c>
      <c r="T1004" s="235">
        <v>0</v>
      </c>
      <c r="U1004" s="235">
        <f>SUM(V1004:W1004)</f>
        <v>0</v>
      </c>
      <c r="V1004" s="235">
        <v>0</v>
      </c>
      <c r="W1004" s="235">
        <v>0</v>
      </c>
    </row>
    <row r="1005" spans="1:23" s="371" customFormat="1" ht="21" customHeight="1">
      <c r="A1005" s="431" t="s">
        <v>56</v>
      </c>
      <c r="B1005" s="725" t="s">
        <v>31</v>
      </c>
      <c r="C1005" s="725"/>
      <c r="D1005" s="725"/>
      <c r="E1005" s="725"/>
      <c r="F1005" s="725"/>
      <c r="G1005" s="725"/>
      <c r="H1005" s="725"/>
      <c r="I1005" s="725"/>
      <c r="J1005" s="725"/>
      <c r="K1005" s="726"/>
      <c r="L1005" s="256">
        <f>L1006</f>
        <v>1302.0999999999999</v>
      </c>
      <c r="M1005" s="256">
        <f t="shared" ref="M1005:W1005" si="324">M1006</f>
        <v>2444.5</v>
      </c>
      <c r="N1005" s="256">
        <f t="shared" si="324"/>
        <v>1652.2</v>
      </c>
      <c r="O1005" s="256">
        <f t="shared" si="324"/>
        <v>5052</v>
      </c>
      <c r="P1005" s="256">
        <f t="shared" si="324"/>
        <v>5052</v>
      </c>
      <c r="Q1005" s="256">
        <f t="shared" si="324"/>
        <v>0</v>
      </c>
      <c r="R1005" s="256">
        <f t="shared" si="324"/>
        <v>4752.6000000000004</v>
      </c>
      <c r="S1005" s="256">
        <f t="shared" si="324"/>
        <v>4752.6000000000004</v>
      </c>
      <c r="T1005" s="256">
        <f t="shared" si="324"/>
        <v>0</v>
      </c>
      <c r="U1005" s="256">
        <f t="shared" si="324"/>
        <v>4788.8</v>
      </c>
      <c r="V1005" s="256">
        <f t="shared" si="324"/>
        <v>4788.8</v>
      </c>
      <c r="W1005" s="256">
        <f t="shared" si="324"/>
        <v>0</v>
      </c>
    </row>
    <row r="1006" spans="1:23" s="368" customFormat="1" ht="128.25" customHeight="1">
      <c r="A1006" s="312" t="s">
        <v>21</v>
      </c>
      <c r="B1006" s="224" t="s">
        <v>1692</v>
      </c>
      <c r="C1006" s="404"/>
      <c r="D1006" s="404"/>
      <c r="E1006" s="246" t="s">
        <v>93</v>
      </c>
      <c r="F1006" s="246" t="s">
        <v>84</v>
      </c>
      <c r="G1006" s="246" t="s">
        <v>95</v>
      </c>
      <c r="H1006" s="246" t="s">
        <v>1030</v>
      </c>
      <c r="I1006" s="224" t="s">
        <v>1587</v>
      </c>
      <c r="J1006" s="224" t="s">
        <v>1586</v>
      </c>
      <c r="K1006" s="404"/>
      <c r="L1006" s="236">
        <v>1302.0999999999999</v>
      </c>
      <c r="M1006" s="236">
        <v>2444.5</v>
      </c>
      <c r="N1006" s="236">
        <v>1652.2</v>
      </c>
      <c r="O1006" s="236">
        <f>P1006+Q1006</f>
        <v>5052</v>
      </c>
      <c r="P1006" s="236">
        <v>5052</v>
      </c>
      <c r="Q1006" s="236">
        <v>0</v>
      </c>
      <c r="R1006" s="236">
        <f>S1006</f>
        <v>4752.6000000000004</v>
      </c>
      <c r="S1006" s="236">
        <v>4752.6000000000004</v>
      </c>
      <c r="T1006" s="236">
        <v>0</v>
      </c>
      <c r="U1006" s="236">
        <f>V1006</f>
        <v>4788.8</v>
      </c>
      <c r="V1006" s="236">
        <v>4788.8</v>
      </c>
      <c r="W1006" s="236">
        <v>0</v>
      </c>
    </row>
    <row r="1007" spans="1:23">
      <c r="A1007" s="258"/>
      <c r="B1007" s="52"/>
      <c r="C1007" s="65"/>
      <c r="D1007" s="83"/>
      <c r="E1007" s="52"/>
      <c r="F1007" s="52"/>
      <c r="G1007" s="130"/>
      <c r="H1007" s="56"/>
      <c r="I1007" s="41"/>
      <c r="J1007" s="51"/>
      <c r="K1007" s="54"/>
      <c r="L1007" s="53"/>
      <c r="M1007" s="53"/>
      <c r="N1007" s="53"/>
      <c r="O1007" s="53"/>
      <c r="P1007" s="53"/>
      <c r="Q1007" s="53"/>
      <c r="R1007" s="53"/>
      <c r="S1007" s="53"/>
      <c r="T1007" s="53"/>
      <c r="U1007" s="53"/>
      <c r="V1007" s="53"/>
      <c r="W1007" s="53"/>
    </row>
    <row r="1008" spans="1:23">
      <c r="A1008" s="258"/>
      <c r="B1008" s="52"/>
      <c r="C1008" s="65"/>
      <c r="D1008" s="83"/>
      <c r="E1008" s="52"/>
      <c r="F1008" s="52"/>
      <c r="G1008" s="130"/>
      <c r="H1008" s="56"/>
      <c r="I1008" s="41"/>
      <c r="J1008" s="51"/>
      <c r="K1008" s="54"/>
      <c r="L1008" s="53"/>
      <c r="M1008" s="53"/>
      <c r="N1008" s="53"/>
      <c r="O1008" s="53"/>
      <c r="P1008" s="53"/>
      <c r="Q1008" s="53"/>
      <c r="R1008" s="53"/>
      <c r="S1008" s="53"/>
      <c r="T1008" s="53"/>
      <c r="U1008" s="53"/>
      <c r="V1008" s="53"/>
      <c r="W1008" s="53"/>
    </row>
    <row r="1009" spans="1:23">
      <c r="B1009" s="58" t="s">
        <v>561</v>
      </c>
      <c r="C1009" s="66"/>
      <c r="D1009" s="49"/>
      <c r="E1009" s="99"/>
      <c r="G1009" s="786" t="s">
        <v>562</v>
      </c>
      <c r="H1009" s="786"/>
      <c r="I1009" s="99"/>
      <c r="L1009" s="71"/>
      <c r="M1009" s="71"/>
      <c r="N1009" s="71"/>
      <c r="O1009" s="71"/>
      <c r="P1009" s="71"/>
      <c r="Q1009" s="71"/>
      <c r="R1009" s="71"/>
      <c r="S1009" s="71"/>
      <c r="T1009" s="71"/>
      <c r="U1009" s="71"/>
      <c r="V1009" s="71"/>
      <c r="W1009" s="71"/>
    </row>
    <row r="1010" spans="1:23">
      <c r="B1010" s="58" t="s">
        <v>257</v>
      </c>
      <c r="C1010" s="67"/>
      <c r="D1010" s="99"/>
      <c r="E1010" s="99"/>
      <c r="F1010" s="99"/>
      <c r="G1010" s="131"/>
      <c r="H1010" s="99"/>
      <c r="I1010" s="99"/>
      <c r="L1010" s="71"/>
      <c r="M1010" s="71"/>
      <c r="N1010" s="71"/>
      <c r="O1010" s="71"/>
      <c r="P1010" s="71"/>
      <c r="Q1010" s="71"/>
      <c r="R1010" s="71"/>
      <c r="S1010" s="71"/>
      <c r="T1010" s="71"/>
      <c r="U1010" s="71"/>
      <c r="V1010" s="71"/>
      <c r="W1010" s="71"/>
    </row>
    <row r="1011" spans="1:23">
      <c r="B1011" s="58"/>
      <c r="C1011" s="67"/>
      <c r="D1011" s="99"/>
      <c r="E1011" s="99"/>
      <c r="F1011" s="99"/>
      <c r="G1011" s="131"/>
      <c r="H1011" s="99"/>
      <c r="I1011" s="99"/>
      <c r="L1011" s="71"/>
      <c r="M1011" s="71"/>
      <c r="N1011" s="71"/>
      <c r="O1011" s="71"/>
      <c r="P1011" s="71"/>
      <c r="Q1011" s="71"/>
      <c r="R1011" s="71"/>
      <c r="S1011" s="71"/>
      <c r="T1011" s="71"/>
      <c r="U1011" s="71"/>
      <c r="V1011" s="71"/>
      <c r="W1011" s="71"/>
    </row>
    <row r="1012" spans="1:23">
      <c r="B1012" s="68" t="s">
        <v>373</v>
      </c>
      <c r="C1012" s="67"/>
      <c r="D1012" s="50" t="s">
        <v>92</v>
      </c>
      <c r="E1012" s="99"/>
      <c r="F1012" s="99"/>
      <c r="G1012" s="132" t="s">
        <v>652</v>
      </c>
      <c r="H1012" s="99"/>
      <c r="I1012" s="99"/>
      <c r="L1012" s="71"/>
      <c r="M1012" s="71"/>
      <c r="N1012" s="71"/>
      <c r="O1012" s="71"/>
      <c r="P1012" s="71"/>
      <c r="Q1012" s="71"/>
      <c r="R1012" s="71"/>
      <c r="S1012" s="71"/>
      <c r="T1012" s="71"/>
      <c r="U1012" s="71"/>
      <c r="V1012" s="71"/>
      <c r="W1012" s="71"/>
    </row>
    <row r="1013" spans="1:23">
      <c r="B1013" s="69" t="s">
        <v>374</v>
      </c>
      <c r="D1013" s="60"/>
      <c r="G1013" s="2"/>
      <c r="L1013" s="71"/>
      <c r="M1013" s="71"/>
      <c r="N1013" s="71"/>
      <c r="O1013" s="71"/>
      <c r="P1013" s="71"/>
      <c r="Q1013" s="71"/>
      <c r="R1013" s="71"/>
      <c r="S1013" s="71"/>
      <c r="T1013" s="71"/>
      <c r="U1013" s="71"/>
      <c r="V1013" s="71"/>
      <c r="W1013" s="71"/>
    </row>
    <row r="1014" spans="1:23">
      <c r="A1014" s="258"/>
      <c r="B1014" s="52"/>
      <c r="C1014" s="65"/>
      <c r="D1014" s="83"/>
      <c r="E1014" s="52"/>
      <c r="F1014" s="52"/>
      <c r="G1014" s="130"/>
      <c r="H1014" s="56"/>
      <c r="I1014" s="41"/>
      <c r="J1014" s="51"/>
      <c r="K1014" s="54"/>
      <c r="L1014" s="53"/>
      <c r="M1014" s="53"/>
      <c r="N1014" s="53"/>
      <c r="O1014" s="53"/>
      <c r="P1014" s="53"/>
      <c r="Q1014" s="53"/>
      <c r="R1014" s="53"/>
      <c r="S1014" s="53"/>
      <c r="T1014" s="53"/>
      <c r="U1014" s="53"/>
      <c r="V1014" s="53"/>
      <c r="W1014" s="53"/>
    </row>
    <row r="1015" spans="1:23">
      <c r="B1015" s="58"/>
      <c r="C1015" s="67"/>
      <c r="D1015" s="78"/>
      <c r="E1015" s="48"/>
      <c r="F1015" s="48"/>
      <c r="G1015" s="131"/>
      <c r="H1015" s="48"/>
      <c r="I1015" s="48"/>
    </row>
    <row r="1016" spans="1:23">
      <c r="B1016" s="68"/>
      <c r="C1016" s="67"/>
      <c r="D1016" s="84"/>
      <c r="E1016" s="48"/>
      <c r="F1016" s="48"/>
      <c r="G1016" s="132"/>
      <c r="H1016" s="48"/>
      <c r="I1016" s="48"/>
    </row>
    <row r="1017" spans="1:23">
      <c r="B1017" s="69"/>
      <c r="G1017" s="2"/>
    </row>
    <row r="1018" spans="1:23">
      <c r="A1018" s="258"/>
      <c r="B1018" s="52"/>
      <c r="C1018" s="65"/>
      <c r="D1018" s="83"/>
      <c r="E1018" s="52"/>
      <c r="F1018" s="52"/>
      <c r="G1018" s="130"/>
      <c r="H1018" s="56"/>
      <c r="I1018" s="41"/>
      <c r="J1018" s="51"/>
      <c r="K1018" s="54"/>
      <c r="L1018" s="53"/>
      <c r="M1018" s="53"/>
      <c r="N1018" s="53"/>
      <c r="O1018" s="53"/>
      <c r="P1018" s="53"/>
      <c r="Q1018" s="53"/>
      <c r="R1018" s="53"/>
      <c r="S1018" s="53"/>
      <c r="T1018" s="53"/>
      <c r="U1018" s="53"/>
      <c r="V1018" s="53"/>
      <c r="W1018" s="53"/>
    </row>
    <row r="1019" spans="1:23">
      <c r="A1019" s="258"/>
      <c r="B1019" s="52"/>
      <c r="C1019" s="65"/>
      <c r="D1019" s="83"/>
      <c r="E1019" s="52"/>
      <c r="F1019" s="52"/>
      <c r="G1019" s="130"/>
      <c r="H1019" s="56"/>
      <c r="I1019" s="41"/>
      <c r="J1019" s="51"/>
      <c r="K1019" s="54"/>
      <c r="L1019" s="53"/>
      <c r="M1019" s="53"/>
      <c r="N1019" s="53"/>
      <c r="O1019" s="53"/>
      <c r="P1019" s="53"/>
      <c r="Q1019" s="53"/>
      <c r="R1019" s="53"/>
      <c r="S1019" s="53"/>
      <c r="T1019" s="53"/>
      <c r="U1019" s="53"/>
      <c r="V1019" s="53"/>
      <c r="W1019" s="53"/>
    </row>
    <row r="1020" spans="1:23">
      <c r="A1020" s="258"/>
      <c r="B1020" s="52"/>
      <c r="C1020" s="65"/>
      <c r="D1020" s="83"/>
      <c r="E1020" s="52"/>
      <c r="F1020" s="52"/>
      <c r="G1020" s="130"/>
      <c r="H1020" s="56"/>
      <c r="I1020" s="41"/>
      <c r="J1020" s="51"/>
      <c r="K1020" s="54"/>
      <c r="L1020" s="53"/>
      <c r="M1020" s="53"/>
      <c r="N1020" s="53"/>
      <c r="O1020" s="53"/>
      <c r="P1020" s="53"/>
      <c r="Q1020" s="53"/>
      <c r="R1020" s="53"/>
      <c r="S1020" s="53"/>
      <c r="T1020" s="53"/>
      <c r="U1020" s="53"/>
      <c r="V1020" s="53"/>
      <c r="W1020" s="53"/>
    </row>
    <row r="1021" spans="1:23">
      <c r="A1021" s="258"/>
      <c r="B1021" s="52"/>
      <c r="C1021" s="65"/>
      <c r="D1021" s="83"/>
      <c r="E1021" s="52"/>
      <c r="F1021" s="52"/>
      <c r="G1021" s="130"/>
      <c r="H1021" s="56"/>
      <c r="I1021" s="41"/>
      <c r="J1021" s="51"/>
      <c r="K1021" s="54"/>
      <c r="L1021" s="53"/>
      <c r="M1021" s="53"/>
      <c r="N1021" s="53"/>
      <c r="O1021" s="53"/>
      <c r="P1021" s="53"/>
      <c r="Q1021" s="53"/>
      <c r="R1021" s="53"/>
      <c r="S1021" s="53"/>
      <c r="T1021" s="53"/>
      <c r="U1021" s="53"/>
      <c r="V1021" s="53"/>
      <c r="W1021" s="53"/>
    </row>
    <row r="1022" spans="1:23">
      <c r="A1022" s="258"/>
      <c r="B1022" s="52"/>
      <c r="C1022" s="65"/>
      <c r="D1022" s="83"/>
      <c r="E1022" s="52"/>
      <c r="F1022" s="52"/>
      <c r="G1022" s="130"/>
      <c r="H1022" s="56"/>
      <c r="I1022" s="41"/>
      <c r="J1022" s="51"/>
      <c r="K1022" s="54"/>
      <c r="L1022" s="53"/>
      <c r="M1022" s="53"/>
      <c r="N1022" s="53"/>
      <c r="O1022" s="53"/>
      <c r="P1022" s="53"/>
      <c r="Q1022" s="53"/>
      <c r="R1022" s="53"/>
      <c r="S1022" s="53"/>
      <c r="T1022" s="53"/>
      <c r="U1022" s="53"/>
      <c r="V1022" s="53"/>
      <c r="W1022" s="53"/>
    </row>
  </sheetData>
  <autoFilter ref="A12:W1006">
    <filterColumn colId="0"/>
    <filterColumn colId="4"/>
    <filterColumn colId="5"/>
    <filterColumn colId="6"/>
  </autoFilter>
  <mergeCells count="560">
    <mergeCell ref="B837:K837"/>
    <mergeCell ref="V817:V818"/>
    <mergeCell ref="W817:W818"/>
    <mergeCell ref="B820:K820"/>
    <mergeCell ref="B827:K827"/>
    <mergeCell ref="A832:K832"/>
    <mergeCell ref="Q817:Q818"/>
    <mergeCell ref="R817:R818"/>
    <mergeCell ref="S817:S818"/>
    <mergeCell ref="T817:T818"/>
    <mergeCell ref="U817:U818"/>
    <mergeCell ref="L817:L818"/>
    <mergeCell ref="M817:M818"/>
    <mergeCell ref="N817:N818"/>
    <mergeCell ref="O817:O818"/>
    <mergeCell ref="P817:P818"/>
    <mergeCell ref="F810:F811"/>
    <mergeCell ref="G810:G811"/>
    <mergeCell ref="H810:H811"/>
    <mergeCell ref="K810:K811"/>
    <mergeCell ref="A817:A818"/>
    <mergeCell ref="B817:B818"/>
    <mergeCell ref="C817:C818"/>
    <mergeCell ref="D817:D818"/>
    <mergeCell ref="E817:E818"/>
    <mergeCell ref="F817:F818"/>
    <mergeCell ref="G817:G818"/>
    <mergeCell ref="H817:H818"/>
    <mergeCell ref="K817:K818"/>
    <mergeCell ref="A810:A811"/>
    <mergeCell ref="B810:B811"/>
    <mergeCell ref="C810:C811"/>
    <mergeCell ref="D810:D811"/>
    <mergeCell ref="E810:E811"/>
    <mergeCell ref="F762:F763"/>
    <mergeCell ref="G762:G763"/>
    <mergeCell ref="H762:H763"/>
    <mergeCell ref="B764:C764"/>
    <mergeCell ref="A803:K803"/>
    <mergeCell ref="A762:A763"/>
    <mergeCell ref="B762:B763"/>
    <mergeCell ref="C762:C763"/>
    <mergeCell ref="D762:D763"/>
    <mergeCell ref="E762:E763"/>
    <mergeCell ref="A751:K751"/>
    <mergeCell ref="I753:I757"/>
    <mergeCell ref="J755:J757"/>
    <mergeCell ref="K755:K757"/>
    <mergeCell ref="A760:A761"/>
    <mergeCell ref="B760:B761"/>
    <mergeCell ref="D760:D761"/>
    <mergeCell ref="E760:E761"/>
    <mergeCell ref="F760:F761"/>
    <mergeCell ref="G760:G761"/>
    <mergeCell ref="H760:H761"/>
    <mergeCell ref="T745:T746"/>
    <mergeCell ref="U745:U746"/>
    <mergeCell ref="V745:V746"/>
    <mergeCell ref="W745:W746"/>
    <mergeCell ref="A747:A748"/>
    <mergeCell ref="B747:B748"/>
    <mergeCell ref="I747:I748"/>
    <mergeCell ref="O745:O746"/>
    <mergeCell ref="P745:P746"/>
    <mergeCell ref="Q745:Q746"/>
    <mergeCell ref="R745:R746"/>
    <mergeCell ref="S745:S746"/>
    <mergeCell ref="V718:V720"/>
    <mergeCell ref="W718:W720"/>
    <mergeCell ref="A726:K726"/>
    <mergeCell ref="A727:K727"/>
    <mergeCell ref="A745:A746"/>
    <mergeCell ref="B745:B746"/>
    <mergeCell ref="C745:C746"/>
    <mergeCell ref="D745:D746"/>
    <mergeCell ref="E745:E746"/>
    <mergeCell ref="F745:F746"/>
    <mergeCell ref="G745:G746"/>
    <mergeCell ref="H745:H746"/>
    <mergeCell ref="K745:K746"/>
    <mergeCell ref="L745:L746"/>
    <mergeCell ref="M745:M746"/>
    <mergeCell ref="N745:N746"/>
    <mergeCell ref="Q718:Q720"/>
    <mergeCell ref="R718:R720"/>
    <mergeCell ref="S718:S720"/>
    <mergeCell ref="T718:T720"/>
    <mergeCell ref="U718:U720"/>
    <mergeCell ref="L718:L720"/>
    <mergeCell ref="M718:M720"/>
    <mergeCell ref="N718:N720"/>
    <mergeCell ref="P718:P720"/>
    <mergeCell ref="B697:K697"/>
    <mergeCell ref="A703:K703"/>
    <mergeCell ref="A716:K716"/>
    <mergeCell ref="A718:A720"/>
    <mergeCell ref="B718:B720"/>
    <mergeCell ref="C718:C720"/>
    <mergeCell ref="D718:D720"/>
    <mergeCell ref="E718:E720"/>
    <mergeCell ref="F718:F720"/>
    <mergeCell ref="G718:G720"/>
    <mergeCell ref="H718:H720"/>
    <mergeCell ref="K718:K720"/>
    <mergeCell ref="K658:K661"/>
    <mergeCell ref="A664:K664"/>
    <mergeCell ref="A666:A667"/>
    <mergeCell ref="B666:B667"/>
    <mergeCell ref="I666:I667"/>
    <mergeCell ref="J666:J667"/>
    <mergeCell ref="K666:K667"/>
    <mergeCell ref="A663:K663"/>
    <mergeCell ref="O718:O720"/>
    <mergeCell ref="K683:K695"/>
    <mergeCell ref="A669:A676"/>
    <mergeCell ref="B669:B676"/>
    <mergeCell ref="C669:C676"/>
    <mergeCell ref="I669:I670"/>
    <mergeCell ref="J669:J670"/>
    <mergeCell ref="K669:K670"/>
    <mergeCell ref="A677:K677"/>
    <mergeCell ref="A679:A681"/>
    <mergeCell ref="B679:B681"/>
    <mergeCell ref="I679:I681"/>
    <mergeCell ref="J679:J681"/>
    <mergeCell ref="K679:K681"/>
    <mergeCell ref="C680:C681"/>
    <mergeCell ref="A602:A606"/>
    <mergeCell ref="C602:C606"/>
    <mergeCell ref="I606:I613"/>
    <mergeCell ref="A607:A620"/>
    <mergeCell ref="C607:C620"/>
    <mergeCell ref="I586:I587"/>
    <mergeCell ref="J586:J587"/>
    <mergeCell ref="A587:A592"/>
    <mergeCell ref="B587:B592"/>
    <mergeCell ref="C587:C592"/>
    <mergeCell ref="I592:I594"/>
    <mergeCell ref="A594:A601"/>
    <mergeCell ref="C594:C601"/>
    <mergeCell ref="A575:A580"/>
    <mergeCell ref="B575:B580"/>
    <mergeCell ref="C576:C580"/>
    <mergeCell ref="A581:A586"/>
    <mergeCell ref="B581:B586"/>
    <mergeCell ref="C581:C586"/>
    <mergeCell ref="A565:K565"/>
    <mergeCell ref="A566:B566"/>
    <mergeCell ref="A568:A574"/>
    <mergeCell ref="B568:B574"/>
    <mergeCell ref="C569:C574"/>
    <mergeCell ref="I573:I574"/>
    <mergeCell ref="J573:J574"/>
    <mergeCell ref="I553:I554"/>
    <mergeCell ref="J553:J554"/>
    <mergeCell ref="I555:I559"/>
    <mergeCell ref="J555:J559"/>
    <mergeCell ref="A560:K560"/>
    <mergeCell ref="B537:K537"/>
    <mergeCell ref="B540:K540"/>
    <mergeCell ref="A546:K546"/>
    <mergeCell ref="I551:I552"/>
    <mergeCell ref="J551:J552"/>
    <mergeCell ref="D527:D532"/>
    <mergeCell ref="B534:K534"/>
    <mergeCell ref="A535:A536"/>
    <mergeCell ref="B535:B536"/>
    <mergeCell ref="D535:D536"/>
    <mergeCell ref="I535:I536"/>
    <mergeCell ref="J535:J536"/>
    <mergeCell ref="J512:J513"/>
    <mergeCell ref="B515:K515"/>
    <mergeCell ref="A516:A520"/>
    <mergeCell ref="B516:B518"/>
    <mergeCell ref="C516:C520"/>
    <mergeCell ref="D516:D520"/>
    <mergeCell ref="I516:I533"/>
    <mergeCell ref="J516:J533"/>
    <mergeCell ref="B519:B520"/>
    <mergeCell ref="A521:A526"/>
    <mergeCell ref="B521:B526"/>
    <mergeCell ref="C521:C526"/>
    <mergeCell ref="D521:D526"/>
    <mergeCell ref="A527:A532"/>
    <mergeCell ref="B527:B532"/>
    <mergeCell ref="C527:C532"/>
    <mergeCell ref="A512:A513"/>
    <mergeCell ref="B512:B513"/>
    <mergeCell ref="C512:C513"/>
    <mergeCell ref="D512:D513"/>
    <mergeCell ref="I512:I513"/>
    <mergeCell ref="I485:I511"/>
    <mergeCell ref="J485:J511"/>
    <mergeCell ref="A486:A494"/>
    <mergeCell ref="B486:B494"/>
    <mergeCell ref="C486:C494"/>
    <mergeCell ref="D486:D494"/>
    <mergeCell ref="A496:A497"/>
    <mergeCell ref="B496:B497"/>
    <mergeCell ref="C496:C497"/>
    <mergeCell ref="D496:D497"/>
    <mergeCell ref="A498:A510"/>
    <mergeCell ref="B498:B510"/>
    <mergeCell ref="D498:D510"/>
    <mergeCell ref="C501:C511"/>
    <mergeCell ref="J465:J466"/>
    <mergeCell ref="A467:K467"/>
    <mergeCell ref="A468:K468"/>
    <mergeCell ref="I469:I483"/>
    <mergeCell ref="J469:J483"/>
    <mergeCell ref="A470:A473"/>
    <mergeCell ref="B470:B473"/>
    <mergeCell ref="C470:C473"/>
    <mergeCell ref="D470:D473"/>
    <mergeCell ref="A474:A481"/>
    <mergeCell ref="B474:B481"/>
    <mergeCell ref="D474:D481"/>
    <mergeCell ref="A465:A466"/>
    <mergeCell ref="B465:B466"/>
    <mergeCell ref="C465:C466"/>
    <mergeCell ref="D465:D466"/>
    <mergeCell ref="I465:I466"/>
    <mergeCell ref="A455:K455"/>
    <mergeCell ref="I456:I463"/>
    <mergeCell ref="J456:J463"/>
    <mergeCell ref="A457:A461"/>
    <mergeCell ref="B457:B461"/>
    <mergeCell ref="C457:C461"/>
    <mergeCell ref="D457:D461"/>
    <mergeCell ref="B433:K433"/>
    <mergeCell ref="A438:K438"/>
    <mergeCell ref="A434:K434"/>
    <mergeCell ref="B444:K444"/>
    <mergeCell ref="C447:C448"/>
    <mergeCell ref="I447:I454"/>
    <mergeCell ref="J447:J454"/>
    <mergeCell ref="B450:B452"/>
    <mergeCell ref="C450:C452"/>
    <mergeCell ref="D450:D452"/>
    <mergeCell ref="I418:I419"/>
    <mergeCell ref="J418:J419"/>
    <mergeCell ref="I421:I425"/>
    <mergeCell ref="J421:J425"/>
    <mergeCell ref="A429:K429"/>
    <mergeCell ref="A402:K402"/>
    <mergeCell ref="B406:K406"/>
    <mergeCell ref="I408:I409"/>
    <mergeCell ref="J408:J409"/>
    <mergeCell ref="A411:K411"/>
    <mergeCell ref="A383:K383"/>
    <mergeCell ref="I390:I391"/>
    <mergeCell ref="J390:J391"/>
    <mergeCell ref="I393:I395"/>
    <mergeCell ref="J393:J395"/>
    <mergeCell ref="I364:I367"/>
    <mergeCell ref="J364:J367"/>
    <mergeCell ref="A374:K374"/>
    <mergeCell ref="B378:K378"/>
    <mergeCell ref="I380:I382"/>
    <mergeCell ref="J380:J382"/>
    <mergeCell ref="B349:K349"/>
    <mergeCell ref="I351:I352"/>
    <mergeCell ref="J351:J352"/>
    <mergeCell ref="A354:K354"/>
    <mergeCell ref="I361:I362"/>
    <mergeCell ref="J361:J362"/>
    <mergeCell ref="I329:I336"/>
    <mergeCell ref="J329:J336"/>
    <mergeCell ref="K329:K336"/>
    <mergeCell ref="I342:I343"/>
    <mergeCell ref="J342:J343"/>
    <mergeCell ref="K342:K343"/>
    <mergeCell ref="I323:I324"/>
    <mergeCell ref="J323:J324"/>
    <mergeCell ref="K323:K324"/>
    <mergeCell ref="I327:I328"/>
    <mergeCell ref="J327:J328"/>
    <mergeCell ref="K327:K328"/>
    <mergeCell ref="A314:B314"/>
    <mergeCell ref="I316:I318"/>
    <mergeCell ref="J316:J318"/>
    <mergeCell ref="K316:K318"/>
    <mergeCell ref="A320:K320"/>
    <mergeCell ref="I304:I306"/>
    <mergeCell ref="J304:J306"/>
    <mergeCell ref="K304:K306"/>
    <mergeCell ref="A309:K309"/>
    <mergeCell ref="B313:K313"/>
    <mergeCell ref="V281:V282"/>
    <mergeCell ref="W281:W282"/>
    <mergeCell ref="I283:I285"/>
    <mergeCell ref="J283:J284"/>
    <mergeCell ref="K283:K284"/>
    <mergeCell ref="Q281:Q282"/>
    <mergeCell ref="R281:R282"/>
    <mergeCell ref="S281:S282"/>
    <mergeCell ref="T281:T282"/>
    <mergeCell ref="U281:U282"/>
    <mergeCell ref="L281:L282"/>
    <mergeCell ref="M281:M282"/>
    <mergeCell ref="N281:N282"/>
    <mergeCell ref="O281:O282"/>
    <mergeCell ref="P281:P282"/>
    <mergeCell ref="I276:I278"/>
    <mergeCell ref="J276:J278"/>
    <mergeCell ref="K276:K278"/>
    <mergeCell ref="B279:K279"/>
    <mergeCell ref="B281:B282"/>
    <mergeCell ref="C281:C282"/>
    <mergeCell ref="D281:D282"/>
    <mergeCell ref="E281:E282"/>
    <mergeCell ref="F281:F282"/>
    <mergeCell ref="G281:G282"/>
    <mergeCell ref="H281:H282"/>
    <mergeCell ref="I281:I282"/>
    <mergeCell ref="J281:J282"/>
    <mergeCell ref="K281:K282"/>
    <mergeCell ref="I262:I264"/>
    <mergeCell ref="J262:J264"/>
    <mergeCell ref="A265:K265"/>
    <mergeCell ref="B271:K271"/>
    <mergeCell ref="B274:K274"/>
    <mergeCell ref="I246:I247"/>
    <mergeCell ref="J246:J247"/>
    <mergeCell ref="I249:I250"/>
    <mergeCell ref="J249:J250"/>
    <mergeCell ref="I252:I255"/>
    <mergeCell ref="J252:J255"/>
    <mergeCell ref="I236:I238"/>
    <mergeCell ref="J236:J238"/>
    <mergeCell ref="A240:K240"/>
    <mergeCell ref="I242:I243"/>
    <mergeCell ref="J242:J243"/>
    <mergeCell ref="I218:I222"/>
    <mergeCell ref="J218:J222"/>
    <mergeCell ref="K219:K222"/>
    <mergeCell ref="A231:K231"/>
    <mergeCell ref="B235:K235"/>
    <mergeCell ref="I204:I206"/>
    <mergeCell ref="J204:J206"/>
    <mergeCell ref="A207:K207"/>
    <mergeCell ref="I214:I215"/>
    <mergeCell ref="J214:J215"/>
    <mergeCell ref="I185:I194"/>
    <mergeCell ref="J185:J194"/>
    <mergeCell ref="C190:C193"/>
    <mergeCell ref="A198:K198"/>
    <mergeCell ref="B202:K202"/>
    <mergeCell ref="I175:I176"/>
    <mergeCell ref="J175:J176"/>
    <mergeCell ref="I179:I180"/>
    <mergeCell ref="J179:J180"/>
    <mergeCell ref="C181:C184"/>
    <mergeCell ref="I181:I184"/>
    <mergeCell ref="J181:J184"/>
    <mergeCell ref="A163:K163"/>
    <mergeCell ref="B167:K167"/>
    <mergeCell ref="I169:I171"/>
    <mergeCell ref="J169:J171"/>
    <mergeCell ref="A172:K172"/>
    <mergeCell ref="A128:K128"/>
    <mergeCell ref="B132:K132"/>
    <mergeCell ref="I134:I136"/>
    <mergeCell ref="A137:K137"/>
    <mergeCell ref="I142:I144"/>
    <mergeCell ref="A99:K99"/>
    <mergeCell ref="I106:I108"/>
    <mergeCell ref="J106:J108"/>
    <mergeCell ref="I109:I111"/>
    <mergeCell ref="J109:J111"/>
    <mergeCell ref="A87:K87"/>
    <mergeCell ref="I88:I91"/>
    <mergeCell ref="B94:K94"/>
    <mergeCell ref="I96:I97"/>
    <mergeCell ref="J96:J97"/>
    <mergeCell ref="C97:C98"/>
    <mergeCell ref="I62:I69"/>
    <mergeCell ref="J62:J69"/>
    <mergeCell ref="K62:K69"/>
    <mergeCell ref="J84:J85"/>
    <mergeCell ref="K84:K85"/>
    <mergeCell ref="V56:V57"/>
    <mergeCell ref="W56:W57"/>
    <mergeCell ref="I59:I60"/>
    <mergeCell ref="J59:J60"/>
    <mergeCell ref="K59:K60"/>
    <mergeCell ref="Q56:Q57"/>
    <mergeCell ref="R56:R57"/>
    <mergeCell ref="S56:S57"/>
    <mergeCell ref="T56:T57"/>
    <mergeCell ref="U56:U57"/>
    <mergeCell ref="L56:L57"/>
    <mergeCell ref="M56:M57"/>
    <mergeCell ref="N56:N57"/>
    <mergeCell ref="O56:O57"/>
    <mergeCell ref="P56:P57"/>
    <mergeCell ref="A52:K52"/>
    <mergeCell ref="I54:I55"/>
    <mergeCell ref="J54:J55"/>
    <mergeCell ref="K54:K55"/>
    <mergeCell ref="A56:A57"/>
    <mergeCell ref="B56:B57"/>
    <mergeCell ref="C56:C57"/>
    <mergeCell ref="D56:D57"/>
    <mergeCell ref="E56:E57"/>
    <mergeCell ref="F56:F57"/>
    <mergeCell ref="G56:G57"/>
    <mergeCell ref="H56:H57"/>
    <mergeCell ref="I56:I57"/>
    <mergeCell ref="J56:J57"/>
    <mergeCell ref="K56:K57"/>
    <mergeCell ref="P1:W2"/>
    <mergeCell ref="F7:F9"/>
    <mergeCell ref="M8:M9"/>
    <mergeCell ref="E7:E9"/>
    <mergeCell ref="B14:K14"/>
    <mergeCell ref="L8:L9"/>
    <mergeCell ref="A6:A9"/>
    <mergeCell ref="G7:G9"/>
    <mergeCell ref="H7:H9"/>
    <mergeCell ref="E6:H6"/>
    <mergeCell ref="O10:Q10"/>
    <mergeCell ref="R10:T10"/>
    <mergeCell ref="B3:V3"/>
    <mergeCell ref="L6:W7"/>
    <mergeCell ref="U8:W8"/>
    <mergeCell ref="B6:B9"/>
    <mergeCell ref="J6:J9"/>
    <mergeCell ref="C6:C9"/>
    <mergeCell ref="D6:D9"/>
    <mergeCell ref="O8:Q8"/>
    <mergeCell ref="R8:T8"/>
    <mergeCell ref="N8:N9"/>
    <mergeCell ref="K6:K9"/>
    <mergeCell ref="I6:I9"/>
    <mergeCell ref="U10:W10"/>
    <mergeCell ref="A850:K850"/>
    <mergeCell ref="C857:C859"/>
    <mergeCell ref="D857:D859"/>
    <mergeCell ref="I858:I859"/>
    <mergeCell ref="J858:J859"/>
    <mergeCell ref="I862:I865"/>
    <mergeCell ref="J862:J865"/>
    <mergeCell ref="I867:I873"/>
    <mergeCell ref="J683:J695"/>
    <mergeCell ref="J867:J873"/>
    <mergeCell ref="B34:K34"/>
    <mergeCell ref="B36:K36"/>
    <mergeCell ref="B40:K40"/>
    <mergeCell ref="B46:K46"/>
    <mergeCell ref="I48:I51"/>
    <mergeCell ref="J48:J51"/>
    <mergeCell ref="K48:K51"/>
    <mergeCell ref="I16:I18"/>
    <mergeCell ref="J16:J18"/>
    <mergeCell ref="A19:K19"/>
    <mergeCell ref="A26:K26"/>
    <mergeCell ref="I27:I28"/>
    <mergeCell ref="J27:J28"/>
    <mergeCell ref="G1009:H1009"/>
    <mergeCell ref="B627:K627"/>
    <mergeCell ref="A632:K632"/>
    <mergeCell ref="A637:K637"/>
    <mergeCell ref="A646:K646"/>
    <mergeCell ref="B650:K650"/>
    <mergeCell ref="B840:K840"/>
    <mergeCell ref="A842:A846"/>
    <mergeCell ref="C842:C849"/>
    <mergeCell ref="D842:D845"/>
    <mergeCell ref="I844:I845"/>
    <mergeCell ref="B654:K654"/>
    <mergeCell ref="A656:A657"/>
    <mergeCell ref="I656:I657"/>
    <mergeCell ref="J656:J657"/>
    <mergeCell ref="K656:K657"/>
    <mergeCell ref="A658:A661"/>
    <mergeCell ref="B658:B661"/>
    <mergeCell ref="C658:C661"/>
    <mergeCell ref="I658:I661"/>
    <mergeCell ref="J658:J661"/>
    <mergeCell ref="A683:A695"/>
    <mergeCell ref="B683:B695"/>
    <mergeCell ref="I683:I695"/>
    <mergeCell ref="I874:I875"/>
    <mergeCell ref="I876:I877"/>
    <mergeCell ref="A881:K881"/>
    <mergeCell ref="I883:I884"/>
    <mergeCell ref="J883:J884"/>
    <mergeCell ref="K883:K884"/>
    <mergeCell ref="A884:A888"/>
    <mergeCell ref="I885:I888"/>
    <mergeCell ref="J885:J888"/>
    <mergeCell ref="K885:K888"/>
    <mergeCell ref="I895:I900"/>
    <mergeCell ref="J895:J900"/>
    <mergeCell ref="K895:K900"/>
    <mergeCell ref="A901:K901"/>
    <mergeCell ref="A902:K902"/>
    <mergeCell ref="A908:A909"/>
    <mergeCell ref="C908:C909"/>
    <mergeCell ref="I908:I909"/>
    <mergeCell ref="J908:J909"/>
    <mergeCell ref="K908:K909"/>
    <mergeCell ref="A912:K912"/>
    <mergeCell ref="A918:A922"/>
    <mergeCell ref="C918:C922"/>
    <mergeCell ref="D918:D922"/>
    <mergeCell ref="I918:I922"/>
    <mergeCell ref="J918:J922"/>
    <mergeCell ref="K918:K922"/>
    <mergeCell ref="A925:K925"/>
    <mergeCell ref="C926:C929"/>
    <mergeCell ref="I926:I943"/>
    <mergeCell ref="J926:J943"/>
    <mergeCell ref="K926:K942"/>
    <mergeCell ref="A927:A929"/>
    <mergeCell ref="A930:A933"/>
    <mergeCell ref="C930:C939"/>
    <mergeCell ref="A936:A938"/>
    <mergeCell ref="A939:A942"/>
    <mergeCell ref="A944:K944"/>
    <mergeCell ref="I948:I949"/>
    <mergeCell ref="A950:A957"/>
    <mergeCell ref="C950:C957"/>
    <mergeCell ref="D950:D957"/>
    <mergeCell ref="I950:I957"/>
    <mergeCell ref="J950:J957"/>
    <mergeCell ref="K950:K957"/>
    <mergeCell ref="A960:A969"/>
    <mergeCell ref="C960:C969"/>
    <mergeCell ref="D960:D969"/>
    <mergeCell ref="I960:I969"/>
    <mergeCell ref="J960:J969"/>
    <mergeCell ref="K960:K969"/>
    <mergeCell ref="I973:I976"/>
    <mergeCell ref="J973:J976"/>
    <mergeCell ref="K973:K976"/>
    <mergeCell ref="A979:A982"/>
    <mergeCell ref="C979:C982"/>
    <mergeCell ref="D979:D982"/>
    <mergeCell ref="I979:I984"/>
    <mergeCell ref="J979:J980"/>
    <mergeCell ref="A983:A984"/>
    <mergeCell ref="B1003:K1003"/>
    <mergeCell ref="B1005:K1005"/>
    <mergeCell ref="I987:I990"/>
    <mergeCell ref="J987:J989"/>
    <mergeCell ref="K987:K989"/>
    <mergeCell ref="B993:K993"/>
    <mergeCell ref="A994:A995"/>
    <mergeCell ref="C994:C1002"/>
    <mergeCell ref="D994:D1002"/>
    <mergeCell ref="I994:I995"/>
    <mergeCell ref="J994:J995"/>
    <mergeCell ref="K994:K995"/>
    <mergeCell ref="A996:A998"/>
    <mergeCell ref="I996:I997"/>
    <mergeCell ref="K996:K998"/>
    <mergeCell ref="I998:I1002"/>
    <mergeCell ref="A999:A1002"/>
  </mergeCells>
  <phoneticPr fontId="3" type="noConversion"/>
  <printOptions horizontalCentered="1"/>
  <pageMargins left="0.23622047244094491" right="0.19685039370078741" top="0.74803149606299213" bottom="0.82677165354330717" header="0.15748031496062992" footer="0.23622047244094491"/>
  <pageSetup paperSize="9" scale="36" fitToHeight="0" orientation="landscape" verticalDpi="4294967295" r:id="rId1"/>
  <headerFooter differentOddEven="1">
    <oddFooter>&amp;R
Таблица 1, страница &amp;P</oddFooter>
    <evenHeader xml:space="preserve">&amp;R
Таблица 1, страница &amp;P
</evenHeader>
  </headerFooter>
</worksheet>
</file>

<file path=xl/worksheets/sheet2.xml><?xml version="1.0" encoding="utf-8"?>
<worksheet xmlns="http://schemas.openxmlformats.org/spreadsheetml/2006/main" xmlns:r="http://schemas.openxmlformats.org/officeDocument/2006/relationships">
  <sheetPr>
    <pageSetUpPr fitToPage="1"/>
  </sheetPr>
  <dimension ref="A1:CV129"/>
  <sheetViews>
    <sheetView tabSelected="1" view="pageBreakPreview" zoomScale="64" zoomScaleSheetLayoutView="64" workbookViewId="0">
      <pane xSplit="1" ySplit="12" topLeftCell="D34" activePane="bottomRight" state="frozen"/>
      <selection pane="topRight" activeCell="B1" sqref="B1"/>
      <selection pane="bottomLeft" activeCell="A12" sqref="A12"/>
      <selection pane="bottomRight" activeCell="I2" sqref="I2"/>
    </sheetView>
  </sheetViews>
  <sheetFormatPr defaultRowHeight="15.75"/>
  <cols>
    <col min="1" max="1" width="8.28515625" style="76" customWidth="1"/>
    <col min="2" max="2" width="60.28515625" style="10" customWidth="1"/>
    <col min="3" max="3" width="31.7109375" style="12" customWidth="1"/>
    <col min="4" max="4" width="9.7109375" style="4" customWidth="1"/>
    <col min="5" max="6" width="4.5703125" style="2" customWidth="1"/>
    <col min="7" max="7" width="17.42578125" style="2" customWidth="1"/>
    <col min="8" max="8" width="6.7109375" style="9" customWidth="1"/>
    <col min="9" max="9" width="47.28515625" style="11" customWidth="1"/>
    <col min="10" max="10" width="14.42578125" style="3" customWidth="1"/>
    <col min="11" max="11" width="13.42578125" style="4" customWidth="1"/>
    <col min="12" max="12" width="16.140625" style="79" customWidth="1"/>
    <col min="13" max="13" width="15.140625" style="79" customWidth="1"/>
    <col min="14" max="14" width="17.140625" style="79" customWidth="1"/>
    <col min="15" max="16" width="16.5703125" style="79" bestFit="1" customWidth="1"/>
    <col min="17" max="17" width="12.85546875" style="79" customWidth="1"/>
    <col min="18" max="19" width="16.5703125" style="79" bestFit="1" customWidth="1"/>
    <col min="20" max="20" width="12.7109375" style="79" customWidth="1"/>
    <col min="21" max="21" width="16.85546875" style="79" bestFit="1" customWidth="1"/>
    <col min="22" max="22" width="16.5703125" style="79" bestFit="1" customWidth="1"/>
    <col min="23" max="23" width="14.85546875" style="79" customWidth="1"/>
    <col min="24" max="16384" width="9.140625" style="6"/>
  </cols>
  <sheetData>
    <row r="1" spans="1:23" ht="15" customHeight="1">
      <c r="B1" s="13"/>
      <c r="C1" s="3"/>
      <c r="I1" s="5"/>
      <c r="P1" s="980" t="s">
        <v>591</v>
      </c>
      <c r="Q1" s="981"/>
      <c r="R1" s="981"/>
      <c r="S1" s="981"/>
      <c r="T1" s="981"/>
      <c r="U1" s="981"/>
      <c r="V1" s="981"/>
      <c r="W1" s="981"/>
    </row>
    <row r="2" spans="1:23" ht="50.25" customHeight="1">
      <c r="B2" s="13"/>
      <c r="C2" s="3"/>
      <c r="I2" s="5"/>
      <c r="P2" s="981"/>
      <c r="Q2" s="981"/>
      <c r="R2" s="981"/>
      <c r="S2" s="981"/>
      <c r="T2" s="981"/>
      <c r="U2" s="981"/>
      <c r="V2" s="981"/>
      <c r="W2" s="981"/>
    </row>
    <row r="3" spans="1:23" ht="64.5" customHeight="1" thickBot="1">
      <c r="B3" s="982" t="s">
        <v>256</v>
      </c>
      <c r="C3" s="983"/>
      <c r="D3" s="983"/>
      <c r="E3" s="983"/>
      <c r="F3" s="983"/>
      <c r="G3" s="983"/>
      <c r="H3" s="983"/>
      <c r="I3" s="983"/>
      <c r="J3" s="983"/>
      <c r="K3" s="983"/>
      <c r="L3" s="983"/>
      <c r="M3" s="983"/>
      <c r="N3" s="983"/>
      <c r="O3" s="983"/>
      <c r="P3" s="983"/>
      <c r="Q3" s="983"/>
      <c r="R3" s="983"/>
      <c r="S3" s="983"/>
      <c r="T3" s="983"/>
      <c r="U3" s="983"/>
      <c r="V3" s="983"/>
    </row>
    <row r="4" spans="1:23" s="33" customFormat="1" hidden="1">
      <c r="A4" s="39"/>
      <c r="B4" s="31"/>
      <c r="C4" s="42"/>
      <c r="D4" s="32"/>
      <c r="E4" s="30"/>
      <c r="F4" s="30"/>
      <c r="G4" s="31"/>
      <c r="H4" s="30"/>
      <c r="I4" s="31"/>
      <c r="J4" s="29"/>
      <c r="K4" s="32" t="s">
        <v>371</v>
      </c>
      <c r="L4" s="79">
        <v>1320314.8</v>
      </c>
      <c r="M4" s="79">
        <v>1457364.2</v>
      </c>
      <c r="N4" s="79">
        <v>781022.20000000007</v>
      </c>
      <c r="O4" s="79">
        <v>1640231.9</v>
      </c>
      <c r="P4" s="79">
        <v>1640231.9</v>
      </c>
      <c r="Q4" s="79">
        <v>0</v>
      </c>
      <c r="R4" s="79">
        <v>1638096.7</v>
      </c>
      <c r="S4" s="79">
        <v>1638096.7</v>
      </c>
      <c r="T4" s="79">
        <v>0</v>
      </c>
      <c r="U4" s="79">
        <v>1641917.2999999996</v>
      </c>
      <c r="V4" s="79">
        <v>1641917.2999999996</v>
      </c>
      <c r="W4" s="79">
        <v>0</v>
      </c>
    </row>
    <row r="5" spans="1:23" s="38" customFormat="1" ht="16.5" hidden="1" thickBot="1">
      <c r="A5" s="40"/>
      <c r="B5" s="36"/>
      <c r="C5" s="43"/>
      <c r="D5" s="37"/>
      <c r="E5" s="35"/>
      <c r="F5" s="35"/>
      <c r="G5" s="36"/>
      <c r="H5" s="35"/>
      <c r="I5" s="36"/>
      <c r="J5" s="34"/>
      <c r="K5" s="37"/>
      <c r="L5" s="28">
        <f t="shared" ref="L5:W5" si="0">L11-L4</f>
        <v>0</v>
      </c>
      <c r="M5" s="28">
        <f t="shared" si="0"/>
        <v>0</v>
      </c>
      <c r="N5" s="28">
        <f t="shared" si="0"/>
        <v>0</v>
      </c>
      <c r="O5" s="28">
        <f t="shared" si="0"/>
        <v>0</v>
      </c>
      <c r="P5" s="28">
        <f t="shared" si="0"/>
        <v>0</v>
      </c>
      <c r="Q5" s="28">
        <f t="shared" si="0"/>
        <v>0</v>
      </c>
      <c r="R5" s="28">
        <f t="shared" si="0"/>
        <v>0</v>
      </c>
      <c r="S5" s="28">
        <f t="shared" si="0"/>
        <v>0</v>
      </c>
      <c r="T5" s="28">
        <f t="shared" si="0"/>
        <v>0</v>
      </c>
      <c r="U5" s="28">
        <f t="shared" si="0"/>
        <v>0</v>
      </c>
      <c r="V5" s="28">
        <f t="shared" si="0"/>
        <v>0</v>
      </c>
      <c r="W5" s="28">
        <f t="shared" si="0"/>
        <v>0</v>
      </c>
    </row>
    <row r="6" spans="1:23">
      <c r="A6" s="988" t="s">
        <v>0</v>
      </c>
      <c r="B6" s="990" t="s">
        <v>27</v>
      </c>
      <c r="C6" s="984" t="s">
        <v>61</v>
      </c>
      <c r="D6" s="984" t="s">
        <v>464</v>
      </c>
      <c r="E6" s="992" t="s">
        <v>24</v>
      </c>
      <c r="F6" s="993"/>
      <c r="G6" s="993"/>
      <c r="H6" s="993"/>
      <c r="I6" s="984" t="s">
        <v>30</v>
      </c>
      <c r="J6" s="984" t="s">
        <v>1</v>
      </c>
      <c r="K6" s="984" t="s">
        <v>28</v>
      </c>
      <c r="L6" s="968" t="s">
        <v>2</v>
      </c>
      <c r="M6" s="969"/>
      <c r="N6" s="969"/>
      <c r="O6" s="969"/>
      <c r="P6" s="969"/>
      <c r="Q6" s="969"/>
      <c r="R6" s="969"/>
      <c r="S6" s="969"/>
      <c r="T6" s="969"/>
      <c r="U6" s="969"/>
      <c r="V6" s="969"/>
      <c r="W6" s="970"/>
    </row>
    <row r="7" spans="1:23" ht="43.5" customHeight="1">
      <c r="A7" s="989"/>
      <c r="B7" s="991"/>
      <c r="C7" s="985"/>
      <c r="D7" s="985"/>
      <c r="E7" s="985" t="s">
        <v>3</v>
      </c>
      <c r="F7" s="985" t="s">
        <v>4</v>
      </c>
      <c r="G7" s="985" t="s">
        <v>5</v>
      </c>
      <c r="H7" s="985" t="s">
        <v>6</v>
      </c>
      <c r="I7" s="985"/>
      <c r="J7" s="985"/>
      <c r="K7" s="985"/>
      <c r="L7" s="971"/>
      <c r="M7" s="972"/>
      <c r="N7" s="972"/>
      <c r="O7" s="972"/>
      <c r="P7" s="972"/>
      <c r="Q7" s="972"/>
      <c r="R7" s="972"/>
      <c r="S7" s="972"/>
      <c r="T7" s="972"/>
      <c r="U7" s="972"/>
      <c r="V7" s="972"/>
      <c r="W7" s="973"/>
    </row>
    <row r="8" spans="1:23" ht="68.25" customHeight="1">
      <c r="A8" s="989"/>
      <c r="B8" s="991"/>
      <c r="C8" s="985"/>
      <c r="D8" s="985"/>
      <c r="E8" s="985"/>
      <c r="F8" s="985"/>
      <c r="G8" s="985"/>
      <c r="H8" s="985"/>
      <c r="I8" s="985"/>
      <c r="J8" s="985"/>
      <c r="K8" s="985"/>
      <c r="L8" s="806" t="s">
        <v>648</v>
      </c>
      <c r="M8" s="806" t="s">
        <v>649</v>
      </c>
      <c r="N8" s="806" t="s">
        <v>597</v>
      </c>
      <c r="O8" s="814" t="s">
        <v>592</v>
      </c>
      <c r="P8" s="814"/>
      <c r="Q8" s="814"/>
      <c r="R8" s="814" t="s">
        <v>593</v>
      </c>
      <c r="S8" s="814"/>
      <c r="T8" s="814"/>
      <c r="U8" s="814" t="s">
        <v>594</v>
      </c>
      <c r="V8" s="814"/>
      <c r="W8" s="814"/>
    </row>
    <row r="9" spans="1:23" s="7" customFormat="1" ht="42" customHeight="1">
      <c r="A9" s="989"/>
      <c r="B9" s="991"/>
      <c r="C9" s="985"/>
      <c r="D9" s="985"/>
      <c r="E9" s="985"/>
      <c r="F9" s="985"/>
      <c r="G9" s="985"/>
      <c r="H9" s="985"/>
      <c r="I9" s="985"/>
      <c r="J9" s="985"/>
      <c r="K9" s="985"/>
      <c r="L9" s="806"/>
      <c r="M9" s="806"/>
      <c r="N9" s="806"/>
      <c r="O9" s="231" t="s">
        <v>29</v>
      </c>
      <c r="P9" s="231" t="s">
        <v>7</v>
      </c>
      <c r="Q9" s="231" t="s">
        <v>8</v>
      </c>
      <c r="R9" s="231" t="s">
        <v>29</v>
      </c>
      <c r="S9" s="231" t="s">
        <v>7</v>
      </c>
      <c r="T9" s="231" t="s">
        <v>8</v>
      </c>
      <c r="U9" s="231" t="s">
        <v>29</v>
      </c>
      <c r="V9" s="231" t="s">
        <v>7</v>
      </c>
      <c r="W9" s="231" t="s">
        <v>8</v>
      </c>
    </row>
    <row r="10" spans="1:23" s="7" customFormat="1">
      <c r="A10" s="46" t="s">
        <v>25</v>
      </c>
      <c r="B10" s="118">
        <v>2</v>
      </c>
      <c r="C10" s="46" t="s">
        <v>59</v>
      </c>
      <c r="D10" s="46" t="s">
        <v>60</v>
      </c>
      <c r="E10" s="46" t="s">
        <v>52</v>
      </c>
      <c r="F10" s="46" t="s">
        <v>53</v>
      </c>
      <c r="G10" s="46" t="s">
        <v>54</v>
      </c>
      <c r="H10" s="46" t="s">
        <v>26</v>
      </c>
      <c r="I10" s="46" t="s">
        <v>55</v>
      </c>
      <c r="J10" s="46" t="s">
        <v>81</v>
      </c>
      <c r="K10" s="46" t="s">
        <v>82</v>
      </c>
      <c r="L10" s="97" t="s">
        <v>83</v>
      </c>
      <c r="M10" s="97" t="s">
        <v>84</v>
      </c>
      <c r="N10" s="97" t="s">
        <v>85</v>
      </c>
      <c r="O10" s="965" t="s">
        <v>86</v>
      </c>
      <c r="P10" s="966"/>
      <c r="Q10" s="967"/>
      <c r="R10" s="965" t="s">
        <v>87</v>
      </c>
      <c r="S10" s="966"/>
      <c r="T10" s="967"/>
      <c r="U10" s="965" t="s">
        <v>88</v>
      </c>
      <c r="V10" s="966"/>
      <c r="W10" s="967"/>
    </row>
    <row r="11" spans="1:23" s="171" customFormat="1" ht="42" customHeight="1">
      <c r="A11" s="169"/>
      <c r="B11" s="170" t="s">
        <v>259</v>
      </c>
      <c r="C11" s="169"/>
      <c r="D11" s="169"/>
      <c r="E11" s="169"/>
      <c r="F11" s="169"/>
      <c r="G11" s="169"/>
      <c r="H11" s="169"/>
      <c r="I11" s="169"/>
      <c r="J11" s="169"/>
      <c r="K11" s="169"/>
      <c r="L11" s="680">
        <f>L13+L25+L30+L81+L103</f>
        <v>1320314.8</v>
      </c>
      <c r="M11" s="680">
        <f t="shared" ref="M11:W11" si="1">M13+M25+M30+M81+M103</f>
        <v>1457364.2</v>
      </c>
      <c r="N11" s="680">
        <f t="shared" si="1"/>
        <v>781022.2</v>
      </c>
      <c r="O11" s="680">
        <f t="shared" si="1"/>
        <v>1640231.9</v>
      </c>
      <c r="P11" s="680">
        <f t="shared" si="1"/>
        <v>1640231.9</v>
      </c>
      <c r="Q11" s="680">
        <f t="shared" si="1"/>
        <v>0</v>
      </c>
      <c r="R11" s="680">
        <f t="shared" si="1"/>
        <v>1638096.7</v>
      </c>
      <c r="S11" s="680">
        <f t="shared" si="1"/>
        <v>1638096.7</v>
      </c>
      <c r="T11" s="680">
        <f t="shared" si="1"/>
        <v>0</v>
      </c>
      <c r="U11" s="680">
        <f t="shared" si="1"/>
        <v>1641917.3</v>
      </c>
      <c r="V11" s="680">
        <f t="shared" si="1"/>
        <v>1641917.3</v>
      </c>
      <c r="W11" s="680">
        <f t="shared" si="1"/>
        <v>0</v>
      </c>
    </row>
    <row r="12" spans="1:23" s="8" customFormat="1">
      <c r="A12" s="46"/>
      <c r="B12" s="44"/>
      <c r="C12" s="46"/>
      <c r="D12" s="46"/>
      <c r="E12" s="46"/>
      <c r="F12" s="46"/>
      <c r="G12" s="46"/>
      <c r="H12" s="46"/>
      <c r="I12" s="46"/>
      <c r="J12" s="46"/>
      <c r="K12" s="46"/>
      <c r="L12" s="681"/>
      <c r="M12" s="681"/>
      <c r="N12" s="681"/>
      <c r="O12" s="681"/>
      <c r="P12" s="681"/>
      <c r="Q12" s="681"/>
      <c r="R12" s="681"/>
      <c r="S12" s="681"/>
      <c r="T12" s="681"/>
      <c r="U12" s="681"/>
      <c r="V12" s="681"/>
      <c r="W12" s="681"/>
    </row>
    <row r="13" spans="1:23" s="15" customFormat="1" ht="31.5">
      <c r="A13" s="172" t="s">
        <v>152</v>
      </c>
      <c r="B13" s="173" t="s">
        <v>153</v>
      </c>
      <c r="C13" s="129"/>
      <c r="D13" s="129"/>
      <c r="E13" s="129"/>
      <c r="F13" s="129"/>
      <c r="G13" s="129"/>
      <c r="H13" s="129"/>
      <c r="I13" s="129"/>
      <c r="J13" s="129"/>
      <c r="K13" s="129" t="s">
        <v>62</v>
      </c>
      <c r="L13" s="682">
        <f>L14+L22</f>
        <v>1525</v>
      </c>
      <c r="M13" s="682">
        <f t="shared" ref="M13:N13" si="2">M14+M22</f>
        <v>1253.6999999999998</v>
      </c>
      <c r="N13" s="682">
        <f t="shared" si="2"/>
        <v>764.1</v>
      </c>
      <c r="O13" s="682">
        <f>O14+O22</f>
        <v>1691.6000000000001</v>
      </c>
      <c r="P13" s="682">
        <f t="shared" ref="P13:W13" si="3">P14+P22</f>
        <v>1691.6000000000001</v>
      </c>
      <c r="Q13" s="682">
        <f t="shared" si="3"/>
        <v>0</v>
      </c>
      <c r="R13" s="682">
        <f t="shared" si="3"/>
        <v>1713.3000000000002</v>
      </c>
      <c r="S13" s="682">
        <f t="shared" si="3"/>
        <v>1713.3000000000002</v>
      </c>
      <c r="T13" s="682">
        <f t="shared" si="3"/>
        <v>0</v>
      </c>
      <c r="U13" s="682">
        <f t="shared" si="3"/>
        <v>1713.3000000000002</v>
      </c>
      <c r="V13" s="682">
        <f t="shared" si="3"/>
        <v>1713.3000000000002</v>
      </c>
      <c r="W13" s="682">
        <f t="shared" si="3"/>
        <v>0</v>
      </c>
    </row>
    <row r="14" spans="1:23" s="15" customFormat="1">
      <c r="A14" s="103" t="s">
        <v>9</v>
      </c>
      <c r="B14" s="974" t="s">
        <v>67</v>
      </c>
      <c r="C14" s="974"/>
      <c r="D14" s="974"/>
      <c r="E14" s="974"/>
      <c r="F14" s="974"/>
      <c r="G14" s="974"/>
      <c r="H14" s="974"/>
      <c r="I14" s="974"/>
      <c r="J14" s="974"/>
      <c r="K14" s="974"/>
      <c r="L14" s="683">
        <f>L15+L19</f>
        <v>1498.5</v>
      </c>
      <c r="M14" s="683">
        <f t="shared" ref="M14:N14" si="4">M15+M19</f>
        <v>1230.0999999999999</v>
      </c>
      <c r="N14" s="683">
        <f t="shared" si="4"/>
        <v>760.5</v>
      </c>
      <c r="O14" s="683">
        <f>O15+O19</f>
        <v>1668.2</v>
      </c>
      <c r="P14" s="683">
        <f t="shared" ref="P14:W14" si="5">P15+P19</f>
        <v>1668.2</v>
      </c>
      <c r="Q14" s="683">
        <f t="shared" si="5"/>
        <v>0</v>
      </c>
      <c r="R14" s="683">
        <f t="shared" si="5"/>
        <v>1689.9</v>
      </c>
      <c r="S14" s="683">
        <f t="shared" si="5"/>
        <v>1689.9</v>
      </c>
      <c r="T14" s="683">
        <f t="shared" si="5"/>
        <v>0</v>
      </c>
      <c r="U14" s="683">
        <f t="shared" si="5"/>
        <v>1689.9</v>
      </c>
      <c r="V14" s="683">
        <f t="shared" si="5"/>
        <v>1689.9</v>
      </c>
      <c r="W14" s="683">
        <f t="shared" si="5"/>
        <v>0</v>
      </c>
    </row>
    <row r="15" spans="1:23" s="72" customFormat="1">
      <c r="A15" s="174" t="s">
        <v>57</v>
      </c>
      <c r="B15" s="94"/>
      <c r="C15" s="175"/>
      <c r="D15" s="175"/>
      <c r="E15" s="175"/>
      <c r="F15" s="175"/>
      <c r="G15" s="175"/>
      <c r="H15" s="175"/>
      <c r="I15" s="175"/>
      <c r="J15" s="175"/>
      <c r="K15" s="175"/>
      <c r="L15" s="684">
        <f>L16</f>
        <v>1175.2</v>
      </c>
      <c r="M15" s="684">
        <f t="shared" ref="M15:W15" si="6">M16</f>
        <v>972.3</v>
      </c>
      <c r="N15" s="684">
        <f t="shared" si="6"/>
        <v>760.5</v>
      </c>
      <c r="O15" s="684">
        <f t="shared" si="6"/>
        <v>1562.9</v>
      </c>
      <c r="P15" s="684">
        <f t="shared" si="6"/>
        <v>1562.9</v>
      </c>
      <c r="Q15" s="684">
        <f t="shared" si="6"/>
        <v>0</v>
      </c>
      <c r="R15" s="684">
        <f t="shared" si="6"/>
        <v>1562.9</v>
      </c>
      <c r="S15" s="684">
        <f t="shared" si="6"/>
        <v>1562.9</v>
      </c>
      <c r="T15" s="684">
        <f t="shared" si="6"/>
        <v>0</v>
      </c>
      <c r="U15" s="684">
        <f t="shared" si="6"/>
        <v>1562.9</v>
      </c>
      <c r="V15" s="684">
        <f t="shared" si="6"/>
        <v>1562.9</v>
      </c>
      <c r="W15" s="684">
        <f t="shared" si="6"/>
        <v>0</v>
      </c>
    </row>
    <row r="16" spans="1:23" s="72" customFormat="1" ht="31.5">
      <c r="A16" s="176" t="s">
        <v>10</v>
      </c>
      <c r="B16" s="123" t="s">
        <v>69</v>
      </c>
      <c r="C16" s="175"/>
      <c r="D16" s="175"/>
      <c r="E16" s="175"/>
      <c r="F16" s="175"/>
      <c r="G16" s="175"/>
      <c r="H16" s="175"/>
      <c r="I16" s="175"/>
      <c r="J16" s="175"/>
      <c r="K16" s="175"/>
      <c r="L16" s="684">
        <f t="shared" ref="L16:W16" si="7">L21</f>
        <v>1175.2</v>
      </c>
      <c r="M16" s="684">
        <f t="shared" si="7"/>
        <v>972.3</v>
      </c>
      <c r="N16" s="684">
        <f t="shared" si="7"/>
        <v>760.5</v>
      </c>
      <c r="O16" s="684">
        <f t="shared" si="7"/>
        <v>1562.9</v>
      </c>
      <c r="P16" s="684">
        <f t="shared" si="7"/>
        <v>1562.9</v>
      </c>
      <c r="Q16" s="684">
        <f t="shared" si="7"/>
        <v>0</v>
      </c>
      <c r="R16" s="684">
        <f t="shared" si="7"/>
        <v>1562.9</v>
      </c>
      <c r="S16" s="684">
        <f t="shared" si="7"/>
        <v>1562.9</v>
      </c>
      <c r="T16" s="684">
        <f t="shared" si="7"/>
        <v>0</v>
      </c>
      <c r="U16" s="684">
        <f t="shared" si="7"/>
        <v>1562.9</v>
      </c>
      <c r="V16" s="684">
        <f t="shared" si="7"/>
        <v>1562.9</v>
      </c>
      <c r="W16" s="684">
        <f t="shared" si="7"/>
        <v>0</v>
      </c>
    </row>
    <row r="17" spans="1:100" s="55" customFormat="1" ht="157.5">
      <c r="A17" s="145" t="s">
        <v>434</v>
      </c>
      <c r="B17" s="94" t="s">
        <v>553</v>
      </c>
      <c r="C17" s="147"/>
      <c r="D17" s="177" t="s">
        <v>554</v>
      </c>
      <c r="E17" s="177" t="s">
        <v>100</v>
      </c>
      <c r="F17" s="177" t="s">
        <v>100</v>
      </c>
      <c r="G17" s="177" t="s">
        <v>900</v>
      </c>
      <c r="H17" s="147">
        <v>200</v>
      </c>
      <c r="I17" s="147" t="s">
        <v>555</v>
      </c>
      <c r="J17" s="147" t="s">
        <v>901</v>
      </c>
      <c r="K17" s="147"/>
      <c r="L17" s="685">
        <v>26.5</v>
      </c>
      <c r="M17" s="685">
        <v>23.6</v>
      </c>
      <c r="N17" s="685">
        <v>3.6</v>
      </c>
      <c r="O17" s="685">
        <f>P17+Q17</f>
        <v>23.4</v>
      </c>
      <c r="P17" s="685">
        <v>23.4</v>
      </c>
      <c r="Q17" s="685">
        <v>0</v>
      </c>
      <c r="R17" s="685">
        <f>S17+T17</f>
        <v>23.4</v>
      </c>
      <c r="S17" s="685">
        <v>23.4</v>
      </c>
      <c r="T17" s="685">
        <v>0</v>
      </c>
      <c r="U17" s="685">
        <f>V17+W17</f>
        <v>23.4</v>
      </c>
      <c r="V17" s="685">
        <v>23.4</v>
      </c>
      <c r="W17" s="686">
        <v>0</v>
      </c>
    </row>
    <row r="18" spans="1:100" s="14" customFormat="1">
      <c r="A18" s="975" t="s">
        <v>435</v>
      </c>
      <c r="B18" s="976"/>
      <c r="C18" s="976"/>
      <c r="D18" s="976"/>
      <c r="E18" s="976"/>
      <c r="F18" s="976"/>
      <c r="G18" s="976"/>
      <c r="H18" s="976"/>
      <c r="I18" s="976"/>
      <c r="J18" s="976"/>
      <c r="K18" s="977"/>
      <c r="L18" s="687">
        <f>L19</f>
        <v>323.3</v>
      </c>
      <c r="M18" s="687">
        <f t="shared" ref="M18:W19" si="8">M19</f>
        <v>257.8</v>
      </c>
      <c r="N18" s="687">
        <f t="shared" si="8"/>
        <v>0</v>
      </c>
      <c r="O18" s="687">
        <f t="shared" si="8"/>
        <v>105.3</v>
      </c>
      <c r="P18" s="687">
        <f t="shared" si="8"/>
        <v>105.3</v>
      </c>
      <c r="Q18" s="687">
        <f t="shared" si="8"/>
        <v>0</v>
      </c>
      <c r="R18" s="687">
        <f t="shared" si="8"/>
        <v>127</v>
      </c>
      <c r="S18" s="687">
        <f t="shared" si="8"/>
        <v>127</v>
      </c>
      <c r="T18" s="687">
        <f t="shared" si="8"/>
        <v>0</v>
      </c>
      <c r="U18" s="687">
        <f t="shared" si="8"/>
        <v>127</v>
      </c>
      <c r="V18" s="687">
        <f t="shared" si="8"/>
        <v>127</v>
      </c>
      <c r="W18" s="687">
        <f t="shared" si="8"/>
        <v>0</v>
      </c>
    </row>
    <row r="19" spans="1:100" s="16" customFormat="1">
      <c r="A19" s="978" t="s">
        <v>436</v>
      </c>
      <c r="B19" s="979"/>
      <c r="C19" s="979"/>
      <c r="D19" s="979"/>
      <c r="E19" s="979"/>
      <c r="F19" s="979"/>
      <c r="G19" s="979"/>
      <c r="H19" s="979"/>
      <c r="I19" s="979"/>
      <c r="J19" s="979"/>
      <c r="K19" s="979"/>
      <c r="L19" s="688">
        <f>L20</f>
        <v>323.3</v>
      </c>
      <c r="M19" s="688">
        <f t="shared" si="8"/>
        <v>257.8</v>
      </c>
      <c r="N19" s="688">
        <f t="shared" si="8"/>
        <v>0</v>
      </c>
      <c r="O19" s="688">
        <f t="shared" si="8"/>
        <v>105.3</v>
      </c>
      <c r="P19" s="688">
        <f t="shared" si="8"/>
        <v>105.3</v>
      </c>
      <c r="Q19" s="688">
        <f t="shared" si="8"/>
        <v>0</v>
      </c>
      <c r="R19" s="688">
        <f t="shared" si="8"/>
        <v>127</v>
      </c>
      <c r="S19" s="688">
        <f t="shared" si="8"/>
        <v>127</v>
      </c>
      <c r="T19" s="688">
        <f t="shared" si="8"/>
        <v>0</v>
      </c>
      <c r="U19" s="688">
        <f t="shared" si="8"/>
        <v>127</v>
      </c>
      <c r="V19" s="688">
        <f t="shared" si="8"/>
        <v>127</v>
      </c>
      <c r="W19" s="688">
        <f t="shared" si="8"/>
        <v>0</v>
      </c>
    </row>
    <row r="20" spans="1:100" s="16" customFormat="1">
      <c r="A20" s="178" t="s">
        <v>258</v>
      </c>
      <c r="B20" s="1" t="s">
        <v>525</v>
      </c>
      <c r="C20" s="117"/>
      <c r="D20" s="91"/>
      <c r="E20" s="94"/>
      <c r="F20" s="94"/>
      <c r="G20" s="94"/>
      <c r="H20" s="95">
        <v>600</v>
      </c>
      <c r="I20" s="109"/>
      <c r="J20" s="117"/>
      <c r="K20" s="91"/>
      <c r="L20" s="685">
        <f t="shared" ref="L20:W20" si="9">L24</f>
        <v>323.3</v>
      </c>
      <c r="M20" s="685">
        <f t="shared" si="9"/>
        <v>257.8</v>
      </c>
      <c r="N20" s="685">
        <f t="shared" si="9"/>
        <v>0</v>
      </c>
      <c r="O20" s="685">
        <f t="shared" si="9"/>
        <v>105.3</v>
      </c>
      <c r="P20" s="685">
        <f t="shared" si="9"/>
        <v>105.3</v>
      </c>
      <c r="Q20" s="685">
        <f t="shared" si="9"/>
        <v>0</v>
      </c>
      <c r="R20" s="685">
        <f t="shared" si="9"/>
        <v>127</v>
      </c>
      <c r="S20" s="685">
        <f t="shared" si="9"/>
        <v>127</v>
      </c>
      <c r="T20" s="685">
        <f t="shared" si="9"/>
        <v>0</v>
      </c>
      <c r="U20" s="685">
        <f t="shared" si="9"/>
        <v>127</v>
      </c>
      <c r="V20" s="685">
        <f t="shared" si="9"/>
        <v>127</v>
      </c>
      <c r="W20" s="685">
        <f t="shared" si="9"/>
        <v>0</v>
      </c>
    </row>
    <row r="21" spans="1:100" s="16" customFormat="1" ht="283.5">
      <c r="A21" s="178" t="s">
        <v>437</v>
      </c>
      <c r="B21" s="94" t="s">
        <v>556</v>
      </c>
      <c r="C21" s="96" t="s">
        <v>557</v>
      </c>
      <c r="D21" s="97" t="s">
        <v>558</v>
      </c>
      <c r="E21" s="96" t="s">
        <v>94</v>
      </c>
      <c r="F21" s="96" t="s">
        <v>100</v>
      </c>
      <c r="G21" s="96" t="s">
        <v>206</v>
      </c>
      <c r="H21" s="95">
        <v>600</v>
      </c>
      <c r="I21" s="17" t="s">
        <v>902</v>
      </c>
      <c r="J21" s="47" t="s">
        <v>903</v>
      </c>
      <c r="K21" s="91"/>
      <c r="L21" s="689">
        <v>1175.2</v>
      </c>
      <c r="M21" s="689">
        <v>972.3</v>
      </c>
      <c r="N21" s="689">
        <v>760.5</v>
      </c>
      <c r="O21" s="689">
        <f>P21+Q21</f>
        <v>1562.9</v>
      </c>
      <c r="P21" s="689">
        <v>1562.9</v>
      </c>
      <c r="Q21" s="690">
        <f>Q18</f>
        <v>0</v>
      </c>
      <c r="R21" s="689">
        <f>S21+T21</f>
        <v>1562.9</v>
      </c>
      <c r="S21" s="689">
        <v>1562.9</v>
      </c>
      <c r="T21" s="690">
        <f>T18</f>
        <v>0</v>
      </c>
      <c r="U21" s="689">
        <f>V21+W21</f>
        <v>1562.9</v>
      </c>
      <c r="V21" s="689">
        <v>1562.9</v>
      </c>
      <c r="W21" s="689">
        <f>W18</f>
        <v>0</v>
      </c>
    </row>
    <row r="22" spans="1:100" s="19" customFormat="1" ht="15">
      <c r="A22" s="431" t="s">
        <v>15</v>
      </c>
      <c r="B22" s="725" t="s">
        <v>16</v>
      </c>
      <c r="C22" s="725"/>
      <c r="D22" s="725"/>
      <c r="E22" s="725"/>
      <c r="F22" s="725"/>
      <c r="G22" s="725"/>
      <c r="H22" s="725">
        <v>300</v>
      </c>
      <c r="I22" s="725"/>
      <c r="J22" s="725"/>
      <c r="K22" s="725"/>
      <c r="L22" s="647">
        <f>L23</f>
        <v>26.5</v>
      </c>
      <c r="M22" s="647">
        <f t="shared" ref="M22:W22" si="10">M23</f>
        <v>23.6</v>
      </c>
      <c r="N22" s="647">
        <f t="shared" si="10"/>
        <v>3.6</v>
      </c>
      <c r="O22" s="647">
        <f t="shared" si="10"/>
        <v>23.4</v>
      </c>
      <c r="P22" s="647">
        <f t="shared" si="10"/>
        <v>23.4</v>
      </c>
      <c r="Q22" s="647">
        <f t="shared" si="10"/>
        <v>0</v>
      </c>
      <c r="R22" s="647">
        <f t="shared" si="10"/>
        <v>23.4</v>
      </c>
      <c r="S22" s="647">
        <f t="shared" si="10"/>
        <v>23.4</v>
      </c>
      <c r="T22" s="647">
        <f t="shared" si="10"/>
        <v>0</v>
      </c>
      <c r="U22" s="647">
        <f t="shared" si="10"/>
        <v>23.4</v>
      </c>
      <c r="V22" s="647">
        <f t="shared" si="10"/>
        <v>23.4</v>
      </c>
      <c r="W22" s="647">
        <f t="shared" si="10"/>
        <v>0</v>
      </c>
    </row>
    <row r="23" spans="1:100" s="21" customFormat="1" ht="31.5">
      <c r="A23" s="174" t="s">
        <v>18</v>
      </c>
      <c r="B23" s="123" t="s">
        <v>47</v>
      </c>
      <c r="C23" s="114"/>
      <c r="D23" s="115"/>
      <c r="E23" s="123"/>
      <c r="F23" s="123"/>
      <c r="G23" s="123"/>
      <c r="H23" s="113">
        <v>320</v>
      </c>
      <c r="I23" s="116"/>
      <c r="J23" s="114"/>
      <c r="K23" s="115"/>
      <c r="L23" s="688">
        <f t="shared" ref="L23:W23" si="11">L17</f>
        <v>26.5</v>
      </c>
      <c r="M23" s="688">
        <f t="shared" si="11"/>
        <v>23.6</v>
      </c>
      <c r="N23" s="688">
        <f t="shared" si="11"/>
        <v>3.6</v>
      </c>
      <c r="O23" s="688">
        <f t="shared" si="11"/>
        <v>23.4</v>
      </c>
      <c r="P23" s="688">
        <f t="shared" si="11"/>
        <v>23.4</v>
      </c>
      <c r="Q23" s="688">
        <f t="shared" si="11"/>
        <v>0</v>
      </c>
      <c r="R23" s="688">
        <f t="shared" si="11"/>
        <v>23.4</v>
      </c>
      <c r="S23" s="688">
        <f t="shared" si="11"/>
        <v>23.4</v>
      </c>
      <c r="T23" s="688">
        <f t="shared" si="11"/>
        <v>0</v>
      </c>
      <c r="U23" s="688">
        <f t="shared" si="11"/>
        <v>23.4</v>
      </c>
      <c r="V23" s="688">
        <f t="shared" si="11"/>
        <v>23.4</v>
      </c>
      <c r="W23" s="688">
        <f t="shared" si="11"/>
        <v>0</v>
      </c>
    </row>
    <row r="24" spans="1:100" s="16" customFormat="1" ht="204.75">
      <c r="A24" s="178" t="s">
        <v>12</v>
      </c>
      <c r="B24" s="94" t="s">
        <v>559</v>
      </c>
      <c r="C24" s="146"/>
      <c r="D24" s="97" t="s">
        <v>572</v>
      </c>
      <c r="E24" s="96" t="s">
        <v>81</v>
      </c>
      <c r="F24" s="96" t="s">
        <v>94</v>
      </c>
      <c r="G24" s="96" t="s">
        <v>160</v>
      </c>
      <c r="H24" s="95">
        <v>320</v>
      </c>
      <c r="I24" s="98" t="s">
        <v>560</v>
      </c>
      <c r="J24" s="47" t="s">
        <v>904</v>
      </c>
      <c r="K24" s="91"/>
      <c r="L24" s="685">
        <v>323.3</v>
      </c>
      <c r="M24" s="685">
        <v>257.8</v>
      </c>
      <c r="N24" s="685">
        <v>0</v>
      </c>
      <c r="O24" s="685">
        <f>P24+Q24</f>
        <v>105.3</v>
      </c>
      <c r="P24" s="685">
        <v>105.3</v>
      </c>
      <c r="Q24" s="685">
        <v>0</v>
      </c>
      <c r="R24" s="685">
        <f>S24+T24</f>
        <v>127</v>
      </c>
      <c r="S24" s="685">
        <v>127</v>
      </c>
      <c r="T24" s="685">
        <v>0</v>
      </c>
      <c r="U24" s="685">
        <f>V24+W24</f>
        <v>127</v>
      </c>
      <c r="V24" s="685">
        <v>127</v>
      </c>
      <c r="W24" s="686">
        <v>0</v>
      </c>
    </row>
    <row r="25" spans="1:100" s="15" customFormat="1" ht="56.25">
      <c r="A25" s="25" t="s">
        <v>159</v>
      </c>
      <c r="B25" s="22" t="s">
        <v>568</v>
      </c>
      <c r="C25" s="26"/>
      <c r="D25" s="26"/>
      <c r="E25" s="26"/>
      <c r="F25" s="26"/>
      <c r="G25" s="26"/>
      <c r="H25" s="26"/>
      <c r="I25" s="26"/>
      <c r="J25" s="26"/>
      <c r="K25" s="26" t="s">
        <v>62</v>
      </c>
      <c r="L25" s="691">
        <f>SUM(L26)</f>
        <v>38899.4</v>
      </c>
      <c r="M25" s="691">
        <f t="shared" ref="M25:W26" si="12">SUM(M26)</f>
        <v>58369.9</v>
      </c>
      <c r="N25" s="691">
        <f t="shared" si="12"/>
        <v>12886.5</v>
      </c>
      <c r="O25" s="691">
        <f t="shared" si="12"/>
        <v>69374.3</v>
      </c>
      <c r="P25" s="691">
        <f t="shared" si="12"/>
        <v>69374.3</v>
      </c>
      <c r="Q25" s="691">
        <f t="shared" si="12"/>
        <v>0</v>
      </c>
      <c r="R25" s="691">
        <f t="shared" si="12"/>
        <v>68338.600000000006</v>
      </c>
      <c r="S25" s="691">
        <f t="shared" si="12"/>
        <v>68338.600000000006</v>
      </c>
      <c r="T25" s="691">
        <f t="shared" si="12"/>
        <v>0</v>
      </c>
      <c r="U25" s="691">
        <f t="shared" si="12"/>
        <v>68338.600000000006</v>
      </c>
      <c r="V25" s="691">
        <f t="shared" si="12"/>
        <v>68338.600000000006</v>
      </c>
      <c r="W25" s="691">
        <f t="shared" si="12"/>
        <v>0</v>
      </c>
    </row>
    <row r="26" spans="1:100" s="15" customFormat="1" ht="18.75">
      <c r="A26" s="27" t="s">
        <v>9</v>
      </c>
      <c r="B26" s="962" t="s">
        <v>67</v>
      </c>
      <c r="C26" s="962"/>
      <c r="D26" s="962"/>
      <c r="E26" s="962"/>
      <c r="F26" s="962"/>
      <c r="G26" s="962"/>
      <c r="H26" s="962"/>
      <c r="I26" s="962"/>
      <c r="J26" s="962"/>
      <c r="K26" s="962"/>
      <c r="L26" s="692">
        <f>SUM(L27)</f>
        <v>38899.4</v>
      </c>
      <c r="M26" s="692">
        <f t="shared" si="12"/>
        <v>58369.9</v>
      </c>
      <c r="N26" s="692">
        <f t="shared" si="12"/>
        <v>12886.5</v>
      </c>
      <c r="O26" s="692">
        <f t="shared" si="12"/>
        <v>69374.3</v>
      </c>
      <c r="P26" s="692">
        <f t="shared" si="12"/>
        <v>69374.3</v>
      </c>
      <c r="Q26" s="692">
        <f t="shared" si="12"/>
        <v>0</v>
      </c>
      <c r="R26" s="692">
        <f t="shared" si="12"/>
        <v>68338.600000000006</v>
      </c>
      <c r="S26" s="692">
        <f t="shared" si="12"/>
        <v>68338.600000000006</v>
      </c>
      <c r="T26" s="692">
        <f t="shared" si="12"/>
        <v>0</v>
      </c>
      <c r="U26" s="692">
        <f t="shared" si="12"/>
        <v>68338.600000000006</v>
      </c>
      <c r="V26" s="692">
        <f t="shared" si="12"/>
        <v>68338.600000000006</v>
      </c>
      <c r="W26" s="692">
        <f t="shared" si="12"/>
        <v>0</v>
      </c>
    </row>
    <row r="27" spans="1:100" s="16" customFormat="1" ht="18.75">
      <c r="A27" s="963" t="s">
        <v>1452</v>
      </c>
      <c r="B27" s="964"/>
      <c r="C27" s="964"/>
      <c r="D27" s="964"/>
      <c r="E27" s="964"/>
      <c r="F27" s="964"/>
      <c r="G27" s="964"/>
      <c r="H27" s="964"/>
      <c r="I27" s="964"/>
      <c r="J27" s="964"/>
      <c r="K27" s="964"/>
      <c r="L27" s="693">
        <f>SUM(L28,)</f>
        <v>38899.4</v>
      </c>
      <c r="M27" s="693">
        <f t="shared" ref="M27:W27" si="13">SUM(M28,)</f>
        <v>58369.9</v>
      </c>
      <c r="N27" s="693">
        <f t="shared" si="13"/>
        <v>12886.5</v>
      </c>
      <c r="O27" s="693">
        <f t="shared" si="13"/>
        <v>69374.3</v>
      </c>
      <c r="P27" s="693">
        <f t="shared" si="13"/>
        <v>69374.3</v>
      </c>
      <c r="Q27" s="693">
        <f t="shared" si="13"/>
        <v>0</v>
      </c>
      <c r="R27" s="693">
        <f t="shared" si="13"/>
        <v>68338.600000000006</v>
      </c>
      <c r="S27" s="693">
        <f t="shared" si="13"/>
        <v>68338.600000000006</v>
      </c>
      <c r="T27" s="693">
        <f t="shared" si="13"/>
        <v>0</v>
      </c>
      <c r="U27" s="693">
        <f t="shared" si="13"/>
        <v>68338.600000000006</v>
      </c>
      <c r="V27" s="693">
        <f t="shared" si="13"/>
        <v>68338.600000000006</v>
      </c>
      <c r="W27" s="693">
        <f t="shared" si="13"/>
        <v>0</v>
      </c>
    </row>
    <row r="28" spans="1:100" s="16" customFormat="1" ht="18.75">
      <c r="A28" s="18" t="s">
        <v>14</v>
      </c>
      <c r="B28" s="124" t="s">
        <v>1453</v>
      </c>
      <c r="C28" s="89"/>
      <c r="D28" s="88"/>
      <c r="E28" s="124"/>
      <c r="F28" s="124"/>
      <c r="G28" s="124"/>
      <c r="H28" s="92">
        <v>400</v>
      </c>
      <c r="I28" s="90"/>
      <c r="J28" s="89"/>
      <c r="K28" s="88"/>
      <c r="L28" s="694">
        <f t="shared" ref="L28:W28" si="14">SUM(L29:L29)</f>
        <v>38899.4</v>
      </c>
      <c r="M28" s="694">
        <f t="shared" si="14"/>
        <v>58369.9</v>
      </c>
      <c r="N28" s="694">
        <f t="shared" si="14"/>
        <v>12886.5</v>
      </c>
      <c r="O28" s="694">
        <f t="shared" si="14"/>
        <v>69374.3</v>
      </c>
      <c r="P28" s="694">
        <f t="shared" si="14"/>
        <v>69374.3</v>
      </c>
      <c r="Q28" s="694">
        <f t="shared" si="14"/>
        <v>0</v>
      </c>
      <c r="R28" s="694">
        <f t="shared" si="14"/>
        <v>68338.600000000006</v>
      </c>
      <c r="S28" s="694">
        <f t="shared" si="14"/>
        <v>68338.600000000006</v>
      </c>
      <c r="T28" s="694">
        <f t="shared" si="14"/>
        <v>0</v>
      </c>
      <c r="U28" s="694">
        <f t="shared" si="14"/>
        <v>68338.600000000006</v>
      </c>
      <c r="V28" s="694">
        <f t="shared" si="14"/>
        <v>68338.600000000006</v>
      </c>
      <c r="W28" s="695">
        <f t="shared" si="14"/>
        <v>0</v>
      </c>
    </row>
    <row r="29" spans="1:100" s="16" customFormat="1" ht="168">
      <c r="A29" s="18" t="s">
        <v>1454</v>
      </c>
      <c r="B29" s="124" t="s">
        <v>1653</v>
      </c>
      <c r="C29" s="89"/>
      <c r="D29" s="100" t="s">
        <v>1654</v>
      </c>
      <c r="E29" s="124">
        <v>10</v>
      </c>
      <c r="F29" s="151" t="s">
        <v>94</v>
      </c>
      <c r="G29" s="124" t="s">
        <v>1655</v>
      </c>
      <c r="H29" s="92">
        <v>410</v>
      </c>
      <c r="I29" s="223" t="s">
        <v>1656</v>
      </c>
      <c r="J29" s="230"/>
      <c r="K29" s="88"/>
      <c r="L29" s="694">
        <v>38899.4</v>
      </c>
      <c r="M29" s="694">
        <v>58369.9</v>
      </c>
      <c r="N29" s="694">
        <v>12886.5</v>
      </c>
      <c r="O29" s="694">
        <v>69374.3</v>
      </c>
      <c r="P29" s="694">
        <v>69374.3</v>
      </c>
      <c r="Q29" s="694"/>
      <c r="R29" s="694">
        <v>68338.600000000006</v>
      </c>
      <c r="S29" s="694">
        <v>68338.600000000006</v>
      </c>
      <c r="T29" s="694"/>
      <c r="U29" s="694">
        <v>68338.600000000006</v>
      </c>
      <c r="V29" s="694">
        <v>68338.600000000006</v>
      </c>
      <c r="W29" s="695"/>
    </row>
    <row r="30" spans="1:100" s="85" customFormat="1" ht="47.25">
      <c r="A30" s="75" t="s">
        <v>174</v>
      </c>
      <c r="B30" s="74" t="s">
        <v>457</v>
      </c>
      <c r="C30" s="75"/>
      <c r="D30" s="75"/>
      <c r="E30" s="75"/>
      <c r="F30" s="75"/>
      <c r="G30" s="75"/>
      <c r="H30" s="75"/>
      <c r="I30" s="169"/>
      <c r="J30" s="75"/>
      <c r="K30" s="75" t="s">
        <v>62</v>
      </c>
      <c r="L30" s="680">
        <f>SUM(L31,L70,L78)</f>
        <v>1240507.1000000001</v>
      </c>
      <c r="M30" s="680">
        <f t="shared" ref="M30:W30" si="15">SUM(M31,M70,M78)</f>
        <v>1350778.4</v>
      </c>
      <c r="N30" s="680">
        <f t="shared" si="15"/>
        <v>729703.5</v>
      </c>
      <c r="O30" s="680">
        <f t="shared" si="15"/>
        <v>1528334.7</v>
      </c>
      <c r="P30" s="680">
        <f t="shared" si="15"/>
        <v>1528334.7</v>
      </c>
      <c r="Q30" s="680">
        <f t="shared" si="15"/>
        <v>0</v>
      </c>
      <c r="R30" s="680">
        <f t="shared" si="15"/>
        <v>1528334.7</v>
      </c>
      <c r="S30" s="680">
        <f t="shared" si="15"/>
        <v>1528334.7</v>
      </c>
      <c r="T30" s="680">
        <f t="shared" si="15"/>
        <v>0</v>
      </c>
      <c r="U30" s="680">
        <f t="shared" si="15"/>
        <v>1530818.6</v>
      </c>
      <c r="V30" s="680">
        <f t="shared" si="15"/>
        <v>1530818.6</v>
      </c>
      <c r="W30" s="680">
        <f t="shared" si="15"/>
        <v>0</v>
      </c>
      <c r="X30" s="73"/>
      <c r="Y30" s="73"/>
      <c r="Z30" s="73"/>
      <c r="AA30" s="148"/>
      <c r="AB30" s="148"/>
      <c r="AC30" s="148"/>
      <c r="AD30" s="148"/>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row>
    <row r="31" spans="1:100" s="159" customFormat="1" ht="15">
      <c r="A31" s="281" t="s">
        <v>9</v>
      </c>
      <c r="B31" s="725" t="s">
        <v>67</v>
      </c>
      <c r="C31" s="725"/>
      <c r="D31" s="725"/>
      <c r="E31" s="725"/>
      <c r="F31" s="725"/>
      <c r="G31" s="725"/>
      <c r="H31" s="725"/>
      <c r="I31" s="725"/>
      <c r="J31" s="725"/>
      <c r="K31" s="725"/>
      <c r="L31" s="647">
        <f>SUM(L32,L41,L46,L67,)</f>
        <v>1216189.2000000002</v>
      </c>
      <c r="M31" s="647">
        <f t="shared" ref="M31:W31" si="16">SUM(M32,M41,M46,M67,)</f>
        <v>1315440</v>
      </c>
      <c r="N31" s="647">
        <f t="shared" si="16"/>
        <v>709740.3</v>
      </c>
      <c r="O31" s="647">
        <f t="shared" si="16"/>
        <v>1494311.3</v>
      </c>
      <c r="P31" s="647">
        <f t="shared" si="16"/>
        <v>1494311.3</v>
      </c>
      <c r="Q31" s="647">
        <f t="shared" si="16"/>
        <v>0</v>
      </c>
      <c r="R31" s="647">
        <f t="shared" si="16"/>
        <v>1494311.3</v>
      </c>
      <c r="S31" s="647">
        <f t="shared" si="16"/>
        <v>1494311.3</v>
      </c>
      <c r="T31" s="647">
        <f t="shared" si="16"/>
        <v>0</v>
      </c>
      <c r="U31" s="647">
        <f t="shared" si="16"/>
        <v>1496795.2000000002</v>
      </c>
      <c r="V31" s="647">
        <f t="shared" si="16"/>
        <v>1496795.2000000002</v>
      </c>
      <c r="W31" s="647">
        <f t="shared" si="16"/>
        <v>0</v>
      </c>
      <c r="X31" s="73"/>
      <c r="Y31" s="73"/>
      <c r="Z31" s="73"/>
      <c r="AA31" s="148"/>
      <c r="AB31" s="148"/>
      <c r="AC31" s="148"/>
      <c r="AD31" s="148"/>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row>
    <row r="32" spans="1:100" s="16" customFormat="1">
      <c r="A32" s="104" t="s">
        <v>57</v>
      </c>
      <c r="B32" s="94"/>
      <c r="C32" s="105"/>
      <c r="D32" s="93"/>
      <c r="E32" s="94"/>
      <c r="F32" s="94"/>
      <c r="G32" s="94"/>
      <c r="H32" s="94"/>
      <c r="I32" s="106"/>
      <c r="J32" s="105"/>
      <c r="K32" s="93"/>
      <c r="L32" s="688">
        <f t="shared" ref="L32:W32" si="17">L33+L36</f>
        <v>5356.9000000000005</v>
      </c>
      <c r="M32" s="688">
        <f t="shared" si="17"/>
        <v>5568.0999999999995</v>
      </c>
      <c r="N32" s="688">
        <f t="shared" si="17"/>
        <v>2742.2000000000003</v>
      </c>
      <c r="O32" s="688">
        <f>O33+O36</f>
        <v>6178.9000000000005</v>
      </c>
      <c r="P32" s="688">
        <f t="shared" si="17"/>
        <v>6178.9000000000005</v>
      </c>
      <c r="Q32" s="688">
        <f t="shared" si="17"/>
        <v>0</v>
      </c>
      <c r="R32" s="688">
        <f t="shared" si="17"/>
        <v>6178.9000000000005</v>
      </c>
      <c r="S32" s="688">
        <f t="shared" si="17"/>
        <v>6178.9000000000005</v>
      </c>
      <c r="T32" s="688">
        <f t="shared" si="17"/>
        <v>0</v>
      </c>
      <c r="U32" s="688">
        <f t="shared" si="17"/>
        <v>6178.9000000000005</v>
      </c>
      <c r="V32" s="688">
        <f t="shared" si="17"/>
        <v>6178.9000000000005</v>
      </c>
      <c r="W32" s="696">
        <f t="shared" si="17"/>
        <v>0</v>
      </c>
      <c r="AA32" s="148"/>
      <c r="AB32" s="148"/>
      <c r="AC32" s="148"/>
      <c r="AD32" s="148"/>
    </row>
    <row r="33" spans="1:30" s="16" customFormat="1">
      <c r="A33" s="107" t="s">
        <v>10</v>
      </c>
      <c r="B33" s="94" t="s">
        <v>68</v>
      </c>
      <c r="C33" s="91"/>
      <c r="D33" s="91"/>
      <c r="E33" s="94"/>
      <c r="F33" s="94"/>
      <c r="G33" s="94"/>
      <c r="H33" s="95">
        <v>100</v>
      </c>
      <c r="I33" s="109"/>
      <c r="J33" s="91"/>
      <c r="K33" s="91"/>
      <c r="L33" s="685">
        <f>SUM(L34:L35)</f>
        <v>3904.9</v>
      </c>
      <c r="M33" s="685">
        <f>SUM(M34:M35)</f>
        <v>3999.7</v>
      </c>
      <c r="N33" s="685">
        <f>SUM(N34:N35)</f>
        <v>2423.4</v>
      </c>
      <c r="O33" s="685">
        <f>SUM(O34:O35)</f>
        <v>4605.6000000000004</v>
      </c>
      <c r="P33" s="685">
        <f>SUM(P34:P35)</f>
        <v>4605.6000000000004</v>
      </c>
      <c r="Q33" s="685">
        <f t="shared" ref="Q33:W33" si="18">SUM(Q34:Q35)</f>
        <v>0</v>
      </c>
      <c r="R33" s="685">
        <f t="shared" si="18"/>
        <v>4605.6000000000004</v>
      </c>
      <c r="S33" s="685">
        <f t="shared" si="18"/>
        <v>4605.6000000000004</v>
      </c>
      <c r="T33" s="685">
        <f t="shared" si="18"/>
        <v>0</v>
      </c>
      <c r="U33" s="685">
        <f t="shared" si="18"/>
        <v>4605.6000000000004</v>
      </c>
      <c r="V33" s="685">
        <f t="shared" si="18"/>
        <v>4605.6000000000004</v>
      </c>
      <c r="W33" s="686">
        <f t="shared" si="18"/>
        <v>0</v>
      </c>
      <c r="AA33" s="148"/>
      <c r="AB33" s="148"/>
      <c r="AC33" s="148"/>
      <c r="AD33" s="148"/>
    </row>
    <row r="34" spans="1:30" s="16" customFormat="1" ht="78.75">
      <c r="A34" s="107" t="s">
        <v>434</v>
      </c>
      <c r="B34" s="94" t="s">
        <v>178</v>
      </c>
      <c r="C34" s="91"/>
      <c r="D34" s="97" t="s">
        <v>563</v>
      </c>
      <c r="E34" s="96" t="s">
        <v>158</v>
      </c>
      <c r="F34" s="96" t="s">
        <v>98</v>
      </c>
      <c r="G34" s="96" t="s">
        <v>208</v>
      </c>
      <c r="H34" s="95">
        <v>100</v>
      </c>
      <c r="I34" s="98" t="s">
        <v>1697</v>
      </c>
      <c r="J34" s="91"/>
      <c r="K34" s="91"/>
      <c r="L34" s="685">
        <v>458.1</v>
      </c>
      <c r="M34" s="685">
        <v>466.5</v>
      </c>
      <c r="N34" s="685">
        <v>292.3</v>
      </c>
      <c r="O34" s="685">
        <v>678.7</v>
      </c>
      <c r="P34" s="685">
        <v>678.7</v>
      </c>
      <c r="Q34" s="685"/>
      <c r="R34" s="685">
        <f>O34</f>
        <v>678.7</v>
      </c>
      <c r="S34" s="685">
        <f>R34</f>
        <v>678.7</v>
      </c>
      <c r="T34" s="685"/>
      <c r="U34" s="685">
        <f>R34</f>
        <v>678.7</v>
      </c>
      <c r="V34" s="685">
        <f>S34</f>
        <v>678.7</v>
      </c>
      <c r="W34" s="686"/>
      <c r="AA34" s="148"/>
      <c r="AB34" s="148"/>
      <c r="AC34" s="148"/>
      <c r="AD34" s="148"/>
    </row>
    <row r="35" spans="1:30" s="16" customFormat="1" ht="157.5">
      <c r="A35" s="107" t="s">
        <v>258</v>
      </c>
      <c r="B35" s="94" t="s">
        <v>179</v>
      </c>
      <c r="C35" s="91"/>
      <c r="D35" s="97" t="s">
        <v>571</v>
      </c>
      <c r="E35" s="96" t="s">
        <v>158</v>
      </c>
      <c r="F35" s="96" t="s">
        <v>98</v>
      </c>
      <c r="G35" s="96" t="s">
        <v>207</v>
      </c>
      <c r="H35" s="95">
        <v>100</v>
      </c>
      <c r="I35" s="98" t="s">
        <v>441</v>
      </c>
      <c r="J35" s="91"/>
      <c r="K35" s="91"/>
      <c r="L35" s="685">
        <f>3446.5+0.3</f>
        <v>3446.8</v>
      </c>
      <c r="M35" s="685">
        <f>3533.1+0.1</f>
        <v>3533.2</v>
      </c>
      <c r="N35" s="685">
        <f>2130.9+0.2</f>
        <v>2131.1</v>
      </c>
      <c r="O35" s="685">
        <v>3926.9</v>
      </c>
      <c r="P35" s="685">
        <v>3926.9</v>
      </c>
      <c r="Q35" s="685"/>
      <c r="R35" s="685">
        <f>O35</f>
        <v>3926.9</v>
      </c>
      <c r="S35" s="685">
        <f>R35</f>
        <v>3926.9</v>
      </c>
      <c r="T35" s="685"/>
      <c r="U35" s="685">
        <f>R35</f>
        <v>3926.9</v>
      </c>
      <c r="V35" s="685">
        <f>S35</f>
        <v>3926.9</v>
      </c>
      <c r="W35" s="686"/>
      <c r="AA35" s="148"/>
      <c r="AB35" s="148"/>
      <c r="AC35" s="148"/>
      <c r="AD35" s="148"/>
    </row>
    <row r="36" spans="1:30" s="16" customFormat="1" ht="31.5">
      <c r="A36" s="107" t="s">
        <v>11</v>
      </c>
      <c r="B36" s="94" t="s">
        <v>69</v>
      </c>
      <c r="C36" s="106"/>
      <c r="D36" s="108"/>
      <c r="E36" s="94"/>
      <c r="F36" s="94"/>
      <c r="G36" s="94"/>
      <c r="H36" s="95">
        <v>200</v>
      </c>
      <c r="I36" s="106"/>
      <c r="J36" s="106"/>
      <c r="K36" s="108"/>
      <c r="L36" s="685">
        <f>SUM(L38:L39)</f>
        <v>1452.0000000000002</v>
      </c>
      <c r="M36" s="685">
        <f>SUM(M38:M39)</f>
        <v>1568.3999999999999</v>
      </c>
      <c r="N36" s="685">
        <f>SUM(N38:N39)</f>
        <v>318.8</v>
      </c>
      <c r="O36" s="685">
        <f t="shared" ref="O36:W36" si="19">SUM(O38:O39)</f>
        <v>1573.3</v>
      </c>
      <c r="P36" s="685">
        <f t="shared" si="19"/>
        <v>1573.3</v>
      </c>
      <c r="Q36" s="685">
        <f t="shared" si="19"/>
        <v>0</v>
      </c>
      <c r="R36" s="685">
        <f t="shared" si="19"/>
        <v>1573.3</v>
      </c>
      <c r="S36" s="685">
        <f t="shared" si="19"/>
        <v>1573.3</v>
      </c>
      <c r="T36" s="685">
        <f t="shared" si="19"/>
        <v>0</v>
      </c>
      <c r="U36" s="685">
        <f t="shared" si="19"/>
        <v>1573.3</v>
      </c>
      <c r="V36" s="685">
        <f t="shared" si="19"/>
        <v>1573.3</v>
      </c>
      <c r="W36" s="686">
        <f t="shared" si="19"/>
        <v>0</v>
      </c>
      <c r="AA36" s="148"/>
      <c r="AB36" s="148"/>
      <c r="AC36" s="148"/>
      <c r="AD36" s="148"/>
    </row>
    <row r="37" spans="1:30" s="16" customFormat="1">
      <c r="A37" s="163"/>
      <c r="B37" s="164"/>
      <c r="C37" s="165"/>
      <c r="D37" s="166"/>
      <c r="E37" s="164"/>
      <c r="F37" s="164"/>
      <c r="G37" s="164"/>
      <c r="H37" s="164"/>
      <c r="I37" s="167"/>
      <c r="J37" s="165"/>
      <c r="K37" s="166"/>
      <c r="L37" s="697"/>
      <c r="M37" s="697"/>
      <c r="N37" s="697"/>
      <c r="O37" s="698"/>
      <c r="P37" s="698"/>
      <c r="Q37" s="698"/>
      <c r="R37" s="698"/>
      <c r="S37" s="698"/>
      <c r="T37" s="698"/>
      <c r="U37" s="698"/>
      <c r="V37" s="698"/>
      <c r="W37" s="699"/>
      <c r="AA37" s="148"/>
      <c r="AB37" s="148"/>
      <c r="AC37" s="148"/>
      <c r="AD37" s="148"/>
    </row>
    <row r="38" spans="1:30" s="16" customFormat="1" ht="78.75">
      <c r="A38" s="107" t="s">
        <v>238</v>
      </c>
      <c r="B38" s="94" t="s">
        <v>178</v>
      </c>
      <c r="C38" s="106"/>
      <c r="D38" s="97" t="s">
        <v>564</v>
      </c>
      <c r="E38" s="96" t="s">
        <v>158</v>
      </c>
      <c r="F38" s="96" t="s">
        <v>98</v>
      </c>
      <c r="G38" s="96" t="s">
        <v>208</v>
      </c>
      <c r="H38" s="95">
        <v>200</v>
      </c>
      <c r="I38" s="179" t="s">
        <v>442</v>
      </c>
      <c r="J38" s="106"/>
      <c r="K38" s="108"/>
      <c r="L38" s="685">
        <f>1301.9-0.1</f>
        <v>1301.8000000000002</v>
      </c>
      <c r="M38" s="685">
        <v>1513.3</v>
      </c>
      <c r="N38" s="685">
        <v>284.3</v>
      </c>
      <c r="O38" s="685">
        <v>1513.3</v>
      </c>
      <c r="P38" s="685">
        <v>1513.3</v>
      </c>
      <c r="Q38" s="685"/>
      <c r="R38" s="685">
        <v>1513.3</v>
      </c>
      <c r="S38" s="685">
        <v>1513.3</v>
      </c>
      <c r="T38" s="685"/>
      <c r="U38" s="685">
        <v>1513.3</v>
      </c>
      <c r="V38" s="685">
        <v>1513.3</v>
      </c>
      <c r="W38" s="686"/>
      <c r="AA38" s="148"/>
      <c r="AB38" s="148"/>
      <c r="AC38" s="148"/>
      <c r="AD38" s="148"/>
    </row>
    <row r="39" spans="1:30" s="16" customFormat="1" ht="157.5">
      <c r="A39" s="107" t="s">
        <v>443</v>
      </c>
      <c r="B39" s="94" t="s">
        <v>179</v>
      </c>
      <c r="C39" s="106"/>
      <c r="D39" s="97" t="s">
        <v>571</v>
      </c>
      <c r="E39" s="96" t="s">
        <v>158</v>
      </c>
      <c r="F39" s="96" t="s">
        <v>98</v>
      </c>
      <c r="G39" s="96" t="s">
        <v>207</v>
      </c>
      <c r="H39" s="95">
        <v>200</v>
      </c>
      <c r="I39" s="179" t="s">
        <v>441</v>
      </c>
      <c r="J39" s="106"/>
      <c r="K39" s="108"/>
      <c r="L39" s="685">
        <v>150.19999999999999</v>
      </c>
      <c r="M39" s="685">
        <v>55.1</v>
      </c>
      <c r="N39" s="685">
        <v>34.5</v>
      </c>
      <c r="O39" s="685">
        <v>60</v>
      </c>
      <c r="P39" s="685">
        <v>60</v>
      </c>
      <c r="Q39" s="685">
        <v>0</v>
      </c>
      <c r="R39" s="685">
        <v>60</v>
      </c>
      <c r="S39" s="685">
        <v>60</v>
      </c>
      <c r="T39" s="685"/>
      <c r="U39" s="685">
        <v>60</v>
      </c>
      <c r="V39" s="685">
        <v>60</v>
      </c>
      <c r="W39" s="686"/>
      <c r="AA39" s="148"/>
      <c r="AB39" s="148"/>
      <c r="AC39" s="148"/>
      <c r="AD39" s="148"/>
    </row>
    <row r="40" spans="1:30" s="16" customFormat="1">
      <c r="A40" s="107" t="s">
        <v>20</v>
      </c>
      <c r="B40" s="94" t="s">
        <v>31</v>
      </c>
      <c r="C40" s="106"/>
      <c r="D40" s="108"/>
      <c r="E40" s="94"/>
      <c r="F40" s="94"/>
      <c r="G40" s="94"/>
      <c r="H40" s="95">
        <v>800</v>
      </c>
      <c r="I40" s="106"/>
      <c r="J40" s="106"/>
      <c r="K40" s="108"/>
      <c r="L40" s="685"/>
      <c r="M40" s="685"/>
      <c r="N40" s="685"/>
      <c r="O40" s="685">
        <f>SUM(P40:Q40)</f>
        <v>0</v>
      </c>
      <c r="P40" s="685"/>
      <c r="Q40" s="685"/>
      <c r="R40" s="685">
        <f>SUM(S40:T40)</f>
        <v>0</v>
      </c>
      <c r="S40" s="685"/>
      <c r="T40" s="685"/>
      <c r="U40" s="685">
        <f>SUM(V40:W40)</f>
        <v>0</v>
      </c>
      <c r="V40" s="685"/>
      <c r="W40" s="686"/>
      <c r="AA40" s="148"/>
      <c r="AB40" s="148"/>
      <c r="AC40" s="148"/>
      <c r="AD40" s="148"/>
    </row>
    <row r="41" spans="1:30" s="16" customFormat="1">
      <c r="A41" s="978" t="s">
        <v>73</v>
      </c>
      <c r="B41" s="979"/>
      <c r="C41" s="979"/>
      <c r="D41" s="979"/>
      <c r="E41" s="979"/>
      <c r="F41" s="979"/>
      <c r="G41" s="979"/>
      <c r="H41" s="979"/>
      <c r="I41" s="979"/>
      <c r="J41" s="979"/>
      <c r="K41" s="979"/>
      <c r="L41" s="687">
        <f>SUM(L42)</f>
        <v>384.7</v>
      </c>
      <c r="M41" s="687">
        <f t="shared" ref="M41:W41" si="20">SUM(M42)</f>
        <v>597.5</v>
      </c>
      <c r="N41" s="687">
        <f t="shared" si="20"/>
        <v>281.39999999999998</v>
      </c>
      <c r="O41" s="687">
        <f>SUM(O42)</f>
        <v>581</v>
      </c>
      <c r="P41" s="687">
        <f t="shared" si="20"/>
        <v>581</v>
      </c>
      <c r="Q41" s="687">
        <f t="shared" si="20"/>
        <v>0</v>
      </c>
      <c r="R41" s="687">
        <f t="shared" si="20"/>
        <v>581</v>
      </c>
      <c r="S41" s="687">
        <f t="shared" si="20"/>
        <v>581</v>
      </c>
      <c r="T41" s="687">
        <f t="shared" si="20"/>
        <v>0</v>
      </c>
      <c r="U41" s="687">
        <f t="shared" si="20"/>
        <v>581</v>
      </c>
      <c r="V41" s="687">
        <f t="shared" si="20"/>
        <v>581</v>
      </c>
      <c r="W41" s="700">
        <f t="shared" si="20"/>
        <v>0</v>
      </c>
      <c r="AA41" s="148"/>
      <c r="AB41" s="148"/>
      <c r="AC41" s="148"/>
      <c r="AD41" s="148"/>
    </row>
    <row r="42" spans="1:30" s="16" customFormat="1" ht="31.5">
      <c r="A42" s="107" t="s">
        <v>21</v>
      </c>
      <c r="B42" s="94" t="s">
        <v>90</v>
      </c>
      <c r="C42" s="106"/>
      <c r="D42" s="108"/>
      <c r="E42" s="94"/>
      <c r="F42" s="94"/>
      <c r="G42" s="94"/>
      <c r="H42" s="95">
        <v>200</v>
      </c>
      <c r="I42" s="106"/>
      <c r="J42" s="106"/>
      <c r="K42" s="108"/>
      <c r="L42" s="685">
        <f t="shared" ref="L42:W42" si="21">SUM(L43:L45)</f>
        <v>384.7</v>
      </c>
      <c r="M42" s="685">
        <f t="shared" si="21"/>
        <v>597.5</v>
      </c>
      <c r="N42" s="685">
        <f t="shared" si="21"/>
        <v>281.39999999999998</v>
      </c>
      <c r="O42" s="685">
        <f t="shared" si="21"/>
        <v>581</v>
      </c>
      <c r="P42" s="685">
        <f t="shared" si="21"/>
        <v>581</v>
      </c>
      <c r="Q42" s="685">
        <f t="shared" si="21"/>
        <v>0</v>
      </c>
      <c r="R42" s="685">
        <f t="shared" si="21"/>
        <v>581</v>
      </c>
      <c r="S42" s="685">
        <f t="shared" si="21"/>
        <v>581</v>
      </c>
      <c r="T42" s="685">
        <f t="shared" si="21"/>
        <v>0</v>
      </c>
      <c r="U42" s="685">
        <f t="shared" si="21"/>
        <v>581</v>
      </c>
      <c r="V42" s="685">
        <f t="shared" si="21"/>
        <v>581</v>
      </c>
      <c r="W42" s="686">
        <f t="shared" si="21"/>
        <v>0</v>
      </c>
      <c r="AA42" s="148"/>
      <c r="AB42" s="148"/>
      <c r="AC42" s="148"/>
      <c r="AD42" s="148"/>
    </row>
    <row r="43" spans="1:30" s="16" customFormat="1" ht="126">
      <c r="A43" s="107" t="s">
        <v>74</v>
      </c>
      <c r="B43" s="94" t="s">
        <v>245</v>
      </c>
      <c r="C43" s="106"/>
      <c r="D43" s="97" t="s">
        <v>572</v>
      </c>
      <c r="E43" s="96" t="s">
        <v>158</v>
      </c>
      <c r="F43" s="96" t="s">
        <v>158</v>
      </c>
      <c r="G43" s="96" t="s">
        <v>210</v>
      </c>
      <c r="H43" s="95">
        <v>200</v>
      </c>
      <c r="I43" s="179" t="s">
        <v>444</v>
      </c>
      <c r="J43" s="106"/>
      <c r="K43" s="108"/>
      <c r="L43" s="685">
        <v>31.8</v>
      </c>
      <c r="M43" s="685">
        <v>112.4</v>
      </c>
      <c r="N43" s="685">
        <v>0</v>
      </c>
      <c r="O43" s="685">
        <v>117.8</v>
      </c>
      <c r="P43" s="685">
        <v>117.8</v>
      </c>
      <c r="Q43" s="685"/>
      <c r="R43" s="685">
        <v>117.8</v>
      </c>
      <c r="S43" s="685">
        <v>117.8</v>
      </c>
      <c r="T43" s="685"/>
      <c r="U43" s="685">
        <v>117.8</v>
      </c>
      <c r="V43" s="685">
        <v>117.8</v>
      </c>
      <c r="W43" s="686"/>
      <c r="AA43" s="148"/>
      <c r="AB43" s="148"/>
      <c r="AC43" s="148"/>
      <c r="AD43" s="148"/>
    </row>
    <row r="44" spans="1:30" s="16" customFormat="1" ht="126">
      <c r="A44" s="107" t="s">
        <v>77</v>
      </c>
      <c r="B44" s="94" t="s">
        <v>244</v>
      </c>
      <c r="C44" s="106"/>
      <c r="D44" s="97" t="s">
        <v>573</v>
      </c>
      <c r="E44" s="96" t="s">
        <v>81</v>
      </c>
      <c r="F44" s="96" t="s">
        <v>94</v>
      </c>
      <c r="G44" s="96" t="s">
        <v>209</v>
      </c>
      <c r="H44" s="95">
        <v>200</v>
      </c>
      <c r="I44" s="179" t="s">
        <v>445</v>
      </c>
      <c r="J44" s="106"/>
      <c r="K44" s="108"/>
      <c r="L44" s="685">
        <v>352.9</v>
      </c>
      <c r="M44" s="685">
        <v>485.1</v>
      </c>
      <c r="N44" s="685">
        <v>281.39999999999998</v>
      </c>
      <c r="O44" s="685">
        <v>463.2</v>
      </c>
      <c r="P44" s="685">
        <v>463.2</v>
      </c>
      <c r="Q44" s="685"/>
      <c r="R44" s="685">
        <v>463.2</v>
      </c>
      <c r="S44" s="685">
        <v>463.2</v>
      </c>
      <c r="T44" s="685"/>
      <c r="U44" s="685">
        <v>463.2</v>
      </c>
      <c r="V44" s="685">
        <v>463.2</v>
      </c>
      <c r="W44" s="686"/>
      <c r="AA44" s="148"/>
      <c r="AB44" s="148"/>
      <c r="AC44" s="148"/>
      <c r="AD44" s="148"/>
    </row>
    <row r="45" spans="1:30" s="16" customFormat="1">
      <c r="A45" s="107" t="s">
        <v>1229</v>
      </c>
      <c r="B45" s="94" t="s">
        <v>243</v>
      </c>
      <c r="C45" s="106"/>
      <c r="D45" s="108"/>
      <c r="E45" s="94"/>
      <c r="F45" s="94"/>
      <c r="G45" s="94"/>
      <c r="H45" s="95">
        <v>200</v>
      </c>
      <c r="I45" s="106"/>
      <c r="J45" s="106"/>
      <c r="K45" s="108"/>
      <c r="L45" s="685"/>
      <c r="M45" s="685"/>
      <c r="N45" s="685"/>
      <c r="O45" s="685">
        <f>SUM(P45:Q45)</f>
        <v>0</v>
      </c>
      <c r="P45" s="685"/>
      <c r="Q45" s="685"/>
      <c r="R45" s="685">
        <f>SUM(S45:T45)</f>
        <v>0</v>
      </c>
      <c r="S45" s="685"/>
      <c r="T45" s="685"/>
      <c r="U45" s="685">
        <f>SUM(V45:W45)</f>
        <v>0</v>
      </c>
      <c r="V45" s="685"/>
      <c r="W45" s="686"/>
      <c r="AA45" s="148"/>
      <c r="AB45" s="148"/>
      <c r="AC45" s="148"/>
      <c r="AD45" s="148"/>
    </row>
    <row r="46" spans="1:30" s="16" customFormat="1">
      <c r="A46" s="994" t="s">
        <v>75</v>
      </c>
      <c r="B46" s="995"/>
      <c r="C46" s="995"/>
      <c r="D46" s="995"/>
      <c r="E46" s="995"/>
      <c r="F46" s="995"/>
      <c r="G46" s="995"/>
      <c r="H46" s="995"/>
      <c r="I46" s="995"/>
      <c r="J46" s="995"/>
      <c r="K46" s="995"/>
      <c r="L46" s="687">
        <f t="shared" ref="L46:W46" si="22">SUM(L47,L55)</f>
        <v>1194156.1000000001</v>
      </c>
      <c r="M46" s="687">
        <f t="shared" si="22"/>
        <v>1290319.7999999998</v>
      </c>
      <c r="N46" s="687">
        <f t="shared" si="22"/>
        <v>694080.3</v>
      </c>
      <c r="O46" s="687">
        <f t="shared" si="22"/>
        <v>1462930.9000000001</v>
      </c>
      <c r="P46" s="687">
        <f t="shared" si="22"/>
        <v>1462930.9000000001</v>
      </c>
      <c r="Q46" s="687">
        <f t="shared" si="22"/>
        <v>0</v>
      </c>
      <c r="R46" s="687">
        <f t="shared" si="22"/>
        <v>1462930.9000000001</v>
      </c>
      <c r="S46" s="687">
        <f t="shared" si="22"/>
        <v>1462930.9000000001</v>
      </c>
      <c r="T46" s="687">
        <f t="shared" si="22"/>
        <v>0</v>
      </c>
      <c r="U46" s="687">
        <f t="shared" si="22"/>
        <v>1465414.8000000003</v>
      </c>
      <c r="V46" s="687">
        <f t="shared" si="22"/>
        <v>1465414.8000000003</v>
      </c>
      <c r="W46" s="700">
        <f t="shared" si="22"/>
        <v>0</v>
      </c>
      <c r="AA46" s="148"/>
      <c r="AB46" s="148"/>
      <c r="AC46" s="148"/>
      <c r="AD46" s="148"/>
    </row>
    <row r="47" spans="1:30" s="16" customFormat="1">
      <c r="A47" s="978" t="s">
        <v>36</v>
      </c>
      <c r="B47" s="979"/>
      <c r="C47" s="979"/>
      <c r="D47" s="979"/>
      <c r="E47" s="979"/>
      <c r="F47" s="979"/>
      <c r="G47" s="979"/>
      <c r="H47" s="979"/>
      <c r="I47" s="979"/>
      <c r="J47" s="979"/>
      <c r="K47" s="979"/>
      <c r="L47" s="688">
        <f>SUM(L48,L51)</f>
        <v>252028.5</v>
      </c>
      <c r="M47" s="688">
        <f t="shared" ref="M47:W47" si="23">SUM(M48,M51)</f>
        <v>0</v>
      </c>
      <c r="N47" s="688">
        <f t="shared" si="23"/>
        <v>0</v>
      </c>
      <c r="O47" s="688">
        <f t="shared" si="23"/>
        <v>0</v>
      </c>
      <c r="P47" s="688">
        <f t="shared" si="23"/>
        <v>0</v>
      </c>
      <c r="Q47" s="688">
        <f t="shared" si="23"/>
        <v>0</v>
      </c>
      <c r="R47" s="688">
        <f t="shared" si="23"/>
        <v>0</v>
      </c>
      <c r="S47" s="688">
        <f t="shared" si="23"/>
        <v>0</v>
      </c>
      <c r="T47" s="688">
        <f t="shared" si="23"/>
        <v>0</v>
      </c>
      <c r="U47" s="688">
        <f t="shared" si="23"/>
        <v>0</v>
      </c>
      <c r="V47" s="688">
        <f t="shared" si="23"/>
        <v>0</v>
      </c>
      <c r="W47" s="696">
        <f t="shared" si="23"/>
        <v>0</v>
      </c>
      <c r="AA47" s="148"/>
      <c r="AB47" s="148"/>
      <c r="AC47" s="148"/>
      <c r="AD47" s="148"/>
    </row>
    <row r="48" spans="1:30" s="16" customFormat="1" ht="78.75">
      <c r="A48" s="110" t="s">
        <v>33</v>
      </c>
      <c r="B48" s="94" t="s">
        <v>91</v>
      </c>
      <c r="C48" s="105"/>
      <c r="D48" s="93"/>
      <c r="E48" s="96"/>
      <c r="F48" s="96"/>
      <c r="G48" s="96"/>
      <c r="H48" s="95">
        <v>600</v>
      </c>
      <c r="I48" s="106"/>
      <c r="J48" s="105"/>
      <c r="K48" s="93"/>
      <c r="L48" s="685">
        <f t="shared" ref="L48:W48" si="24">SUM(L49:L50)</f>
        <v>249392</v>
      </c>
      <c r="M48" s="685">
        <f t="shared" si="24"/>
        <v>0</v>
      </c>
      <c r="N48" s="685">
        <f t="shared" si="24"/>
        <v>0</v>
      </c>
      <c r="O48" s="685">
        <f t="shared" si="24"/>
        <v>0</v>
      </c>
      <c r="P48" s="685">
        <f t="shared" si="24"/>
        <v>0</v>
      </c>
      <c r="Q48" s="685">
        <f t="shared" si="24"/>
        <v>0</v>
      </c>
      <c r="R48" s="685">
        <f t="shared" si="24"/>
        <v>0</v>
      </c>
      <c r="S48" s="685">
        <f t="shared" si="24"/>
        <v>0</v>
      </c>
      <c r="T48" s="685">
        <f t="shared" si="24"/>
        <v>0</v>
      </c>
      <c r="U48" s="685">
        <f t="shared" si="24"/>
        <v>0</v>
      </c>
      <c r="V48" s="685">
        <f t="shared" si="24"/>
        <v>0</v>
      </c>
      <c r="W48" s="686">
        <f t="shared" si="24"/>
        <v>0</v>
      </c>
      <c r="AA48" s="148"/>
      <c r="AB48" s="148"/>
      <c r="AC48" s="148"/>
      <c r="AD48" s="148"/>
    </row>
    <row r="49" spans="1:37" s="16" customFormat="1" ht="110.25">
      <c r="A49" s="110" t="s">
        <v>43</v>
      </c>
      <c r="B49" s="94" t="s">
        <v>529</v>
      </c>
      <c r="C49" s="180" t="s">
        <v>248</v>
      </c>
      <c r="D49" s="97" t="s">
        <v>586</v>
      </c>
      <c r="E49" s="96" t="s">
        <v>158</v>
      </c>
      <c r="F49" s="96" t="s">
        <v>93</v>
      </c>
      <c r="G49" s="96" t="s">
        <v>211</v>
      </c>
      <c r="H49" s="95">
        <v>611</v>
      </c>
      <c r="I49" s="179" t="s">
        <v>446</v>
      </c>
      <c r="J49" s="105"/>
      <c r="K49" s="93"/>
      <c r="L49" s="685">
        <v>134025.20000000001</v>
      </c>
      <c r="M49" s="685">
        <v>0</v>
      </c>
      <c r="N49" s="685">
        <v>0</v>
      </c>
      <c r="O49" s="685">
        <v>0</v>
      </c>
      <c r="P49" s="685">
        <v>0</v>
      </c>
      <c r="Q49" s="685">
        <v>0</v>
      </c>
      <c r="R49" s="685">
        <v>0</v>
      </c>
      <c r="S49" s="685">
        <v>0</v>
      </c>
      <c r="T49" s="685">
        <v>0</v>
      </c>
      <c r="U49" s="685">
        <v>0</v>
      </c>
      <c r="V49" s="685">
        <v>0</v>
      </c>
      <c r="W49" s="686">
        <v>0</v>
      </c>
      <c r="AA49" s="148"/>
      <c r="AB49" s="148"/>
      <c r="AC49" s="148"/>
      <c r="AD49" s="148"/>
    </row>
    <row r="50" spans="1:37" s="16" customFormat="1" ht="110.25">
      <c r="A50" s="110" t="s">
        <v>76</v>
      </c>
      <c r="B50" s="94" t="s">
        <v>530</v>
      </c>
      <c r="C50" s="181" t="s">
        <v>180</v>
      </c>
      <c r="D50" s="97" t="s">
        <v>586</v>
      </c>
      <c r="E50" s="96" t="s">
        <v>158</v>
      </c>
      <c r="F50" s="96" t="s">
        <v>155</v>
      </c>
      <c r="G50" s="97" t="s">
        <v>181</v>
      </c>
      <c r="H50" s="95">
        <v>611</v>
      </c>
      <c r="I50" s="182" t="s">
        <v>447</v>
      </c>
      <c r="J50" s="77"/>
      <c r="K50" s="183"/>
      <c r="L50" s="701">
        <v>115366.8</v>
      </c>
      <c r="M50" s="685">
        <v>0</v>
      </c>
      <c r="N50" s="685">
        <v>0</v>
      </c>
      <c r="O50" s="685">
        <v>0</v>
      </c>
      <c r="P50" s="685">
        <v>0</v>
      </c>
      <c r="Q50" s="685">
        <v>0</v>
      </c>
      <c r="R50" s="685">
        <v>0</v>
      </c>
      <c r="S50" s="685">
        <v>0</v>
      </c>
      <c r="T50" s="685">
        <v>0</v>
      </c>
      <c r="U50" s="685">
        <v>0</v>
      </c>
      <c r="V50" s="685">
        <v>0</v>
      </c>
      <c r="W50" s="686">
        <v>0</v>
      </c>
      <c r="Z50" s="148"/>
      <c r="AA50" s="148"/>
      <c r="AB50" s="148"/>
      <c r="AC50" s="148"/>
      <c r="AD50" s="148"/>
    </row>
    <row r="51" spans="1:37" s="16" customFormat="1">
      <c r="A51" s="110" t="s">
        <v>34</v>
      </c>
      <c r="B51" s="1" t="s">
        <v>35</v>
      </c>
      <c r="C51" s="105"/>
      <c r="D51" s="93"/>
      <c r="E51" s="96"/>
      <c r="F51" s="96"/>
      <c r="G51" s="96"/>
      <c r="H51" s="95">
        <v>600</v>
      </c>
      <c r="I51" s="106"/>
      <c r="J51" s="105"/>
      <c r="K51" s="93"/>
      <c r="L51" s="685">
        <f t="shared" ref="L51:W51" si="25">SUM(L52:L54)</f>
        <v>2636.5</v>
      </c>
      <c r="M51" s="685">
        <f t="shared" si="25"/>
        <v>0</v>
      </c>
      <c r="N51" s="685">
        <f t="shared" si="25"/>
        <v>0</v>
      </c>
      <c r="O51" s="685">
        <f t="shared" si="25"/>
        <v>0</v>
      </c>
      <c r="P51" s="685">
        <f t="shared" si="25"/>
        <v>0</v>
      </c>
      <c r="Q51" s="685">
        <f t="shared" si="25"/>
        <v>0</v>
      </c>
      <c r="R51" s="685">
        <f t="shared" si="25"/>
        <v>0</v>
      </c>
      <c r="S51" s="685">
        <f t="shared" si="25"/>
        <v>0</v>
      </c>
      <c r="T51" s="685">
        <f t="shared" si="25"/>
        <v>0</v>
      </c>
      <c r="U51" s="685">
        <f t="shared" si="25"/>
        <v>0</v>
      </c>
      <c r="V51" s="685">
        <f t="shared" si="25"/>
        <v>0</v>
      </c>
      <c r="W51" s="686">
        <f t="shared" si="25"/>
        <v>0</v>
      </c>
      <c r="AA51" s="148"/>
      <c r="AB51" s="148"/>
      <c r="AC51" s="148"/>
      <c r="AD51" s="148"/>
    </row>
    <row r="52" spans="1:37" s="16" customFormat="1" ht="94.5">
      <c r="A52" s="184" t="s">
        <v>44</v>
      </c>
      <c r="B52" s="121" t="s">
        <v>448</v>
      </c>
      <c r="C52" s="185"/>
      <c r="D52" s="97" t="s">
        <v>572</v>
      </c>
      <c r="E52" s="96" t="s">
        <v>158</v>
      </c>
      <c r="F52" s="96" t="s">
        <v>93</v>
      </c>
      <c r="G52" s="97" t="s">
        <v>246</v>
      </c>
      <c r="H52" s="95">
        <v>612</v>
      </c>
      <c r="I52" s="186" t="s">
        <v>449</v>
      </c>
      <c r="J52" s="187"/>
      <c r="K52" s="188"/>
      <c r="L52" s="701">
        <v>409.5</v>
      </c>
      <c r="M52" s="701">
        <v>0</v>
      </c>
      <c r="N52" s="701">
        <v>0</v>
      </c>
      <c r="O52" s="701">
        <v>0</v>
      </c>
      <c r="P52" s="701">
        <v>0</v>
      </c>
      <c r="Q52" s="701">
        <v>0</v>
      </c>
      <c r="R52" s="701">
        <v>0</v>
      </c>
      <c r="S52" s="701">
        <v>0</v>
      </c>
      <c r="T52" s="701">
        <v>0</v>
      </c>
      <c r="U52" s="701">
        <v>0</v>
      </c>
      <c r="V52" s="701">
        <v>0</v>
      </c>
      <c r="W52" s="702">
        <v>0</v>
      </c>
      <c r="Z52" s="148"/>
      <c r="AA52" s="148"/>
      <c r="AB52" s="148"/>
      <c r="AC52" s="148"/>
      <c r="AD52" s="148"/>
      <c r="AE52" s="148"/>
      <c r="AF52" s="148"/>
      <c r="AG52" s="148"/>
      <c r="AH52" s="148"/>
      <c r="AI52" s="148"/>
      <c r="AJ52" s="148"/>
      <c r="AK52" s="148"/>
    </row>
    <row r="53" spans="1:37" s="16" customFormat="1" ht="141.75">
      <c r="A53" s="110" t="s">
        <v>116</v>
      </c>
      <c r="B53" s="94" t="s">
        <v>1230</v>
      </c>
      <c r="C53" s="181"/>
      <c r="D53" s="97" t="s">
        <v>573</v>
      </c>
      <c r="E53" s="97" t="s">
        <v>158</v>
      </c>
      <c r="F53" s="97" t="s">
        <v>155</v>
      </c>
      <c r="G53" s="97" t="s">
        <v>247</v>
      </c>
      <c r="H53" s="95">
        <v>612</v>
      </c>
      <c r="I53" s="186" t="s">
        <v>449</v>
      </c>
      <c r="J53" s="105"/>
      <c r="K53" s="93"/>
      <c r="L53" s="701">
        <v>2037.8</v>
      </c>
      <c r="M53" s="701">
        <v>0</v>
      </c>
      <c r="N53" s="701">
        <v>0</v>
      </c>
      <c r="O53" s="701">
        <v>0</v>
      </c>
      <c r="P53" s="701">
        <v>0</v>
      </c>
      <c r="Q53" s="701">
        <v>0</v>
      </c>
      <c r="R53" s="701">
        <v>0</v>
      </c>
      <c r="S53" s="701">
        <v>0</v>
      </c>
      <c r="T53" s="701">
        <v>0</v>
      </c>
      <c r="U53" s="701">
        <v>0</v>
      </c>
      <c r="V53" s="701">
        <v>0</v>
      </c>
      <c r="W53" s="702">
        <v>0</v>
      </c>
      <c r="AA53" s="148"/>
      <c r="AB53" s="148"/>
      <c r="AC53" s="148"/>
      <c r="AD53" s="148"/>
    </row>
    <row r="54" spans="1:37" s="16" customFormat="1" ht="110.25">
      <c r="A54" s="110" t="s">
        <v>78</v>
      </c>
      <c r="B54" s="94" t="s">
        <v>451</v>
      </c>
      <c r="C54" s="181"/>
      <c r="D54" s="97" t="s">
        <v>564</v>
      </c>
      <c r="E54" s="97" t="s">
        <v>158</v>
      </c>
      <c r="F54" s="97" t="s">
        <v>155</v>
      </c>
      <c r="G54" s="97" t="s">
        <v>452</v>
      </c>
      <c r="H54" s="95">
        <v>612</v>
      </c>
      <c r="I54" s="186" t="s">
        <v>449</v>
      </c>
      <c r="J54" s="105"/>
      <c r="K54" s="93"/>
      <c r="L54" s="701">
        <v>189.2</v>
      </c>
      <c r="M54" s="701">
        <v>0</v>
      </c>
      <c r="N54" s="701">
        <v>0</v>
      </c>
      <c r="O54" s="701">
        <v>0</v>
      </c>
      <c r="P54" s="701">
        <v>0</v>
      </c>
      <c r="Q54" s="701">
        <v>0</v>
      </c>
      <c r="R54" s="701">
        <v>0</v>
      </c>
      <c r="S54" s="701">
        <v>0</v>
      </c>
      <c r="T54" s="701">
        <v>0</v>
      </c>
      <c r="U54" s="701">
        <v>0</v>
      </c>
      <c r="V54" s="701">
        <v>0</v>
      </c>
      <c r="W54" s="702">
        <v>0</v>
      </c>
      <c r="AA54" s="148"/>
      <c r="AB54" s="148"/>
      <c r="AC54" s="148"/>
      <c r="AD54" s="148"/>
    </row>
    <row r="55" spans="1:37" s="16" customFormat="1">
      <c r="A55" s="978" t="s">
        <v>37</v>
      </c>
      <c r="B55" s="979"/>
      <c r="C55" s="979"/>
      <c r="D55" s="979"/>
      <c r="E55" s="979"/>
      <c r="F55" s="979"/>
      <c r="G55" s="979"/>
      <c r="H55" s="979"/>
      <c r="I55" s="979"/>
      <c r="J55" s="979"/>
      <c r="K55" s="979"/>
      <c r="L55" s="688">
        <f t="shared" ref="L55:W55" si="26">SUM(L56,L61)</f>
        <v>942127.6</v>
      </c>
      <c r="M55" s="688">
        <f t="shared" si="26"/>
        <v>1290319.7999999998</v>
      </c>
      <c r="N55" s="688">
        <f t="shared" si="26"/>
        <v>694080.3</v>
      </c>
      <c r="O55" s="688">
        <f t="shared" si="26"/>
        <v>1462930.9000000001</v>
      </c>
      <c r="P55" s="688">
        <f t="shared" si="26"/>
        <v>1462930.9000000001</v>
      </c>
      <c r="Q55" s="688">
        <f t="shared" si="26"/>
        <v>0</v>
      </c>
      <c r="R55" s="688">
        <f t="shared" si="26"/>
        <v>1462930.9000000001</v>
      </c>
      <c r="S55" s="688">
        <f t="shared" si="26"/>
        <v>1462930.9000000001</v>
      </c>
      <c r="T55" s="688">
        <f t="shared" si="26"/>
        <v>0</v>
      </c>
      <c r="U55" s="688">
        <f t="shared" si="26"/>
        <v>1465414.8000000003</v>
      </c>
      <c r="V55" s="688">
        <f t="shared" si="26"/>
        <v>1465414.8000000003</v>
      </c>
      <c r="W55" s="696">
        <f t="shared" si="26"/>
        <v>0</v>
      </c>
      <c r="X55" s="20"/>
      <c r="AA55" s="148"/>
      <c r="AB55" s="148"/>
      <c r="AC55" s="148"/>
      <c r="AD55" s="148"/>
    </row>
    <row r="56" spans="1:37" s="16" customFormat="1" ht="63">
      <c r="A56" s="110" t="s">
        <v>38</v>
      </c>
      <c r="B56" s="94" t="s">
        <v>79</v>
      </c>
      <c r="C56" s="105"/>
      <c r="D56" s="93"/>
      <c r="E56" s="94"/>
      <c r="F56" s="94"/>
      <c r="G56" s="94"/>
      <c r="H56" s="95">
        <v>600</v>
      </c>
      <c r="I56" s="106"/>
      <c r="J56" s="105"/>
      <c r="K56" s="93"/>
      <c r="L56" s="685">
        <f>SUM(L57:L59)</f>
        <v>914144.2</v>
      </c>
      <c r="M56" s="685">
        <f t="shared" ref="M56:W56" si="27">SUM(M57:M59)</f>
        <v>1224578.3999999999</v>
      </c>
      <c r="N56" s="685">
        <f t="shared" si="27"/>
        <v>655445.4</v>
      </c>
      <c r="O56" s="685">
        <f>SUM(O57:O59)</f>
        <v>1394700.2000000002</v>
      </c>
      <c r="P56" s="685">
        <f t="shared" si="27"/>
        <v>1394700.2000000002</v>
      </c>
      <c r="Q56" s="685">
        <f t="shared" si="27"/>
        <v>0</v>
      </c>
      <c r="R56" s="685">
        <f t="shared" si="27"/>
        <v>1394700.2000000002</v>
      </c>
      <c r="S56" s="685">
        <f t="shared" si="27"/>
        <v>1394700.2000000002</v>
      </c>
      <c r="T56" s="685">
        <f t="shared" si="27"/>
        <v>0</v>
      </c>
      <c r="U56" s="685">
        <f t="shared" si="27"/>
        <v>1394700.2000000002</v>
      </c>
      <c r="V56" s="685">
        <f t="shared" si="27"/>
        <v>1394700.2000000002</v>
      </c>
      <c r="W56" s="686">
        <f t="shared" si="27"/>
        <v>0</v>
      </c>
      <c r="AA56" s="148"/>
      <c r="AB56" s="148"/>
      <c r="AC56" s="148"/>
      <c r="AD56" s="148"/>
    </row>
    <row r="57" spans="1:37" s="16" customFormat="1" ht="110.25">
      <c r="A57" s="110" t="s">
        <v>45</v>
      </c>
      <c r="B57" s="94" t="s">
        <v>1231</v>
      </c>
      <c r="C57" s="189" t="s">
        <v>248</v>
      </c>
      <c r="D57" s="190" t="s">
        <v>1232</v>
      </c>
      <c r="E57" s="120" t="s">
        <v>1233</v>
      </c>
      <c r="F57" s="120" t="s">
        <v>1234</v>
      </c>
      <c r="G57" s="120" t="s">
        <v>1235</v>
      </c>
      <c r="H57" s="190">
        <v>621</v>
      </c>
      <c r="I57" s="119" t="s">
        <v>1236</v>
      </c>
      <c r="J57" s="153"/>
      <c r="K57" s="122"/>
      <c r="L57" s="685">
        <v>0</v>
      </c>
      <c r="M57" s="685">
        <v>0</v>
      </c>
      <c r="N57" s="685">
        <v>0</v>
      </c>
      <c r="O57" s="685">
        <v>609597.80000000005</v>
      </c>
      <c r="P57" s="685">
        <v>609597.80000000005</v>
      </c>
      <c r="Q57" s="685"/>
      <c r="R57" s="685">
        <f>O57</f>
        <v>609597.80000000005</v>
      </c>
      <c r="S57" s="685">
        <f>O57</f>
        <v>609597.80000000005</v>
      </c>
      <c r="T57" s="685"/>
      <c r="U57" s="685">
        <f>O57</f>
        <v>609597.80000000005</v>
      </c>
      <c r="V57" s="685">
        <f>O57</f>
        <v>609597.80000000005</v>
      </c>
      <c r="W57" s="686"/>
      <c r="AA57" s="148"/>
      <c r="AB57" s="148"/>
      <c r="AC57" s="148"/>
      <c r="AD57" s="148"/>
    </row>
    <row r="58" spans="1:37" s="16" customFormat="1" ht="110.25">
      <c r="A58" s="191" t="s">
        <v>63</v>
      </c>
      <c r="B58" s="94" t="s">
        <v>531</v>
      </c>
      <c r="C58" s="192" t="s">
        <v>248</v>
      </c>
      <c r="D58" s="101" t="s">
        <v>586</v>
      </c>
      <c r="E58" s="193" t="s">
        <v>158</v>
      </c>
      <c r="F58" s="193" t="s">
        <v>93</v>
      </c>
      <c r="G58" s="101" t="s">
        <v>211</v>
      </c>
      <c r="H58" s="190">
        <v>621</v>
      </c>
      <c r="I58" s="194" t="s">
        <v>446</v>
      </c>
      <c r="J58" s="153"/>
      <c r="K58" s="122"/>
      <c r="L58" s="703">
        <v>408846.9</v>
      </c>
      <c r="M58" s="703">
        <v>546428.6</v>
      </c>
      <c r="N58" s="703">
        <v>298443.7</v>
      </c>
      <c r="O58" s="704">
        <v>0</v>
      </c>
      <c r="P58" s="704">
        <v>0</v>
      </c>
      <c r="Q58" s="703"/>
      <c r="R58" s="704">
        <v>0</v>
      </c>
      <c r="S58" s="704">
        <v>0</v>
      </c>
      <c r="T58" s="703"/>
      <c r="U58" s="704">
        <v>0</v>
      </c>
      <c r="V58" s="704">
        <v>0</v>
      </c>
      <c r="W58" s="705"/>
      <c r="AA58" s="148"/>
      <c r="AB58" s="148"/>
      <c r="AC58" s="148"/>
      <c r="AD58" s="148"/>
    </row>
    <row r="59" spans="1:37" s="16" customFormat="1" ht="141.75">
      <c r="A59" s="191" t="s">
        <v>1137</v>
      </c>
      <c r="B59" s="94" t="s">
        <v>1231</v>
      </c>
      <c r="C59" s="192" t="s">
        <v>453</v>
      </c>
      <c r="D59" s="101" t="s">
        <v>587</v>
      </c>
      <c r="E59" s="101" t="s">
        <v>158</v>
      </c>
      <c r="F59" s="101" t="s">
        <v>155</v>
      </c>
      <c r="G59" s="101" t="s">
        <v>181</v>
      </c>
      <c r="H59" s="190">
        <v>621</v>
      </c>
      <c r="I59" s="195" t="s">
        <v>447</v>
      </c>
      <c r="J59" s="153"/>
      <c r="K59" s="122"/>
      <c r="L59" s="706">
        <v>505297.3</v>
      </c>
      <c r="M59" s="706">
        <v>678149.8</v>
      </c>
      <c r="N59" s="706">
        <v>357001.7</v>
      </c>
      <c r="O59" s="707">
        <v>785102.4</v>
      </c>
      <c r="P59" s="685">
        <v>785102.4</v>
      </c>
      <c r="Q59" s="685"/>
      <c r="R59" s="685">
        <f>O59</f>
        <v>785102.4</v>
      </c>
      <c r="S59" s="685">
        <f>O59</f>
        <v>785102.4</v>
      </c>
      <c r="T59" s="685"/>
      <c r="U59" s="685">
        <f>O59</f>
        <v>785102.4</v>
      </c>
      <c r="V59" s="685">
        <f>O59</f>
        <v>785102.4</v>
      </c>
      <c r="W59" s="708"/>
      <c r="AA59" s="148"/>
      <c r="AB59" s="148"/>
      <c r="AC59" s="148"/>
      <c r="AD59" s="148"/>
    </row>
    <row r="60" spans="1:37" s="16" customFormat="1">
      <c r="A60" s="110" t="s">
        <v>1237</v>
      </c>
      <c r="B60" s="94" t="s">
        <v>243</v>
      </c>
      <c r="C60" s="105"/>
      <c r="D60" s="93"/>
      <c r="E60" s="94"/>
      <c r="F60" s="94"/>
      <c r="G60" s="94"/>
      <c r="H60" s="95">
        <v>621</v>
      </c>
      <c r="I60" s="106"/>
      <c r="J60" s="105"/>
      <c r="K60" s="93"/>
      <c r="L60" s="685"/>
      <c r="M60" s="685"/>
      <c r="N60" s="685"/>
      <c r="O60" s="685"/>
      <c r="P60" s="685"/>
      <c r="Q60" s="685"/>
      <c r="R60" s="685"/>
      <c r="S60" s="685"/>
      <c r="T60" s="685"/>
      <c r="U60" s="685"/>
      <c r="V60" s="685"/>
      <c r="W60" s="686"/>
      <c r="AA60" s="148"/>
      <c r="AB60" s="148"/>
      <c r="AC60" s="148"/>
      <c r="AD60" s="148"/>
    </row>
    <row r="61" spans="1:37" s="16" customFormat="1">
      <c r="A61" s="110" t="s">
        <v>40</v>
      </c>
      <c r="B61" s="111" t="s">
        <v>39</v>
      </c>
      <c r="C61" s="105"/>
      <c r="D61" s="93"/>
      <c r="E61" s="94"/>
      <c r="F61" s="94"/>
      <c r="G61" s="94"/>
      <c r="H61" s="95">
        <v>600</v>
      </c>
      <c r="I61" s="106"/>
      <c r="J61" s="105"/>
      <c r="K61" s="93"/>
      <c r="L61" s="685">
        <f t="shared" ref="L61:W61" si="28">SUM(L62:L65)</f>
        <v>27983.399999999998</v>
      </c>
      <c r="M61" s="685">
        <f t="shared" si="28"/>
        <v>65741.399999999994</v>
      </c>
      <c r="N61" s="685">
        <f t="shared" si="28"/>
        <v>38634.9</v>
      </c>
      <c r="O61" s="685">
        <f t="shared" si="28"/>
        <v>68230.7</v>
      </c>
      <c r="P61" s="685">
        <f t="shared" si="28"/>
        <v>68230.7</v>
      </c>
      <c r="Q61" s="685">
        <f t="shared" si="28"/>
        <v>0</v>
      </c>
      <c r="R61" s="685">
        <f t="shared" si="28"/>
        <v>68230.7</v>
      </c>
      <c r="S61" s="685">
        <f t="shared" si="28"/>
        <v>68230.7</v>
      </c>
      <c r="T61" s="685">
        <f t="shared" si="28"/>
        <v>0</v>
      </c>
      <c r="U61" s="685">
        <f t="shared" si="28"/>
        <v>70714.599999999991</v>
      </c>
      <c r="V61" s="685">
        <f t="shared" si="28"/>
        <v>70714.599999999991</v>
      </c>
      <c r="W61" s="686">
        <f t="shared" si="28"/>
        <v>0</v>
      </c>
      <c r="AA61" s="148"/>
      <c r="AB61" s="148"/>
      <c r="AC61" s="148"/>
      <c r="AD61" s="148"/>
    </row>
    <row r="62" spans="1:37" s="160" customFormat="1" ht="94.5">
      <c r="A62" s="196" t="s">
        <v>1238</v>
      </c>
      <c r="B62" s="197" t="s">
        <v>1239</v>
      </c>
      <c r="C62" s="198"/>
      <c r="D62" s="97" t="s">
        <v>587</v>
      </c>
      <c r="E62" s="199" t="s">
        <v>158</v>
      </c>
      <c r="F62" s="199" t="s">
        <v>93</v>
      </c>
      <c r="G62" s="200" t="s">
        <v>246</v>
      </c>
      <c r="H62" s="201" t="s">
        <v>162</v>
      </c>
      <c r="I62" s="202" t="s">
        <v>449</v>
      </c>
      <c r="J62" s="203"/>
      <c r="K62" s="203"/>
      <c r="L62" s="709">
        <v>2458.4</v>
      </c>
      <c r="M62" s="710">
        <v>4931.3999999999996</v>
      </c>
      <c r="N62" s="710">
        <v>1403.3</v>
      </c>
      <c r="O62" s="711">
        <v>4380.2</v>
      </c>
      <c r="P62" s="711">
        <v>4380.2</v>
      </c>
      <c r="Q62" s="711"/>
      <c r="R62" s="711">
        <v>4380.2</v>
      </c>
      <c r="S62" s="711">
        <v>4380.2</v>
      </c>
      <c r="T62" s="711"/>
      <c r="U62" s="711">
        <v>4380.2</v>
      </c>
      <c r="V62" s="711">
        <v>4380.2</v>
      </c>
      <c r="W62" s="712"/>
      <c r="AA62" s="148"/>
      <c r="AB62" s="148"/>
      <c r="AC62" s="148"/>
      <c r="AD62" s="148"/>
    </row>
    <row r="63" spans="1:37" s="16" customFormat="1" ht="94.5">
      <c r="A63" s="191" t="s">
        <v>1158</v>
      </c>
      <c r="B63" s="94" t="s">
        <v>1240</v>
      </c>
      <c r="C63" s="181"/>
      <c r="D63" s="97" t="s">
        <v>573</v>
      </c>
      <c r="E63" s="97" t="s">
        <v>158</v>
      </c>
      <c r="F63" s="97" t="s">
        <v>155</v>
      </c>
      <c r="G63" s="97" t="s">
        <v>247</v>
      </c>
      <c r="H63" s="95">
        <v>622</v>
      </c>
      <c r="I63" s="98" t="s">
        <v>450</v>
      </c>
      <c r="J63" s="105"/>
      <c r="K63" s="93"/>
      <c r="L63" s="713">
        <v>9255.6</v>
      </c>
      <c r="M63" s="714">
        <v>14536.3</v>
      </c>
      <c r="N63" s="714">
        <v>6648.2</v>
      </c>
      <c r="O63" s="701">
        <v>15472.9</v>
      </c>
      <c r="P63" s="701">
        <v>15472.9</v>
      </c>
      <c r="Q63" s="701"/>
      <c r="R63" s="701">
        <v>15472.9</v>
      </c>
      <c r="S63" s="701">
        <v>15472.9</v>
      </c>
      <c r="T63" s="701"/>
      <c r="U63" s="701">
        <v>15472.9</v>
      </c>
      <c r="V63" s="701">
        <v>15472.9</v>
      </c>
      <c r="W63" s="702"/>
      <c r="AA63" s="148"/>
      <c r="AB63" s="148"/>
      <c r="AC63" s="148"/>
      <c r="AD63" s="148"/>
    </row>
    <row r="64" spans="1:37" s="16" customFormat="1" ht="78.75">
      <c r="A64" s="196" t="s">
        <v>1159</v>
      </c>
      <c r="B64" s="94" t="s">
        <v>1241</v>
      </c>
      <c r="C64" s="181"/>
      <c r="D64" s="97" t="s">
        <v>1139</v>
      </c>
      <c r="E64" s="97" t="s">
        <v>1233</v>
      </c>
      <c r="F64" s="97" t="s">
        <v>1242</v>
      </c>
      <c r="G64" s="97" t="s">
        <v>1243</v>
      </c>
      <c r="H64" s="95" t="s">
        <v>1244</v>
      </c>
      <c r="I64" s="98" t="s">
        <v>1245</v>
      </c>
      <c r="J64" s="105"/>
      <c r="K64" s="93"/>
      <c r="L64" s="713">
        <v>15337.6</v>
      </c>
      <c r="M64" s="714">
        <v>44064.9</v>
      </c>
      <c r="N64" s="714">
        <v>28727.3</v>
      </c>
      <c r="O64" s="701">
        <v>46168.800000000003</v>
      </c>
      <c r="P64" s="701">
        <v>46168.800000000003</v>
      </c>
      <c r="Q64" s="701"/>
      <c r="R64" s="701">
        <v>46168.800000000003</v>
      </c>
      <c r="S64" s="701">
        <v>46168.800000000003</v>
      </c>
      <c r="T64" s="701"/>
      <c r="U64" s="701">
        <v>48652.7</v>
      </c>
      <c r="V64" s="701">
        <v>48652.7</v>
      </c>
      <c r="W64" s="702"/>
      <c r="AA64" s="148"/>
      <c r="AB64" s="148"/>
      <c r="AC64" s="148"/>
      <c r="AD64" s="148"/>
    </row>
    <row r="65" spans="1:100" s="16" customFormat="1" ht="126">
      <c r="A65" s="191" t="s">
        <v>1160</v>
      </c>
      <c r="B65" s="98" t="s">
        <v>1246</v>
      </c>
      <c r="C65" s="181"/>
      <c r="D65" s="97" t="s">
        <v>564</v>
      </c>
      <c r="E65" s="97" t="s">
        <v>158</v>
      </c>
      <c r="F65" s="97" t="s">
        <v>155</v>
      </c>
      <c r="G65" s="97" t="s">
        <v>452</v>
      </c>
      <c r="H65" s="97" t="s">
        <v>162</v>
      </c>
      <c r="I65" s="98" t="s">
        <v>1245</v>
      </c>
      <c r="J65" s="105"/>
      <c r="K65" s="93"/>
      <c r="L65" s="713">
        <v>931.8</v>
      </c>
      <c r="M65" s="714">
        <v>2208.8000000000002</v>
      </c>
      <c r="N65" s="714">
        <v>1856.1</v>
      </c>
      <c r="O65" s="701">
        <v>2208.8000000000002</v>
      </c>
      <c r="P65" s="701">
        <v>2208.8000000000002</v>
      </c>
      <c r="Q65" s="701"/>
      <c r="R65" s="701">
        <v>2208.8000000000002</v>
      </c>
      <c r="S65" s="701">
        <v>2208.8000000000002</v>
      </c>
      <c r="T65" s="701"/>
      <c r="U65" s="701">
        <v>2208.8000000000002</v>
      </c>
      <c r="V65" s="701">
        <v>2208.8000000000002</v>
      </c>
      <c r="W65" s="702"/>
      <c r="AA65" s="148"/>
      <c r="AB65" s="148"/>
      <c r="AC65" s="148"/>
      <c r="AD65" s="148"/>
    </row>
    <row r="66" spans="1:100" s="16" customFormat="1">
      <c r="A66" s="196" t="s">
        <v>1163</v>
      </c>
      <c r="B66" s="94" t="s">
        <v>243</v>
      </c>
      <c r="C66" s="105"/>
      <c r="D66" s="93"/>
      <c r="E66" s="94"/>
      <c r="F66" s="94"/>
      <c r="G66" s="94"/>
      <c r="H66" s="95">
        <v>622</v>
      </c>
      <c r="I66" s="106"/>
      <c r="J66" s="105"/>
      <c r="K66" s="93"/>
      <c r="L66" s="715">
        <v>0</v>
      </c>
      <c r="M66" s="715">
        <v>0</v>
      </c>
      <c r="N66" s="715">
        <v>0</v>
      </c>
      <c r="O66" s="685">
        <f>SUM(P66:Q66)</f>
        <v>0</v>
      </c>
      <c r="P66" s="685">
        <v>0</v>
      </c>
      <c r="Q66" s="685"/>
      <c r="R66" s="685">
        <f>SUM(S66:T66)</f>
        <v>0</v>
      </c>
      <c r="S66" s="685">
        <v>0</v>
      </c>
      <c r="T66" s="685"/>
      <c r="U66" s="685">
        <f>SUM(V66:W66)</f>
        <v>0</v>
      </c>
      <c r="V66" s="685">
        <v>0</v>
      </c>
      <c r="W66" s="686"/>
      <c r="AA66" s="148"/>
      <c r="AB66" s="148"/>
      <c r="AC66" s="148"/>
      <c r="AD66" s="148"/>
    </row>
    <row r="67" spans="1:100" s="16" customFormat="1">
      <c r="A67" s="994" t="s">
        <v>177</v>
      </c>
      <c r="B67" s="995"/>
      <c r="C67" s="995"/>
      <c r="D67" s="995"/>
      <c r="E67" s="995"/>
      <c r="F67" s="995"/>
      <c r="G67" s="995"/>
      <c r="H67" s="995"/>
      <c r="I67" s="995"/>
      <c r="J67" s="995"/>
      <c r="K67" s="995"/>
      <c r="L67" s="716">
        <f>SUM(L68:L69)</f>
        <v>16291.5</v>
      </c>
      <c r="M67" s="716">
        <f>SUM(M68:M69)</f>
        <v>18954.599999999999</v>
      </c>
      <c r="N67" s="716">
        <f>SUM(N68:N69)</f>
        <v>12636.4</v>
      </c>
      <c r="O67" s="687">
        <f>SUM(O68:O69)</f>
        <v>24620.5</v>
      </c>
      <c r="P67" s="687">
        <f t="shared" ref="P67:W67" si="29">SUM(P68:P69)</f>
        <v>24620.5</v>
      </c>
      <c r="Q67" s="687">
        <f t="shared" si="29"/>
        <v>0</v>
      </c>
      <c r="R67" s="687">
        <f t="shared" si="29"/>
        <v>24620.5</v>
      </c>
      <c r="S67" s="687">
        <f t="shared" si="29"/>
        <v>24620.5</v>
      </c>
      <c r="T67" s="687">
        <f t="shared" si="29"/>
        <v>0</v>
      </c>
      <c r="U67" s="687">
        <f t="shared" si="29"/>
        <v>24620.5</v>
      </c>
      <c r="V67" s="687">
        <f t="shared" si="29"/>
        <v>24620.5</v>
      </c>
      <c r="W67" s="700">
        <f t="shared" si="29"/>
        <v>0</v>
      </c>
      <c r="AA67" s="148"/>
      <c r="AB67" s="148"/>
      <c r="AC67" s="148"/>
      <c r="AD67" s="148"/>
    </row>
    <row r="68" spans="1:100" s="16" customFormat="1" ht="78.75">
      <c r="A68" s="204" t="s">
        <v>168</v>
      </c>
      <c r="B68" s="94" t="s">
        <v>454</v>
      </c>
      <c r="C68" s="181"/>
      <c r="D68" s="97" t="s">
        <v>588</v>
      </c>
      <c r="E68" s="96" t="s">
        <v>158</v>
      </c>
      <c r="F68" s="96" t="s">
        <v>155</v>
      </c>
      <c r="G68" s="97" t="s">
        <v>271</v>
      </c>
      <c r="H68" s="95">
        <v>631</v>
      </c>
      <c r="I68" s="205" t="s">
        <v>455</v>
      </c>
      <c r="J68" s="206"/>
      <c r="K68" s="105"/>
      <c r="L68" s="713">
        <v>16291.5</v>
      </c>
      <c r="M68" s="713">
        <v>18954.599999999999</v>
      </c>
      <c r="N68" s="713">
        <v>12636.4</v>
      </c>
      <c r="O68" s="701">
        <v>24620.5</v>
      </c>
      <c r="P68" s="701">
        <v>24620.5</v>
      </c>
      <c r="Q68" s="701"/>
      <c r="R68" s="701">
        <v>24620.5</v>
      </c>
      <c r="S68" s="701">
        <v>24620.5</v>
      </c>
      <c r="T68" s="701"/>
      <c r="U68" s="701">
        <v>24620.5</v>
      </c>
      <c r="V68" s="701">
        <v>24620.5</v>
      </c>
      <c r="W68" s="702"/>
      <c r="AA68" s="148"/>
      <c r="AB68" s="148"/>
      <c r="AC68" s="148"/>
      <c r="AD68" s="148"/>
    </row>
    <row r="69" spans="1:100" s="16" customFormat="1">
      <c r="A69" s="112" t="s">
        <v>187</v>
      </c>
      <c r="B69" s="94"/>
      <c r="C69" s="105"/>
      <c r="D69" s="93"/>
      <c r="E69" s="94"/>
      <c r="F69" s="94"/>
      <c r="G69" s="94"/>
      <c r="H69" s="95">
        <v>630</v>
      </c>
      <c r="I69" s="106"/>
      <c r="J69" s="105"/>
      <c r="K69" s="93"/>
      <c r="L69" s="715"/>
      <c r="M69" s="715"/>
      <c r="N69" s="715"/>
      <c r="O69" s="685">
        <f>SUM(P69:Q69)</f>
        <v>0</v>
      </c>
      <c r="P69" s="685"/>
      <c r="Q69" s="685"/>
      <c r="R69" s="685">
        <f>SUM(S69:T69)</f>
        <v>0</v>
      </c>
      <c r="S69" s="685"/>
      <c r="T69" s="685"/>
      <c r="U69" s="685">
        <f>SUM(V69:W69)</f>
        <v>0</v>
      </c>
      <c r="V69" s="685"/>
      <c r="W69" s="686"/>
      <c r="AA69" s="148"/>
      <c r="AB69" s="148"/>
      <c r="AC69" s="148"/>
      <c r="AD69" s="148"/>
    </row>
    <row r="70" spans="1:100" s="159" customFormat="1" ht="15">
      <c r="A70" s="281" t="s">
        <v>15</v>
      </c>
      <c r="B70" s="725" t="s">
        <v>16</v>
      </c>
      <c r="C70" s="725"/>
      <c r="D70" s="725"/>
      <c r="E70" s="725"/>
      <c r="F70" s="725"/>
      <c r="G70" s="725"/>
      <c r="H70" s="725">
        <v>300</v>
      </c>
      <c r="I70" s="725"/>
      <c r="J70" s="725"/>
      <c r="K70" s="725"/>
      <c r="L70" s="647">
        <f>SUM(L71,L75,)</f>
        <v>24317.9</v>
      </c>
      <c r="M70" s="647">
        <f t="shared" ref="M70:W70" si="30">SUM(M71,M75,)</f>
        <v>33838.400000000001</v>
      </c>
      <c r="N70" s="647">
        <f t="shared" si="30"/>
        <v>19793.699999999997</v>
      </c>
      <c r="O70" s="647">
        <f t="shared" si="30"/>
        <v>32451.7</v>
      </c>
      <c r="P70" s="647">
        <f t="shared" si="30"/>
        <v>32451.7</v>
      </c>
      <c r="Q70" s="647">
        <f t="shared" si="30"/>
        <v>0</v>
      </c>
      <c r="R70" s="647">
        <f t="shared" si="30"/>
        <v>32451.7</v>
      </c>
      <c r="S70" s="647">
        <f t="shared" si="30"/>
        <v>32451.7</v>
      </c>
      <c r="T70" s="647">
        <f t="shared" si="30"/>
        <v>0</v>
      </c>
      <c r="U70" s="647">
        <f t="shared" si="30"/>
        <v>32451.7</v>
      </c>
      <c r="V70" s="647">
        <f t="shared" si="30"/>
        <v>32451.7</v>
      </c>
      <c r="W70" s="647">
        <f t="shared" si="30"/>
        <v>0</v>
      </c>
      <c r="X70" s="73"/>
      <c r="Y70" s="73"/>
      <c r="Z70" s="73"/>
      <c r="AA70" s="148"/>
      <c r="AB70" s="148"/>
      <c r="AC70" s="148"/>
      <c r="AD70" s="148"/>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row>
    <row r="71" spans="1:100" s="162" customFormat="1" ht="31.5">
      <c r="A71" s="104" t="s">
        <v>17</v>
      </c>
      <c r="B71" s="128" t="s">
        <v>41</v>
      </c>
      <c r="C71" s="673"/>
      <c r="D71" s="674"/>
      <c r="E71" s="128"/>
      <c r="F71" s="128"/>
      <c r="G71" s="128"/>
      <c r="H71" s="113">
        <v>310</v>
      </c>
      <c r="I71" s="106"/>
      <c r="J71" s="673"/>
      <c r="K71" s="674"/>
      <c r="L71" s="717">
        <f t="shared" ref="L71:W71" si="31">SUM(L72:L74)</f>
        <v>24080.9</v>
      </c>
      <c r="M71" s="717">
        <f t="shared" si="31"/>
        <v>32338.400000000001</v>
      </c>
      <c r="N71" s="717">
        <f t="shared" si="31"/>
        <v>19333.599999999999</v>
      </c>
      <c r="O71" s="688">
        <f t="shared" si="31"/>
        <v>30880</v>
      </c>
      <c r="P71" s="688">
        <f t="shared" si="31"/>
        <v>30880</v>
      </c>
      <c r="Q71" s="688">
        <f t="shared" si="31"/>
        <v>0</v>
      </c>
      <c r="R71" s="688">
        <f t="shared" si="31"/>
        <v>30880</v>
      </c>
      <c r="S71" s="688">
        <f t="shared" si="31"/>
        <v>30880</v>
      </c>
      <c r="T71" s="688">
        <f t="shared" si="31"/>
        <v>0</v>
      </c>
      <c r="U71" s="688">
        <f t="shared" si="31"/>
        <v>30880</v>
      </c>
      <c r="V71" s="688">
        <f t="shared" si="31"/>
        <v>30880</v>
      </c>
      <c r="W71" s="696">
        <f t="shared" si="31"/>
        <v>0</v>
      </c>
      <c r="X71" s="20"/>
      <c r="Y71" s="20"/>
      <c r="Z71" s="20"/>
      <c r="AA71" s="148"/>
      <c r="AB71" s="148"/>
      <c r="AC71" s="148"/>
      <c r="AD71" s="148"/>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row>
    <row r="72" spans="1:100" s="24" customFormat="1" ht="15">
      <c r="A72" s="986" t="s">
        <v>10</v>
      </c>
      <c r="B72" s="815" t="s">
        <v>244</v>
      </c>
      <c r="C72" s="753"/>
      <c r="D72" s="747"/>
      <c r="E72" s="730" t="s">
        <v>81</v>
      </c>
      <c r="F72" s="730" t="s">
        <v>94</v>
      </c>
      <c r="G72" s="821" t="s">
        <v>209</v>
      </c>
      <c r="H72" s="956">
        <v>313</v>
      </c>
      <c r="I72" s="675" t="s">
        <v>589</v>
      </c>
      <c r="J72" s="676"/>
      <c r="K72" s="747"/>
      <c r="L72" s="958">
        <v>24080.9</v>
      </c>
      <c r="M72" s="958">
        <v>32338.400000000001</v>
      </c>
      <c r="N72" s="958">
        <v>19333.599999999999</v>
      </c>
      <c r="O72" s="960">
        <v>30880</v>
      </c>
      <c r="P72" s="960">
        <v>30880</v>
      </c>
      <c r="Q72" s="960"/>
      <c r="R72" s="960">
        <v>30880</v>
      </c>
      <c r="S72" s="960">
        <v>30880</v>
      </c>
      <c r="T72" s="960"/>
      <c r="U72" s="960">
        <v>30880</v>
      </c>
      <c r="V72" s="960">
        <v>30880</v>
      </c>
      <c r="W72" s="996"/>
      <c r="X72" s="16"/>
      <c r="Y72" s="16"/>
      <c r="Z72" s="16"/>
      <c r="AA72" s="148"/>
      <c r="AB72" s="148"/>
      <c r="AC72" s="148"/>
      <c r="AD72" s="148"/>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row>
    <row r="73" spans="1:100" s="24" customFormat="1" ht="105">
      <c r="A73" s="987"/>
      <c r="B73" s="815"/>
      <c r="C73" s="755"/>
      <c r="D73" s="749"/>
      <c r="E73" s="820"/>
      <c r="F73" s="820"/>
      <c r="G73" s="823"/>
      <c r="H73" s="957"/>
      <c r="I73" s="677" t="s">
        <v>445</v>
      </c>
      <c r="J73" s="678"/>
      <c r="K73" s="749"/>
      <c r="L73" s="959"/>
      <c r="M73" s="959"/>
      <c r="N73" s="959"/>
      <c r="O73" s="961"/>
      <c r="P73" s="961"/>
      <c r="Q73" s="961"/>
      <c r="R73" s="961"/>
      <c r="S73" s="961"/>
      <c r="T73" s="961"/>
      <c r="U73" s="961"/>
      <c r="V73" s="961"/>
      <c r="W73" s="997"/>
      <c r="X73" s="16"/>
      <c r="Y73" s="16"/>
      <c r="Z73" s="16"/>
      <c r="AA73" s="148"/>
      <c r="AB73" s="148"/>
      <c r="AC73" s="148"/>
      <c r="AD73" s="148"/>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row>
    <row r="74" spans="1:100" s="16" customFormat="1" ht="15">
      <c r="A74" s="300" t="s">
        <v>11</v>
      </c>
      <c r="B74" s="224"/>
      <c r="C74" s="283"/>
      <c r="D74" s="284"/>
      <c r="E74" s="224"/>
      <c r="F74" s="224"/>
      <c r="G74" s="224"/>
      <c r="H74" s="150"/>
      <c r="I74" s="149"/>
      <c r="J74" s="283"/>
      <c r="K74" s="284"/>
      <c r="L74" s="718"/>
      <c r="M74" s="718"/>
      <c r="N74" s="718"/>
      <c r="O74" s="651">
        <f>SUM(P74:Q74)</f>
        <v>0</v>
      </c>
      <c r="P74" s="651"/>
      <c r="Q74" s="651"/>
      <c r="R74" s="651">
        <f>SUM(S74:T74)</f>
        <v>0</v>
      </c>
      <c r="S74" s="651"/>
      <c r="T74" s="651"/>
      <c r="U74" s="651">
        <f>SUM(V74:W74)</f>
        <v>0</v>
      </c>
      <c r="V74" s="651"/>
      <c r="W74" s="649"/>
      <c r="AA74" s="148"/>
      <c r="AB74" s="148"/>
      <c r="AC74" s="148"/>
      <c r="AD74" s="148"/>
    </row>
    <row r="75" spans="1:100" s="162" customFormat="1" ht="28.5">
      <c r="A75" s="282" t="s">
        <v>18</v>
      </c>
      <c r="B75" s="226" t="s">
        <v>47</v>
      </c>
      <c r="C75" s="294"/>
      <c r="D75" s="295"/>
      <c r="E75" s="226"/>
      <c r="F75" s="226"/>
      <c r="G75" s="226"/>
      <c r="H75" s="296">
        <v>320</v>
      </c>
      <c r="I75" s="149"/>
      <c r="J75" s="294"/>
      <c r="K75" s="295"/>
      <c r="L75" s="719">
        <f t="shared" ref="L75:W75" si="32">SUM(L76:L77)</f>
        <v>237</v>
      </c>
      <c r="M75" s="719">
        <f t="shared" si="32"/>
        <v>1500</v>
      </c>
      <c r="N75" s="719">
        <f t="shared" si="32"/>
        <v>460.1</v>
      </c>
      <c r="O75" s="650">
        <f t="shared" si="32"/>
        <v>1571.7</v>
      </c>
      <c r="P75" s="650">
        <f t="shared" si="32"/>
        <v>1571.7</v>
      </c>
      <c r="Q75" s="650">
        <f t="shared" si="32"/>
        <v>0</v>
      </c>
      <c r="R75" s="650">
        <f t="shared" si="32"/>
        <v>1571.7</v>
      </c>
      <c r="S75" s="650">
        <f t="shared" si="32"/>
        <v>1571.7</v>
      </c>
      <c r="T75" s="650">
        <f t="shared" si="32"/>
        <v>0</v>
      </c>
      <c r="U75" s="650">
        <f t="shared" si="32"/>
        <v>1571.7</v>
      </c>
      <c r="V75" s="650">
        <f t="shared" si="32"/>
        <v>1571.7</v>
      </c>
      <c r="W75" s="648">
        <f t="shared" si="32"/>
        <v>0</v>
      </c>
      <c r="X75" s="20"/>
      <c r="Y75" s="20"/>
      <c r="Z75" s="20"/>
      <c r="AA75" s="148"/>
      <c r="AB75" s="148"/>
      <c r="AC75" s="148"/>
      <c r="AD75" s="148"/>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row>
    <row r="76" spans="1:100" s="157" customFormat="1" ht="15">
      <c r="A76" s="998" t="s">
        <v>12</v>
      </c>
      <c r="B76" s="815" t="s">
        <v>456</v>
      </c>
      <c r="C76" s="951" t="s">
        <v>438</v>
      </c>
      <c r="D76" s="793" t="s">
        <v>572</v>
      </c>
      <c r="E76" s="793" t="s">
        <v>158</v>
      </c>
      <c r="F76" s="793" t="s">
        <v>158</v>
      </c>
      <c r="G76" s="793" t="s">
        <v>210</v>
      </c>
      <c r="H76" s="792">
        <v>321</v>
      </c>
      <c r="I76" s="765"/>
      <c r="J76" s="753"/>
      <c r="K76" s="954"/>
      <c r="L76" s="999">
        <v>237</v>
      </c>
      <c r="M76" s="999">
        <v>1500</v>
      </c>
      <c r="N76" s="999">
        <v>460.1</v>
      </c>
      <c r="O76" s="1001">
        <v>1571.7</v>
      </c>
      <c r="P76" s="1001">
        <v>1571.7</v>
      </c>
      <c r="Q76" s="1003"/>
      <c r="R76" s="1001">
        <v>1571.7</v>
      </c>
      <c r="S76" s="1001">
        <v>1571.7</v>
      </c>
      <c r="T76" s="1003"/>
      <c r="U76" s="1001">
        <v>1571.7</v>
      </c>
      <c r="V76" s="1001">
        <v>1571.7</v>
      </c>
      <c r="W76" s="1013"/>
      <c r="X76" s="155"/>
      <c r="Y76" s="156"/>
      <c r="Z76" s="156"/>
      <c r="AA76" s="148"/>
      <c r="AB76" s="148"/>
      <c r="AC76" s="148"/>
      <c r="AD76" s="148"/>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row>
    <row r="77" spans="1:100" s="157" customFormat="1" ht="15">
      <c r="A77" s="998"/>
      <c r="B77" s="815"/>
      <c r="C77" s="952"/>
      <c r="D77" s="954"/>
      <c r="E77" s="793"/>
      <c r="F77" s="793"/>
      <c r="G77" s="793"/>
      <c r="H77" s="792"/>
      <c r="I77" s="767"/>
      <c r="J77" s="755"/>
      <c r="K77" s="954"/>
      <c r="L77" s="1000"/>
      <c r="M77" s="1000"/>
      <c r="N77" s="1000"/>
      <c r="O77" s="1002"/>
      <c r="P77" s="1002"/>
      <c r="Q77" s="1003"/>
      <c r="R77" s="1002"/>
      <c r="S77" s="1002"/>
      <c r="T77" s="1003"/>
      <c r="U77" s="1002"/>
      <c r="V77" s="1002"/>
      <c r="W77" s="1013"/>
      <c r="X77" s="155"/>
      <c r="Y77" s="156"/>
      <c r="Z77" s="156"/>
      <c r="AA77" s="148"/>
      <c r="AB77" s="148"/>
      <c r="AC77" s="148"/>
      <c r="AD77" s="148"/>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row>
    <row r="78" spans="1:100" s="159" customFormat="1" ht="15">
      <c r="A78" s="281" t="s">
        <v>19</v>
      </c>
      <c r="B78" s="725" t="s">
        <v>239</v>
      </c>
      <c r="C78" s="725"/>
      <c r="D78" s="725"/>
      <c r="E78" s="725"/>
      <c r="F78" s="725"/>
      <c r="G78" s="725"/>
      <c r="H78" s="725"/>
      <c r="I78" s="725"/>
      <c r="J78" s="725"/>
      <c r="K78" s="725"/>
      <c r="L78" s="720">
        <f t="shared" ref="L78:W78" si="33">SUM(L79:L80)</f>
        <v>0</v>
      </c>
      <c r="M78" s="720">
        <f t="shared" si="33"/>
        <v>1500</v>
      </c>
      <c r="N78" s="720">
        <f t="shared" si="33"/>
        <v>169.5</v>
      </c>
      <c r="O78" s="654">
        <f t="shared" si="33"/>
        <v>1571.7</v>
      </c>
      <c r="P78" s="654">
        <f t="shared" si="33"/>
        <v>1571.7</v>
      </c>
      <c r="Q78" s="654">
        <f t="shared" si="33"/>
        <v>0</v>
      </c>
      <c r="R78" s="654">
        <f t="shared" si="33"/>
        <v>1571.7</v>
      </c>
      <c r="S78" s="654">
        <f t="shared" si="33"/>
        <v>1571.7</v>
      </c>
      <c r="T78" s="654">
        <f t="shared" si="33"/>
        <v>0</v>
      </c>
      <c r="U78" s="654">
        <f t="shared" si="33"/>
        <v>1571.7</v>
      </c>
      <c r="V78" s="654">
        <f t="shared" si="33"/>
        <v>1571.7</v>
      </c>
      <c r="W78" s="655">
        <f t="shared" si="33"/>
        <v>0</v>
      </c>
      <c r="X78" s="73"/>
      <c r="Y78" s="73"/>
      <c r="Z78" s="73"/>
      <c r="AA78" s="148"/>
      <c r="AB78" s="148"/>
      <c r="AC78" s="148"/>
      <c r="AD78" s="148"/>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row>
    <row r="79" spans="1:100" s="158" customFormat="1" ht="15">
      <c r="A79" s="1004" t="s">
        <v>17</v>
      </c>
      <c r="B79" s="815" t="s">
        <v>245</v>
      </c>
      <c r="C79" s="1005"/>
      <c r="D79" s="1006" t="s">
        <v>572</v>
      </c>
      <c r="E79" s="1007" t="s">
        <v>158</v>
      </c>
      <c r="F79" s="1007" t="s">
        <v>158</v>
      </c>
      <c r="G79" s="1009" t="s">
        <v>210</v>
      </c>
      <c r="H79" s="1011">
        <v>811</v>
      </c>
      <c r="I79" s="727" t="s">
        <v>444</v>
      </c>
      <c r="J79" s="736"/>
      <c r="K79" s="736"/>
      <c r="L79" s="958">
        <v>0</v>
      </c>
      <c r="M79" s="958">
        <v>1500</v>
      </c>
      <c r="N79" s="958">
        <v>169.5</v>
      </c>
      <c r="O79" s="960">
        <v>1571.7</v>
      </c>
      <c r="P79" s="960">
        <v>1571.7</v>
      </c>
      <c r="Q79" s="960"/>
      <c r="R79" s="960">
        <v>1571.7</v>
      </c>
      <c r="S79" s="960">
        <v>1571.7</v>
      </c>
      <c r="T79" s="960"/>
      <c r="U79" s="960">
        <v>1571.7</v>
      </c>
      <c r="V79" s="960">
        <v>1571.7</v>
      </c>
      <c r="W79" s="996"/>
      <c r="X79" s="19"/>
      <c r="Y79" s="19"/>
      <c r="Z79" s="19"/>
      <c r="AA79" s="148"/>
      <c r="AB79" s="148"/>
      <c r="AC79" s="148"/>
      <c r="AD79" s="148"/>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row>
    <row r="80" spans="1:100" s="158" customFormat="1" ht="15">
      <c r="A80" s="1004"/>
      <c r="B80" s="880"/>
      <c r="C80" s="1005"/>
      <c r="D80" s="738"/>
      <c r="E80" s="1008"/>
      <c r="F80" s="1008"/>
      <c r="G80" s="1010"/>
      <c r="H80" s="1012"/>
      <c r="I80" s="729"/>
      <c r="J80" s="738"/>
      <c r="K80" s="738"/>
      <c r="L80" s="959"/>
      <c r="M80" s="959"/>
      <c r="N80" s="959"/>
      <c r="O80" s="961"/>
      <c r="P80" s="961"/>
      <c r="Q80" s="961"/>
      <c r="R80" s="961"/>
      <c r="S80" s="961"/>
      <c r="T80" s="961"/>
      <c r="U80" s="961"/>
      <c r="V80" s="961"/>
      <c r="W80" s="997"/>
      <c r="X80" s="19"/>
      <c r="Y80" s="19"/>
      <c r="Z80" s="19"/>
      <c r="AA80" s="148"/>
      <c r="AB80" s="148"/>
      <c r="AC80" s="148"/>
      <c r="AD80" s="148"/>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row>
    <row r="81" spans="1:23" s="15" customFormat="1" ht="56.25">
      <c r="A81" s="26" t="s">
        <v>182</v>
      </c>
      <c r="B81" s="23" t="s">
        <v>458</v>
      </c>
      <c r="C81" s="26"/>
      <c r="D81" s="26"/>
      <c r="E81" s="26"/>
      <c r="F81" s="26"/>
      <c r="G81" s="26"/>
      <c r="H81" s="26"/>
      <c r="I81" s="26"/>
      <c r="J81" s="26"/>
      <c r="K81" s="26" t="s">
        <v>62</v>
      </c>
      <c r="L81" s="691">
        <f t="shared" ref="L81:W81" si="34">SUM(L82,L90)</f>
        <v>33288.300000000003</v>
      </c>
      <c r="M81" s="691">
        <f t="shared" si="34"/>
        <v>38852.299999999996</v>
      </c>
      <c r="N81" s="691">
        <f t="shared" si="34"/>
        <v>31395.7</v>
      </c>
      <c r="O81" s="691">
        <f t="shared" si="34"/>
        <v>34652.199999999997</v>
      </c>
      <c r="P81" s="691">
        <f t="shared" si="34"/>
        <v>34652.199999999997</v>
      </c>
      <c r="Q81" s="691">
        <f t="shared" si="34"/>
        <v>0</v>
      </c>
      <c r="R81" s="691">
        <f t="shared" si="34"/>
        <v>34815.300000000003</v>
      </c>
      <c r="S81" s="691">
        <f t="shared" si="34"/>
        <v>34815.300000000003</v>
      </c>
      <c r="T81" s="691">
        <f t="shared" si="34"/>
        <v>0</v>
      </c>
      <c r="U81" s="691">
        <f t="shared" si="34"/>
        <v>34923.200000000004</v>
      </c>
      <c r="V81" s="691">
        <f t="shared" si="34"/>
        <v>34923.200000000004</v>
      </c>
      <c r="W81" s="721">
        <f t="shared" si="34"/>
        <v>0</v>
      </c>
    </row>
    <row r="82" spans="1:23" s="15" customFormat="1" ht="15">
      <c r="A82" s="281" t="s">
        <v>9</v>
      </c>
      <c r="B82" s="725" t="s">
        <v>67</v>
      </c>
      <c r="C82" s="725"/>
      <c r="D82" s="725"/>
      <c r="E82" s="725"/>
      <c r="F82" s="725"/>
      <c r="G82" s="725"/>
      <c r="H82" s="725"/>
      <c r="I82" s="725"/>
      <c r="J82" s="725"/>
      <c r="K82" s="725"/>
      <c r="L82" s="647">
        <f t="shared" ref="L82:W82" si="35">SUM(L83)</f>
        <v>5232.1000000000004</v>
      </c>
      <c r="M82" s="647">
        <f t="shared" si="35"/>
        <v>4947.6000000000004</v>
      </c>
      <c r="N82" s="647">
        <f t="shared" si="35"/>
        <v>3263.7999999999997</v>
      </c>
      <c r="O82" s="647">
        <f t="shared" si="35"/>
        <v>5084.1000000000004</v>
      </c>
      <c r="P82" s="647">
        <f t="shared" si="35"/>
        <v>5084.1000000000004</v>
      </c>
      <c r="Q82" s="647">
        <f t="shared" si="35"/>
        <v>0</v>
      </c>
      <c r="R82" s="647">
        <f t="shared" si="35"/>
        <v>5084.1000000000004</v>
      </c>
      <c r="S82" s="647">
        <f t="shared" si="35"/>
        <v>5084.1000000000004</v>
      </c>
      <c r="T82" s="647">
        <f t="shared" si="35"/>
        <v>0</v>
      </c>
      <c r="U82" s="647">
        <f t="shared" si="35"/>
        <v>5084.1000000000004</v>
      </c>
      <c r="V82" s="647">
        <f t="shared" si="35"/>
        <v>5084.1000000000004</v>
      </c>
      <c r="W82" s="653">
        <f t="shared" si="35"/>
        <v>0</v>
      </c>
    </row>
    <row r="83" spans="1:23" s="14" customFormat="1" ht="15">
      <c r="A83" s="282" t="s">
        <v>57</v>
      </c>
      <c r="B83" s="224"/>
      <c r="C83" s="283"/>
      <c r="D83" s="284"/>
      <c r="E83" s="224"/>
      <c r="F83" s="224"/>
      <c r="G83" s="224"/>
      <c r="H83" s="224"/>
      <c r="I83" s="149"/>
      <c r="J83" s="283"/>
      <c r="K83" s="284"/>
      <c r="L83" s="650">
        <f>SUM(L84:L89)</f>
        <v>5232.1000000000004</v>
      </c>
      <c r="M83" s="650">
        <f t="shared" ref="M83:W83" si="36">SUM(M84:M89)</f>
        <v>4947.6000000000004</v>
      </c>
      <c r="N83" s="650">
        <f t="shared" si="36"/>
        <v>3263.7999999999997</v>
      </c>
      <c r="O83" s="650">
        <f t="shared" si="36"/>
        <v>5084.1000000000004</v>
      </c>
      <c r="P83" s="650">
        <f t="shared" si="36"/>
        <v>5084.1000000000004</v>
      </c>
      <c r="Q83" s="650">
        <f t="shared" si="36"/>
        <v>0</v>
      </c>
      <c r="R83" s="650">
        <f t="shared" si="36"/>
        <v>5084.1000000000004</v>
      </c>
      <c r="S83" s="650">
        <f t="shared" si="36"/>
        <v>5084.1000000000004</v>
      </c>
      <c r="T83" s="650">
        <f t="shared" si="36"/>
        <v>0</v>
      </c>
      <c r="U83" s="650">
        <f t="shared" si="36"/>
        <v>5084.1000000000004</v>
      </c>
      <c r="V83" s="650">
        <f t="shared" si="36"/>
        <v>5084.1000000000004</v>
      </c>
      <c r="W83" s="648">
        <f t="shared" si="36"/>
        <v>0</v>
      </c>
    </row>
    <row r="84" spans="1:23" s="14" customFormat="1" ht="300">
      <c r="A84" s="285" t="s">
        <v>434</v>
      </c>
      <c r="B84" s="224" t="s">
        <v>68</v>
      </c>
      <c r="C84" s="102"/>
      <c r="D84" s="246" t="s">
        <v>563</v>
      </c>
      <c r="E84" s="321" t="s">
        <v>94</v>
      </c>
      <c r="F84" s="321" t="s">
        <v>100</v>
      </c>
      <c r="G84" s="321" t="s">
        <v>277</v>
      </c>
      <c r="H84" s="246">
        <v>100</v>
      </c>
      <c r="I84" s="152" t="s">
        <v>1247</v>
      </c>
      <c r="J84" s="152" t="s">
        <v>1248</v>
      </c>
      <c r="K84" s="102"/>
      <c r="L84" s="651">
        <v>4545.5</v>
      </c>
      <c r="M84" s="651">
        <v>4403.5</v>
      </c>
      <c r="N84" s="651">
        <v>2888.2</v>
      </c>
      <c r="O84" s="651">
        <f t="shared" ref="O84:O89" si="37">SUM(P84:Q84)</f>
        <v>0</v>
      </c>
      <c r="P84" s="651">
        <v>0</v>
      </c>
      <c r="Q84" s="651">
        <v>0</v>
      </c>
      <c r="R84" s="651">
        <f>SUM(S84:T84)</f>
        <v>0</v>
      </c>
      <c r="S84" s="651">
        <v>0</v>
      </c>
      <c r="T84" s="651">
        <v>0</v>
      </c>
      <c r="U84" s="651">
        <f>SUM(V84:W84)</f>
        <v>0</v>
      </c>
      <c r="V84" s="651">
        <v>0</v>
      </c>
      <c r="W84" s="649">
        <v>0</v>
      </c>
    </row>
    <row r="85" spans="1:23" s="14" customFormat="1" ht="300">
      <c r="A85" s="285" t="s">
        <v>1249</v>
      </c>
      <c r="B85" s="224" t="s">
        <v>68</v>
      </c>
      <c r="C85" s="102"/>
      <c r="D85" s="246" t="s">
        <v>563</v>
      </c>
      <c r="E85" s="321" t="s">
        <v>94</v>
      </c>
      <c r="F85" s="321" t="s">
        <v>100</v>
      </c>
      <c r="G85" s="321" t="s">
        <v>1250</v>
      </c>
      <c r="H85" s="246">
        <v>100</v>
      </c>
      <c r="I85" s="152" t="s">
        <v>1247</v>
      </c>
      <c r="J85" s="152" t="s">
        <v>1248</v>
      </c>
      <c r="K85" s="102"/>
      <c r="L85" s="651">
        <v>0</v>
      </c>
      <c r="M85" s="651">
        <v>0</v>
      </c>
      <c r="N85" s="651">
        <v>0</v>
      </c>
      <c r="O85" s="651">
        <f t="shared" si="37"/>
        <v>4535.5</v>
      </c>
      <c r="P85" s="651">
        <v>4535.5</v>
      </c>
      <c r="Q85" s="651">
        <v>0</v>
      </c>
      <c r="R85" s="651">
        <f t="shared" ref="R85:R89" si="38">SUM(S85:T85)</f>
        <v>4535.5</v>
      </c>
      <c r="S85" s="651">
        <v>4535.5</v>
      </c>
      <c r="T85" s="651">
        <v>0</v>
      </c>
      <c r="U85" s="651">
        <f t="shared" ref="U85:U89" si="39">SUM(V85:W85)</f>
        <v>4535.5</v>
      </c>
      <c r="V85" s="651">
        <v>4535.5</v>
      </c>
      <c r="W85" s="649">
        <v>0</v>
      </c>
    </row>
    <row r="86" spans="1:23" s="14" customFormat="1" ht="300">
      <c r="A86" s="285" t="s">
        <v>426</v>
      </c>
      <c r="B86" s="224" t="s">
        <v>69</v>
      </c>
      <c r="C86" s="149"/>
      <c r="D86" s="246" t="s">
        <v>564</v>
      </c>
      <c r="E86" s="321" t="s">
        <v>94</v>
      </c>
      <c r="F86" s="321" t="s">
        <v>100</v>
      </c>
      <c r="G86" s="321" t="s">
        <v>277</v>
      </c>
      <c r="H86" s="246">
        <v>200</v>
      </c>
      <c r="I86" s="152" t="s">
        <v>1247</v>
      </c>
      <c r="J86" s="152" t="s">
        <v>1248</v>
      </c>
      <c r="K86" s="286"/>
      <c r="L86" s="651">
        <v>686.6</v>
      </c>
      <c r="M86" s="651">
        <v>542.1</v>
      </c>
      <c r="N86" s="651">
        <v>375.6</v>
      </c>
      <c r="O86" s="651">
        <f t="shared" si="37"/>
        <v>0</v>
      </c>
      <c r="P86" s="651">
        <v>0</v>
      </c>
      <c r="Q86" s="651">
        <v>0</v>
      </c>
      <c r="R86" s="651">
        <f t="shared" si="38"/>
        <v>0</v>
      </c>
      <c r="S86" s="651">
        <v>0</v>
      </c>
      <c r="T86" s="651">
        <v>0</v>
      </c>
      <c r="U86" s="651">
        <f t="shared" si="39"/>
        <v>0</v>
      </c>
      <c r="V86" s="651">
        <v>0</v>
      </c>
      <c r="W86" s="649">
        <v>0</v>
      </c>
    </row>
    <row r="87" spans="1:23" s="14" customFormat="1" ht="240">
      <c r="A87" s="285" t="s">
        <v>238</v>
      </c>
      <c r="B87" s="224" t="s">
        <v>69</v>
      </c>
      <c r="C87" s="149"/>
      <c r="D87" s="246" t="s">
        <v>564</v>
      </c>
      <c r="E87" s="321" t="s">
        <v>94</v>
      </c>
      <c r="F87" s="321" t="s">
        <v>100</v>
      </c>
      <c r="G87" s="321" t="s">
        <v>1250</v>
      </c>
      <c r="H87" s="246">
        <v>200</v>
      </c>
      <c r="I87" s="152" t="s">
        <v>278</v>
      </c>
      <c r="J87" s="246" t="s">
        <v>279</v>
      </c>
      <c r="K87" s="286"/>
      <c r="L87" s="651">
        <v>0</v>
      </c>
      <c r="M87" s="651">
        <v>0</v>
      </c>
      <c r="N87" s="651">
        <v>0</v>
      </c>
      <c r="O87" s="651">
        <f t="shared" si="37"/>
        <v>546.6</v>
      </c>
      <c r="P87" s="651">
        <v>546.6</v>
      </c>
      <c r="Q87" s="651">
        <v>0</v>
      </c>
      <c r="R87" s="651">
        <f t="shared" si="38"/>
        <v>546.6</v>
      </c>
      <c r="S87" s="651">
        <v>546.6</v>
      </c>
      <c r="T87" s="651">
        <v>0</v>
      </c>
      <c r="U87" s="651">
        <f t="shared" si="39"/>
        <v>546.6</v>
      </c>
      <c r="V87" s="651">
        <v>546.6</v>
      </c>
      <c r="W87" s="649">
        <v>0</v>
      </c>
    </row>
    <row r="88" spans="1:23" s="14" customFormat="1" ht="180">
      <c r="A88" s="285" t="s">
        <v>20</v>
      </c>
      <c r="B88" s="224" t="s">
        <v>31</v>
      </c>
      <c r="C88" s="149"/>
      <c r="D88" s="246" t="s">
        <v>564</v>
      </c>
      <c r="E88" s="321" t="s">
        <v>94</v>
      </c>
      <c r="F88" s="321" t="s">
        <v>100</v>
      </c>
      <c r="G88" s="321" t="s">
        <v>277</v>
      </c>
      <c r="H88" s="246" t="s">
        <v>1030</v>
      </c>
      <c r="I88" s="152" t="s">
        <v>1251</v>
      </c>
      <c r="J88" s="246" t="s">
        <v>1252</v>
      </c>
      <c r="K88" s="286"/>
      <c r="L88" s="651">
        <v>0</v>
      </c>
      <c r="M88" s="651">
        <v>2</v>
      </c>
      <c r="N88" s="651">
        <v>0</v>
      </c>
      <c r="O88" s="651">
        <f t="shared" si="37"/>
        <v>0</v>
      </c>
      <c r="P88" s="651">
        <v>0</v>
      </c>
      <c r="Q88" s="651">
        <v>0</v>
      </c>
      <c r="R88" s="651">
        <f t="shared" si="38"/>
        <v>0</v>
      </c>
      <c r="S88" s="651">
        <v>0</v>
      </c>
      <c r="T88" s="651">
        <v>0</v>
      </c>
      <c r="U88" s="651">
        <f t="shared" si="39"/>
        <v>0</v>
      </c>
      <c r="V88" s="651">
        <v>0</v>
      </c>
      <c r="W88" s="649">
        <v>0</v>
      </c>
    </row>
    <row r="89" spans="1:23" s="14" customFormat="1" ht="300">
      <c r="A89" s="285" t="s">
        <v>20</v>
      </c>
      <c r="B89" s="224" t="s">
        <v>31</v>
      </c>
      <c r="C89" s="149"/>
      <c r="D89" s="246" t="s">
        <v>564</v>
      </c>
      <c r="E89" s="321" t="s">
        <v>94</v>
      </c>
      <c r="F89" s="321" t="s">
        <v>100</v>
      </c>
      <c r="G89" s="321" t="s">
        <v>1250</v>
      </c>
      <c r="H89" s="246" t="s">
        <v>1030</v>
      </c>
      <c r="I89" s="152" t="s">
        <v>1247</v>
      </c>
      <c r="J89" s="152" t="s">
        <v>1248</v>
      </c>
      <c r="K89" s="286"/>
      <c r="L89" s="651">
        <v>0</v>
      </c>
      <c r="M89" s="651">
        <v>0</v>
      </c>
      <c r="N89" s="651">
        <v>0</v>
      </c>
      <c r="O89" s="651">
        <f t="shared" si="37"/>
        <v>2</v>
      </c>
      <c r="P89" s="651">
        <v>2</v>
      </c>
      <c r="Q89" s="651">
        <v>0</v>
      </c>
      <c r="R89" s="651">
        <f t="shared" si="38"/>
        <v>2</v>
      </c>
      <c r="S89" s="651">
        <v>2</v>
      </c>
      <c r="T89" s="651">
        <v>0</v>
      </c>
      <c r="U89" s="651">
        <f t="shared" si="39"/>
        <v>2</v>
      </c>
      <c r="V89" s="651">
        <v>2</v>
      </c>
      <c r="W89" s="649">
        <v>0</v>
      </c>
    </row>
    <row r="90" spans="1:23" s="15" customFormat="1" ht="15">
      <c r="A90" s="281" t="s">
        <v>19</v>
      </c>
      <c r="B90" s="725" t="s">
        <v>239</v>
      </c>
      <c r="C90" s="725"/>
      <c r="D90" s="725"/>
      <c r="E90" s="725"/>
      <c r="F90" s="725"/>
      <c r="G90" s="725"/>
      <c r="H90" s="725"/>
      <c r="I90" s="725"/>
      <c r="J90" s="725"/>
      <c r="K90" s="725"/>
      <c r="L90" s="654">
        <f t="shared" ref="L90:W90" si="40">SUM(L91:L102)</f>
        <v>28056.2</v>
      </c>
      <c r="M90" s="654">
        <f t="shared" si="40"/>
        <v>33904.699999999997</v>
      </c>
      <c r="N90" s="654">
        <f t="shared" si="40"/>
        <v>28131.9</v>
      </c>
      <c r="O90" s="654">
        <f t="shared" si="40"/>
        <v>29568.1</v>
      </c>
      <c r="P90" s="654">
        <f t="shared" si="40"/>
        <v>29568.1</v>
      </c>
      <c r="Q90" s="654">
        <f t="shared" si="40"/>
        <v>0</v>
      </c>
      <c r="R90" s="654">
        <f t="shared" si="40"/>
        <v>29731.200000000001</v>
      </c>
      <c r="S90" s="654">
        <f t="shared" si="40"/>
        <v>29731.200000000001</v>
      </c>
      <c r="T90" s="654">
        <f t="shared" si="40"/>
        <v>0</v>
      </c>
      <c r="U90" s="654">
        <f t="shared" si="40"/>
        <v>29839.100000000002</v>
      </c>
      <c r="V90" s="654">
        <f t="shared" si="40"/>
        <v>29839.100000000002</v>
      </c>
      <c r="W90" s="655">
        <f t="shared" si="40"/>
        <v>0</v>
      </c>
    </row>
    <row r="91" spans="1:23" s="158" customFormat="1" ht="210">
      <c r="A91" s="285" t="s">
        <v>17</v>
      </c>
      <c r="B91" s="478" t="s">
        <v>532</v>
      </c>
      <c r="C91" s="479"/>
      <c r="D91" s="480" t="s">
        <v>565</v>
      </c>
      <c r="E91" s="482" t="s">
        <v>94</v>
      </c>
      <c r="F91" s="482" t="s">
        <v>100</v>
      </c>
      <c r="G91" s="482" t="s">
        <v>533</v>
      </c>
      <c r="H91" s="251" t="s">
        <v>1030</v>
      </c>
      <c r="I91" s="152" t="s">
        <v>280</v>
      </c>
      <c r="J91" s="538" t="s">
        <v>534</v>
      </c>
      <c r="K91" s="479"/>
      <c r="L91" s="651">
        <v>623.4</v>
      </c>
      <c r="M91" s="651">
        <v>0</v>
      </c>
      <c r="N91" s="651">
        <v>0</v>
      </c>
      <c r="O91" s="651">
        <f t="shared" ref="O91:O100" si="41">SUM(P91:Q91)</f>
        <v>0</v>
      </c>
      <c r="P91" s="651">
        <v>0</v>
      </c>
      <c r="Q91" s="651">
        <v>0</v>
      </c>
      <c r="R91" s="651">
        <f t="shared" ref="R91:R95" si="42">SUM(S91:T91)</f>
        <v>0</v>
      </c>
      <c r="S91" s="651">
        <v>0</v>
      </c>
      <c r="T91" s="651"/>
      <c r="U91" s="651">
        <f>SUM(V91:W91)</f>
        <v>0</v>
      </c>
      <c r="V91" s="651">
        <v>0</v>
      </c>
      <c r="W91" s="649">
        <v>0</v>
      </c>
    </row>
    <row r="92" spans="1:23" s="158" customFormat="1" ht="300">
      <c r="A92" s="285" t="s">
        <v>18</v>
      </c>
      <c r="B92" s="478" t="s">
        <v>535</v>
      </c>
      <c r="C92" s="479"/>
      <c r="D92" s="480" t="s">
        <v>565</v>
      </c>
      <c r="E92" s="482" t="s">
        <v>94</v>
      </c>
      <c r="F92" s="482" t="s">
        <v>100</v>
      </c>
      <c r="G92" s="482" t="s">
        <v>281</v>
      </c>
      <c r="H92" s="251" t="s">
        <v>1030</v>
      </c>
      <c r="I92" s="152" t="s">
        <v>536</v>
      </c>
      <c r="J92" s="538" t="s">
        <v>537</v>
      </c>
      <c r="K92" s="479"/>
      <c r="L92" s="651">
        <v>3250</v>
      </c>
      <c r="M92" s="651">
        <v>0</v>
      </c>
      <c r="N92" s="651">
        <v>0</v>
      </c>
      <c r="O92" s="651">
        <f t="shared" si="41"/>
        <v>0</v>
      </c>
      <c r="P92" s="651">
        <v>0</v>
      </c>
      <c r="Q92" s="651">
        <v>0</v>
      </c>
      <c r="R92" s="651">
        <f t="shared" si="42"/>
        <v>0</v>
      </c>
      <c r="S92" s="651">
        <v>0</v>
      </c>
      <c r="T92" s="651">
        <v>0</v>
      </c>
      <c r="U92" s="651">
        <f>SUM(V92:W92)</f>
        <v>0</v>
      </c>
      <c r="V92" s="651">
        <v>0</v>
      </c>
      <c r="W92" s="649">
        <v>0</v>
      </c>
    </row>
    <row r="93" spans="1:23" s="158" customFormat="1" ht="285">
      <c r="A93" s="285" t="s">
        <v>192</v>
      </c>
      <c r="B93" s="478" t="s">
        <v>1253</v>
      </c>
      <c r="C93" s="479"/>
      <c r="D93" s="480" t="s">
        <v>566</v>
      </c>
      <c r="E93" s="482" t="s">
        <v>94</v>
      </c>
      <c r="F93" s="482" t="s">
        <v>100</v>
      </c>
      <c r="G93" s="482" t="s">
        <v>282</v>
      </c>
      <c r="H93" s="251" t="s">
        <v>1030</v>
      </c>
      <c r="I93" s="679" t="s">
        <v>538</v>
      </c>
      <c r="J93" s="538" t="s">
        <v>539</v>
      </c>
      <c r="K93" s="479"/>
      <c r="L93" s="651">
        <v>2383.9</v>
      </c>
      <c r="M93" s="651">
        <v>0</v>
      </c>
      <c r="N93" s="651">
        <v>0</v>
      </c>
      <c r="O93" s="651">
        <v>0</v>
      </c>
      <c r="P93" s="651">
        <v>0</v>
      </c>
      <c r="Q93" s="651">
        <v>0</v>
      </c>
      <c r="R93" s="651">
        <f t="shared" si="42"/>
        <v>0</v>
      </c>
      <c r="S93" s="651">
        <v>0</v>
      </c>
      <c r="T93" s="651">
        <v>0</v>
      </c>
      <c r="U93" s="651">
        <f t="shared" ref="U93:U101" si="43">SUM(V93:W93)</f>
        <v>0</v>
      </c>
      <c r="V93" s="651">
        <v>0</v>
      </c>
      <c r="W93" s="649">
        <v>0</v>
      </c>
    </row>
    <row r="94" spans="1:23" s="158" customFormat="1" ht="300">
      <c r="A94" s="285" t="s">
        <v>22</v>
      </c>
      <c r="B94" s="478" t="s">
        <v>284</v>
      </c>
      <c r="C94" s="479"/>
      <c r="D94" s="480" t="s">
        <v>566</v>
      </c>
      <c r="E94" s="482" t="s">
        <v>94</v>
      </c>
      <c r="F94" s="482" t="s">
        <v>100</v>
      </c>
      <c r="G94" s="482" t="s">
        <v>285</v>
      </c>
      <c r="H94" s="251" t="s">
        <v>1030</v>
      </c>
      <c r="I94" s="152" t="s">
        <v>536</v>
      </c>
      <c r="J94" s="538" t="s">
        <v>537</v>
      </c>
      <c r="K94" s="479"/>
      <c r="L94" s="651">
        <v>808.7</v>
      </c>
      <c r="M94" s="651">
        <v>0</v>
      </c>
      <c r="N94" s="651">
        <v>0</v>
      </c>
      <c r="O94" s="651">
        <f>SUM(P94:Q94)</f>
        <v>0</v>
      </c>
      <c r="P94" s="651">
        <v>0</v>
      </c>
      <c r="Q94" s="651">
        <v>0</v>
      </c>
      <c r="R94" s="651">
        <f>SUM(S94:T94)</f>
        <v>0</v>
      </c>
      <c r="S94" s="651">
        <v>0</v>
      </c>
      <c r="T94" s="651">
        <v>0</v>
      </c>
      <c r="U94" s="651">
        <f>SUM(V94:W94)</f>
        <v>0</v>
      </c>
      <c r="V94" s="651">
        <v>0</v>
      </c>
      <c r="W94" s="649">
        <v>0</v>
      </c>
    </row>
    <row r="95" spans="1:23" s="158" customFormat="1" ht="360">
      <c r="A95" s="285" t="s">
        <v>242</v>
      </c>
      <c r="B95" s="478" t="s">
        <v>273</v>
      </c>
      <c r="C95" s="479"/>
      <c r="D95" s="480" t="s">
        <v>567</v>
      </c>
      <c r="E95" s="482" t="s">
        <v>94</v>
      </c>
      <c r="F95" s="482" t="s">
        <v>100</v>
      </c>
      <c r="G95" s="482" t="s">
        <v>290</v>
      </c>
      <c r="H95" s="251" t="s">
        <v>1030</v>
      </c>
      <c r="I95" s="152" t="s">
        <v>275</v>
      </c>
      <c r="J95" s="538" t="s">
        <v>276</v>
      </c>
      <c r="K95" s="479"/>
      <c r="L95" s="651">
        <v>128.30000000000001</v>
      </c>
      <c r="M95" s="651">
        <v>0</v>
      </c>
      <c r="N95" s="651">
        <v>0</v>
      </c>
      <c r="O95" s="651">
        <f>SUM(P95:Q95)</f>
        <v>0</v>
      </c>
      <c r="P95" s="651">
        <v>0</v>
      </c>
      <c r="Q95" s="651">
        <v>0</v>
      </c>
      <c r="R95" s="651">
        <f t="shared" si="42"/>
        <v>0</v>
      </c>
      <c r="S95" s="651">
        <v>0</v>
      </c>
      <c r="T95" s="651">
        <v>0</v>
      </c>
      <c r="U95" s="651">
        <f>SUM(V95:W95)</f>
        <v>0</v>
      </c>
      <c r="V95" s="651">
        <v>0</v>
      </c>
      <c r="W95" s="649">
        <v>0</v>
      </c>
    </row>
    <row r="96" spans="1:23" s="158" customFormat="1" ht="360">
      <c r="A96" s="285" t="s">
        <v>169</v>
      </c>
      <c r="B96" s="478" t="s">
        <v>291</v>
      </c>
      <c r="C96" s="479"/>
      <c r="D96" s="480" t="s">
        <v>567</v>
      </c>
      <c r="E96" s="482" t="s">
        <v>94</v>
      </c>
      <c r="F96" s="482" t="s">
        <v>100</v>
      </c>
      <c r="G96" s="482" t="s">
        <v>274</v>
      </c>
      <c r="H96" s="251" t="s">
        <v>1030</v>
      </c>
      <c r="I96" s="152" t="s">
        <v>275</v>
      </c>
      <c r="J96" s="538" t="s">
        <v>276</v>
      </c>
      <c r="K96" s="479"/>
      <c r="L96" s="651">
        <v>385.9</v>
      </c>
      <c r="M96" s="651">
        <v>0</v>
      </c>
      <c r="N96" s="651">
        <v>0</v>
      </c>
      <c r="O96" s="651">
        <f>SUM(P96:Q96)</f>
        <v>0</v>
      </c>
      <c r="P96" s="651">
        <v>0</v>
      </c>
      <c r="Q96" s="651">
        <v>0</v>
      </c>
      <c r="R96" s="651">
        <f>SUM(S96:T96)</f>
        <v>0</v>
      </c>
      <c r="S96" s="651">
        <v>0</v>
      </c>
      <c r="T96" s="651"/>
      <c r="U96" s="651">
        <f>SUM(V96:W96)</f>
        <v>0</v>
      </c>
      <c r="V96" s="651">
        <v>0</v>
      </c>
      <c r="W96" s="649">
        <v>0</v>
      </c>
    </row>
    <row r="97" spans="1:23" s="158" customFormat="1" ht="180">
      <c r="A97" s="285" t="s">
        <v>283</v>
      </c>
      <c r="B97" s="478" t="s">
        <v>428</v>
      </c>
      <c r="C97" s="479"/>
      <c r="D97" s="480" t="s">
        <v>565</v>
      </c>
      <c r="E97" s="482" t="s">
        <v>94</v>
      </c>
      <c r="F97" s="482" t="s">
        <v>100</v>
      </c>
      <c r="G97" s="482" t="s">
        <v>429</v>
      </c>
      <c r="H97" s="251" t="s">
        <v>1030</v>
      </c>
      <c r="I97" s="152" t="s">
        <v>541</v>
      </c>
      <c r="J97" s="538" t="s">
        <v>542</v>
      </c>
      <c r="K97" s="479"/>
      <c r="L97" s="651">
        <v>4262.2</v>
      </c>
      <c r="M97" s="651">
        <v>6575.4</v>
      </c>
      <c r="N97" s="651">
        <v>6575.4</v>
      </c>
      <c r="O97" s="651">
        <f t="shared" si="41"/>
        <v>5922.8</v>
      </c>
      <c r="P97" s="651">
        <v>5922.8</v>
      </c>
      <c r="Q97" s="651">
        <v>0</v>
      </c>
      <c r="R97" s="651">
        <f>SUM(S97:T97)</f>
        <v>5922.8</v>
      </c>
      <c r="S97" s="651">
        <v>5922.8</v>
      </c>
      <c r="T97" s="651">
        <v>0</v>
      </c>
      <c r="U97" s="651">
        <f t="shared" si="43"/>
        <v>5922.8</v>
      </c>
      <c r="V97" s="651">
        <v>5922.8</v>
      </c>
      <c r="W97" s="649">
        <v>0</v>
      </c>
    </row>
    <row r="98" spans="1:23" s="158" customFormat="1" ht="270">
      <c r="A98" s="285" t="s">
        <v>286</v>
      </c>
      <c r="B98" s="478" t="s">
        <v>1254</v>
      </c>
      <c r="C98" s="479"/>
      <c r="D98" s="480" t="s">
        <v>565</v>
      </c>
      <c r="E98" s="482" t="s">
        <v>94</v>
      </c>
      <c r="F98" s="482" t="s">
        <v>100</v>
      </c>
      <c r="G98" s="482" t="s">
        <v>1255</v>
      </c>
      <c r="H98" s="251" t="s">
        <v>1030</v>
      </c>
      <c r="I98" s="152" t="s">
        <v>1256</v>
      </c>
      <c r="J98" s="538" t="s">
        <v>1257</v>
      </c>
      <c r="K98" s="479"/>
      <c r="L98" s="651">
        <v>0</v>
      </c>
      <c r="M98" s="651">
        <v>0</v>
      </c>
      <c r="N98" s="651">
        <v>0</v>
      </c>
      <c r="O98" s="651">
        <f t="shared" si="41"/>
        <v>675.6</v>
      </c>
      <c r="P98" s="651">
        <v>675.6</v>
      </c>
      <c r="Q98" s="651">
        <v>0</v>
      </c>
      <c r="R98" s="651">
        <f t="shared" ref="R98:R101" si="44">SUM(S98:T98)</f>
        <v>675.6</v>
      </c>
      <c r="S98" s="651">
        <v>675.6</v>
      </c>
      <c r="T98" s="651">
        <v>0</v>
      </c>
      <c r="U98" s="651">
        <f t="shared" si="43"/>
        <v>0</v>
      </c>
      <c r="V98" s="651">
        <v>0</v>
      </c>
      <c r="W98" s="649">
        <v>0</v>
      </c>
    </row>
    <row r="99" spans="1:23" s="158" customFormat="1" ht="270">
      <c r="A99" s="285" t="s">
        <v>287</v>
      </c>
      <c r="B99" s="478" t="s">
        <v>1254</v>
      </c>
      <c r="C99" s="479"/>
      <c r="D99" s="480" t="s">
        <v>565</v>
      </c>
      <c r="E99" s="482" t="s">
        <v>94</v>
      </c>
      <c r="F99" s="482" t="s">
        <v>100</v>
      </c>
      <c r="G99" s="482" t="s">
        <v>1258</v>
      </c>
      <c r="H99" s="251" t="s">
        <v>1030</v>
      </c>
      <c r="I99" s="152" t="s">
        <v>1256</v>
      </c>
      <c r="J99" s="538" t="s">
        <v>1257</v>
      </c>
      <c r="K99" s="479"/>
      <c r="L99" s="651">
        <v>0</v>
      </c>
      <c r="M99" s="651">
        <v>0</v>
      </c>
      <c r="N99" s="651">
        <v>0</v>
      </c>
      <c r="O99" s="651">
        <f t="shared" si="41"/>
        <v>0</v>
      </c>
      <c r="P99" s="651">
        <v>0</v>
      </c>
      <c r="Q99" s="651">
        <v>0</v>
      </c>
      <c r="R99" s="651">
        <f t="shared" si="44"/>
        <v>0</v>
      </c>
      <c r="S99" s="651">
        <v>0</v>
      </c>
      <c r="T99" s="651">
        <v>0</v>
      </c>
      <c r="U99" s="651">
        <f t="shared" si="43"/>
        <v>783.5</v>
      </c>
      <c r="V99" s="651">
        <v>783.5</v>
      </c>
      <c r="W99" s="649">
        <v>0</v>
      </c>
    </row>
    <row r="100" spans="1:23" s="158" customFormat="1" ht="180">
      <c r="A100" s="285" t="s">
        <v>288</v>
      </c>
      <c r="B100" s="478" t="s">
        <v>1259</v>
      </c>
      <c r="C100" s="479"/>
      <c r="D100" s="480" t="s">
        <v>565</v>
      </c>
      <c r="E100" s="482" t="s">
        <v>94</v>
      </c>
      <c r="F100" s="482" t="s">
        <v>100</v>
      </c>
      <c r="G100" s="482" t="s">
        <v>543</v>
      </c>
      <c r="H100" s="251" t="s">
        <v>1030</v>
      </c>
      <c r="I100" s="152" t="s">
        <v>541</v>
      </c>
      <c r="J100" s="538" t="s">
        <v>542</v>
      </c>
      <c r="K100" s="479"/>
      <c r="L100" s="651">
        <v>529.1</v>
      </c>
      <c r="M100" s="651">
        <v>3233.8</v>
      </c>
      <c r="N100" s="651">
        <v>3233.8</v>
      </c>
      <c r="O100" s="651">
        <f t="shared" si="41"/>
        <v>2604.6999999999998</v>
      </c>
      <c r="P100" s="651">
        <v>2604.6999999999998</v>
      </c>
      <c r="Q100" s="651">
        <v>0</v>
      </c>
      <c r="R100" s="651">
        <f t="shared" si="44"/>
        <v>2604.6999999999998</v>
      </c>
      <c r="S100" s="651">
        <v>2604.6999999999998</v>
      </c>
      <c r="T100" s="651">
        <v>0</v>
      </c>
      <c r="U100" s="651">
        <f t="shared" si="43"/>
        <v>2604.6999999999998</v>
      </c>
      <c r="V100" s="651">
        <v>2604.6999999999998</v>
      </c>
      <c r="W100" s="649">
        <v>0</v>
      </c>
    </row>
    <row r="101" spans="1:23" s="158" customFormat="1" ht="165">
      <c r="A101" s="285" t="s">
        <v>540</v>
      </c>
      <c r="B101" s="478" t="s">
        <v>546</v>
      </c>
      <c r="C101" s="479"/>
      <c r="D101" s="480" t="s">
        <v>565</v>
      </c>
      <c r="E101" s="482" t="s">
        <v>94</v>
      </c>
      <c r="F101" s="482" t="s">
        <v>100</v>
      </c>
      <c r="G101" s="482" t="s">
        <v>544</v>
      </c>
      <c r="H101" s="251" t="s">
        <v>1030</v>
      </c>
      <c r="I101" s="152" t="s">
        <v>545</v>
      </c>
      <c r="J101" s="538" t="s">
        <v>542</v>
      </c>
      <c r="K101" s="479"/>
      <c r="L101" s="651">
        <v>11380.7</v>
      </c>
      <c r="M101" s="651">
        <v>8516.2000000000007</v>
      </c>
      <c r="N101" s="651">
        <v>7617.2</v>
      </c>
      <c r="O101" s="651">
        <v>7823.4</v>
      </c>
      <c r="P101" s="651">
        <v>7823.4</v>
      </c>
      <c r="Q101" s="651">
        <v>0</v>
      </c>
      <c r="R101" s="651">
        <f t="shared" si="44"/>
        <v>7823.4</v>
      </c>
      <c r="S101" s="651">
        <v>7823.4</v>
      </c>
      <c r="T101" s="651">
        <v>0</v>
      </c>
      <c r="U101" s="651">
        <f t="shared" si="43"/>
        <v>7823.4</v>
      </c>
      <c r="V101" s="651">
        <v>7823.4</v>
      </c>
      <c r="W101" s="649">
        <v>0</v>
      </c>
    </row>
    <row r="102" spans="1:23" s="158" customFormat="1" ht="165">
      <c r="A102" s="312" t="s">
        <v>289</v>
      </c>
      <c r="B102" s="478" t="s">
        <v>546</v>
      </c>
      <c r="C102" s="479"/>
      <c r="D102" s="480" t="s">
        <v>566</v>
      </c>
      <c r="E102" s="482" t="s">
        <v>94</v>
      </c>
      <c r="F102" s="482" t="s">
        <v>100</v>
      </c>
      <c r="G102" s="482" t="s">
        <v>547</v>
      </c>
      <c r="H102" s="251" t="s">
        <v>1030</v>
      </c>
      <c r="I102" s="152" t="s">
        <v>545</v>
      </c>
      <c r="J102" s="538" t="s">
        <v>542</v>
      </c>
      <c r="K102" s="479"/>
      <c r="L102" s="651">
        <v>4304</v>
      </c>
      <c r="M102" s="651">
        <v>15579.3</v>
      </c>
      <c r="N102" s="651">
        <v>10705.5</v>
      </c>
      <c r="O102" s="651">
        <f>SUM(P102:Q102)</f>
        <v>12541.6</v>
      </c>
      <c r="P102" s="651">
        <v>12541.6</v>
      </c>
      <c r="Q102" s="651">
        <v>0</v>
      </c>
      <c r="R102" s="651">
        <f>SUM(S102:T102)</f>
        <v>12704.7</v>
      </c>
      <c r="S102" s="651">
        <v>12704.7</v>
      </c>
      <c r="T102" s="651"/>
      <c r="U102" s="651">
        <f>SUM(V102:W102)</f>
        <v>12704.7</v>
      </c>
      <c r="V102" s="651">
        <v>12704.7</v>
      </c>
      <c r="W102" s="649">
        <v>0</v>
      </c>
    </row>
    <row r="103" spans="1:23" s="15" customFormat="1" ht="56.25">
      <c r="A103" s="26" t="s">
        <v>183</v>
      </c>
      <c r="B103" s="23" t="s">
        <v>184</v>
      </c>
      <c r="C103" s="26"/>
      <c r="D103" s="26"/>
      <c r="E103" s="26"/>
      <c r="F103" s="26"/>
      <c r="G103" s="26"/>
      <c r="H103" s="26"/>
      <c r="I103" s="26"/>
      <c r="J103" s="26"/>
      <c r="K103" s="26" t="s">
        <v>62</v>
      </c>
      <c r="L103" s="680">
        <f>SUM(L104,L116,)</f>
        <v>6095</v>
      </c>
      <c r="M103" s="680">
        <f t="shared" ref="M103:W103" si="45">SUM(M104,M116,)</f>
        <v>8109.9</v>
      </c>
      <c r="N103" s="680">
        <f t="shared" si="45"/>
        <v>6272.4</v>
      </c>
      <c r="O103" s="680">
        <f t="shared" si="45"/>
        <v>6179.1</v>
      </c>
      <c r="P103" s="680">
        <f t="shared" si="45"/>
        <v>6179.1</v>
      </c>
      <c r="Q103" s="680">
        <f t="shared" si="45"/>
        <v>0</v>
      </c>
      <c r="R103" s="680">
        <f t="shared" si="45"/>
        <v>4894.7999999999993</v>
      </c>
      <c r="S103" s="680">
        <f t="shared" si="45"/>
        <v>4894.7999999999993</v>
      </c>
      <c r="T103" s="680">
        <f t="shared" si="45"/>
        <v>0</v>
      </c>
      <c r="U103" s="680">
        <f t="shared" si="45"/>
        <v>6123.6</v>
      </c>
      <c r="V103" s="680">
        <f t="shared" si="45"/>
        <v>6123.6</v>
      </c>
      <c r="W103" s="680">
        <f t="shared" si="45"/>
        <v>0</v>
      </c>
    </row>
    <row r="104" spans="1:23" s="15" customFormat="1" ht="15">
      <c r="A104" s="431" t="s">
        <v>9</v>
      </c>
      <c r="B104" s="725" t="s">
        <v>67</v>
      </c>
      <c r="C104" s="725"/>
      <c r="D104" s="725"/>
      <c r="E104" s="725"/>
      <c r="F104" s="725"/>
      <c r="G104" s="725"/>
      <c r="H104" s="725"/>
      <c r="I104" s="725"/>
      <c r="J104" s="725"/>
      <c r="K104" s="725"/>
      <c r="L104" s="647">
        <f>SUM(L105,L113,)</f>
        <v>2514.4</v>
      </c>
      <c r="M104" s="647">
        <f t="shared" ref="M104:W104" si="46">SUM(M105,M113,)</f>
        <v>2495</v>
      </c>
      <c r="N104" s="647">
        <f t="shared" si="46"/>
        <v>1608.8999999999999</v>
      </c>
      <c r="O104" s="647">
        <f t="shared" si="46"/>
        <v>3059.5</v>
      </c>
      <c r="P104" s="647">
        <f t="shared" si="46"/>
        <v>3059.5</v>
      </c>
      <c r="Q104" s="647">
        <f t="shared" si="46"/>
        <v>0</v>
      </c>
      <c r="R104" s="647">
        <f t="shared" si="46"/>
        <v>2723.6</v>
      </c>
      <c r="S104" s="647">
        <f t="shared" si="46"/>
        <v>2723.6</v>
      </c>
      <c r="T104" s="647">
        <f t="shared" si="46"/>
        <v>0</v>
      </c>
      <c r="U104" s="647">
        <f t="shared" si="46"/>
        <v>2720.2000000000003</v>
      </c>
      <c r="V104" s="647">
        <f t="shared" si="46"/>
        <v>2720.2000000000003</v>
      </c>
      <c r="W104" s="647">
        <f t="shared" si="46"/>
        <v>0</v>
      </c>
    </row>
    <row r="105" spans="1:23" s="14" customFormat="1" ht="15">
      <c r="A105" s="483" t="s">
        <v>57</v>
      </c>
      <c r="B105" s="224"/>
      <c r="C105" s="283"/>
      <c r="D105" s="284"/>
      <c r="E105" s="224"/>
      <c r="F105" s="224"/>
      <c r="G105" s="224"/>
      <c r="H105" s="224"/>
      <c r="I105" s="149"/>
      <c r="J105" s="283"/>
      <c r="K105" s="284"/>
      <c r="L105" s="650">
        <f>L106+L109</f>
        <v>2446.6</v>
      </c>
      <c r="M105" s="650">
        <f>M106+M109</f>
        <v>2432.6</v>
      </c>
      <c r="N105" s="650">
        <f>N106+N109</f>
        <v>1608.8999999999999</v>
      </c>
      <c r="O105" s="650">
        <f t="shared" ref="O105:W105" si="47">O106+O109</f>
        <v>2694.4</v>
      </c>
      <c r="P105" s="650">
        <f t="shared" si="47"/>
        <v>2694.4</v>
      </c>
      <c r="Q105" s="650">
        <f t="shared" si="47"/>
        <v>0</v>
      </c>
      <c r="R105" s="650">
        <f t="shared" si="47"/>
        <v>2694.4</v>
      </c>
      <c r="S105" s="650">
        <f t="shared" si="47"/>
        <v>2694.4</v>
      </c>
      <c r="T105" s="650">
        <f t="shared" si="47"/>
        <v>0</v>
      </c>
      <c r="U105" s="650">
        <f t="shared" si="47"/>
        <v>2694.4</v>
      </c>
      <c r="V105" s="650">
        <f t="shared" si="47"/>
        <v>2694.4</v>
      </c>
      <c r="W105" s="650">
        <f t="shared" si="47"/>
        <v>0</v>
      </c>
    </row>
    <row r="106" spans="1:23" s="14" customFormat="1" ht="15">
      <c r="A106" s="483" t="s">
        <v>10</v>
      </c>
      <c r="B106" s="224" t="s">
        <v>249</v>
      </c>
      <c r="C106" s="283"/>
      <c r="D106" s="284"/>
      <c r="E106" s="224"/>
      <c r="F106" s="224"/>
      <c r="G106" s="224"/>
      <c r="H106" s="224">
        <v>100</v>
      </c>
      <c r="I106" s="149"/>
      <c r="J106" s="283"/>
      <c r="K106" s="284"/>
      <c r="L106" s="650">
        <f>L107+L108</f>
        <v>2240.5</v>
      </c>
      <c r="M106" s="650">
        <f>M107+M108</f>
        <v>2372.6</v>
      </c>
      <c r="N106" s="650">
        <f>N107+N108</f>
        <v>1608.6</v>
      </c>
      <c r="O106" s="650">
        <f>P106+Q106</f>
        <v>2634.4</v>
      </c>
      <c r="P106" s="650">
        <f>P107+P108</f>
        <v>2634.4</v>
      </c>
      <c r="Q106" s="650">
        <v>0</v>
      </c>
      <c r="R106" s="650">
        <f>S106+T106</f>
        <v>2694.4</v>
      </c>
      <c r="S106" s="650">
        <f>S107+S108</f>
        <v>2694.4</v>
      </c>
      <c r="T106" s="650">
        <v>0</v>
      </c>
      <c r="U106" s="650">
        <f>V106+W106</f>
        <v>2694.4</v>
      </c>
      <c r="V106" s="650">
        <f>V107+V108</f>
        <v>2694.4</v>
      </c>
      <c r="W106" s="650">
        <v>0</v>
      </c>
    </row>
    <row r="107" spans="1:23" s="14" customFormat="1" ht="300">
      <c r="A107" s="312"/>
      <c r="B107" s="224"/>
      <c r="C107" s="302" t="s">
        <v>1588</v>
      </c>
      <c r="D107" s="102"/>
      <c r="E107" s="246" t="s">
        <v>93</v>
      </c>
      <c r="F107" s="246" t="s">
        <v>94</v>
      </c>
      <c r="G107" s="246" t="s">
        <v>1589</v>
      </c>
      <c r="H107" s="150">
        <v>100</v>
      </c>
      <c r="I107" s="302" t="s">
        <v>1590</v>
      </c>
      <c r="J107" s="328" t="s">
        <v>1591</v>
      </c>
      <c r="K107" s="328" t="s">
        <v>1592</v>
      </c>
      <c r="L107" s="651">
        <v>1430.7</v>
      </c>
      <c r="M107" s="651">
        <v>1554.3</v>
      </c>
      <c r="N107" s="651">
        <v>999.6</v>
      </c>
      <c r="O107" s="651">
        <f>SUM(P107:Q107)</f>
        <v>1724.9</v>
      </c>
      <c r="P107" s="651">
        <v>1724.9</v>
      </c>
      <c r="Q107" s="651">
        <v>0</v>
      </c>
      <c r="R107" s="651">
        <f>SUM(S107:T107)</f>
        <v>1754.9</v>
      </c>
      <c r="S107" s="651">
        <v>1754.9</v>
      </c>
      <c r="T107" s="651">
        <v>0</v>
      </c>
      <c r="U107" s="651">
        <f>SUM(V107:W107)</f>
        <v>1754.9</v>
      </c>
      <c r="V107" s="651">
        <v>1754.9</v>
      </c>
      <c r="W107" s="651">
        <v>0</v>
      </c>
    </row>
    <row r="108" spans="1:23" s="14" customFormat="1" ht="30">
      <c r="A108" s="312"/>
      <c r="B108" s="224"/>
      <c r="C108" s="880" t="s">
        <v>1593</v>
      </c>
      <c r="D108" s="102"/>
      <c r="E108" s="246" t="s">
        <v>93</v>
      </c>
      <c r="F108" s="246" t="s">
        <v>94</v>
      </c>
      <c r="G108" s="246" t="s">
        <v>1594</v>
      </c>
      <c r="H108" s="150">
        <v>100</v>
      </c>
      <c r="I108" s="880" t="s">
        <v>1595</v>
      </c>
      <c r="J108" s="794" t="s">
        <v>1596</v>
      </c>
      <c r="K108" s="861"/>
      <c r="L108" s="651">
        <v>809.8</v>
      </c>
      <c r="M108" s="651">
        <v>818.3</v>
      </c>
      <c r="N108" s="651">
        <v>609</v>
      </c>
      <c r="O108" s="651">
        <f>Q108+P108</f>
        <v>909.5</v>
      </c>
      <c r="P108" s="651">
        <v>909.5</v>
      </c>
      <c r="Q108" s="651">
        <v>0</v>
      </c>
      <c r="R108" s="651">
        <f>S108+T108</f>
        <v>939.5</v>
      </c>
      <c r="S108" s="651">
        <v>939.5</v>
      </c>
      <c r="T108" s="651">
        <v>0</v>
      </c>
      <c r="U108" s="651">
        <f>V108</f>
        <v>939.5</v>
      </c>
      <c r="V108" s="651">
        <v>939.5</v>
      </c>
      <c r="W108" s="651">
        <v>0</v>
      </c>
    </row>
    <row r="109" spans="1:23" s="14" customFormat="1" ht="15">
      <c r="A109" s="883" t="s">
        <v>11</v>
      </c>
      <c r="B109" s="815" t="s">
        <v>69</v>
      </c>
      <c r="C109" s="880"/>
      <c r="D109" s="286"/>
      <c r="E109" s="246"/>
      <c r="F109" s="246"/>
      <c r="G109" s="246"/>
      <c r="H109" s="953">
        <v>200</v>
      </c>
      <c r="I109" s="880"/>
      <c r="J109" s="794"/>
      <c r="K109" s="861"/>
      <c r="L109" s="650">
        <f>L110+L111</f>
        <v>206.1</v>
      </c>
      <c r="M109" s="650">
        <f>M110+M111</f>
        <v>60</v>
      </c>
      <c r="N109" s="650">
        <f>N110+N111</f>
        <v>0.3</v>
      </c>
      <c r="O109" s="650">
        <f>SUM(P109:Q109)</f>
        <v>60</v>
      </c>
      <c r="P109" s="650">
        <f>P110+P111</f>
        <v>60</v>
      </c>
      <c r="Q109" s="650">
        <f>Q110+Q111</f>
        <v>0</v>
      </c>
      <c r="R109" s="650">
        <f>SUM(S109:T109)</f>
        <v>0</v>
      </c>
      <c r="S109" s="650">
        <f>S110+S111</f>
        <v>0</v>
      </c>
      <c r="T109" s="650">
        <f>T110+T111</f>
        <v>0</v>
      </c>
      <c r="U109" s="650">
        <f>SUM(V109:W109)</f>
        <v>0</v>
      </c>
      <c r="V109" s="650">
        <f>V110+V111</f>
        <v>0</v>
      </c>
      <c r="W109" s="650">
        <f>W110+W111</f>
        <v>0</v>
      </c>
    </row>
    <row r="110" spans="1:23" s="14" customFormat="1" ht="30">
      <c r="A110" s="883"/>
      <c r="B110" s="815"/>
      <c r="C110" s="134"/>
      <c r="D110" s="286"/>
      <c r="E110" s="246" t="s">
        <v>93</v>
      </c>
      <c r="F110" s="246" t="s">
        <v>94</v>
      </c>
      <c r="G110" s="246" t="s">
        <v>1594</v>
      </c>
      <c r="H110" s="953"/>
      <c r="I110" s="880"/>
      <c r="J110" s="794"/>
      <c r="K110" s="861"/>
      <c r="L110" s="651">
        <v>43.4</v>
      </c>
      <c r="M110" s="651">
        <v>30</v>
      </c>
      <c r="N110" s="651">
        <v>0</v>
      </c>
      <c r="O110" s="651">
        <f>P110+Q110</f>
        <v>30</v>
      </c>
      <c r="P110" s="651">
        <v>30</v>
      </c>
      <c r="Q110" s="651">
        <v>0</v>
      </c>
      <c r="R110" s="651">
        <f>S110+T110</f>
        <v>0</v>
      </c>
      <c r="S110" s="651">
        <v>0</v>
      </c>
      <c r="T110" s="651">
        <v>0</v>
      </c>
      <c r="U110" s="651">
        <f>V110+W110</f>
        <v>0</v>
      </c>
      <c r="V110" s="651">
        <v>0</v>
      </c>
      <c r="W110" s="651">
        <v>0</v>
      </c>
    </row>
    <row r="111" spans="1:23" s="14" customFormat="1" ht="30">
      <c r="A111" s="883"/>
      <c r="B111" s="815"/>
      <c r="C111" s="134"/>
      <c r="D111" s="286"/>
      <c r="E111" s="246" t="s">
        <v>93</v>
      </c>
      <c r="F111" s="246" t="s">
        <v>94</v>
      </c>
      <c r="G111" s="246" t="s">
        <v>1589</v>
      </c>
      <c r="H111" s="953"/>
      <c r="I111" s="134"/>
      <c r="J111" s="321"/>
      <c r="K111" s="102"/>
      <c r="L111" s="651">
        <v>162.69999999999999</v>
      </c>
      <c r="M111" s="651">
        <v>30</v>
      </c>
      <c r="N111" s="651">
        <v>0.3</v>
      </c>
      <c r="O111" s="651">
        <f>P111+Q111</f>
        <v>30</v>
      </c>
      <c r="P111" s="651">
        <v>30</v>
      </c>
      <c r="Q111" s="651">
        <v>0</v>
      </c>
      <c r="R111" s="651">
        <f>S111+T111</f>
        <v>0</v>
      </c>
      <c r="S111" s="651">
        <v>0</v>
      </c>
      <c r="T111" s="651">
        <v>0</v>
      </c>
      <c r="U111" s="651">
        <f>V111+W111</f>
        <v>0</v>
      </c>
      <c r="V111" s="651">
        <v>0</v>
      </c>
      <c r="W111" s="651">
        <v>0</v>
      </c>
    </row>
    <row r="112" spans="1:23" s="14" customFormat="1" ht="15">
      <c r="A112" s="312" t="s">
        <v>20</v>
      </c>
      <c r="B112" s="224" t="s">
        <v>31</v>
      </c>
      <c r="C112" s="302"/>
      <c r="D112" s="286"/>
      <c r="E112" s="246"/>
      <c r="F112" s="246"/>
      <c r="G112" s="150"/>
      <c r="H112" s="150">
        <v>800</v>
      </c>
      <c r="I112" s="302"/>
      <c r="J112" s="328"/>
      <c r="K112" s="328"/>
      <c r="L112" s="651"/>
      <c r="M112" s="651"/>
      <c r="N112" s="651"/>
      <c r="O112" s="651">
        <f>SUM(P112:Q112)</f>
        <v>0</v>
      </c>
      <c r="P112" s="651"/>
      <c r="Q112" s="651"/>
      <c r="R112" s="651">
        <f>SUM(S112:T112)</f>
        <v>0</v>
      </c>
      <c r="S112" s="651"/>
      <c r="T112" s="651"/>
      <c r="U112" s="651">
        <f>SUM(V112:W112)</f>
        <v>0</v>
      </c>
      <c r="V112" s="651"/>
      <c r="W112" s="651"/>
    </row>
    <row r="113" spans="1:87" s="14" customFormat="1" ht="15">
      <c r="A113" s="769" t="s">
        <v>73</v>
      </c>
      <c r="B113" s="769"/>
      <c r="C113" s="769"/>
      <c r="D113" s="769"/>
      <c r="E113" s="769"/>
      <c r="F113" s="769"/>
      <c r="G113" s="769"/>
      <c r="H113" s="769"/>
      <c r="I113" s="769"/>
      <c r="J113" s="769"/>
      <c r="K113" s="769"/>
      <c r="L113" s="652">
        <f>SUM(L114)</f>
        <v>67.8</v>
      </c>
      <c r="M113" s="652">
        <f t="shared" ref="M113:W113" si="48">SUM(M114)</f>
        <v>62.4</v>
      </c>
      <c r="N113" s="652">
        <f t="shared" si="48"/>
        <v>0</v>
      </c>
      <c r="O113" s="652">
        <f t="shared" si="48"/>
        <v>365.1</v>
      </c>
      <c r="P113" s="652">
        <f t="shared" si="48"/>
        <v>365.1</v>
      </c>
      <c r="Q113" s="652">
        <f t="shared" si="48"/>
        <v>0</v>
      </c>
      <c r="R113" s="652">
        <f t="shared" si="48"/>
        <v>29.2</v>
      </c>
      <c r="S113" s="652">
        <f t="shared" si="48"/>
        <v>29.2</v>
      </c>
      <c r="T113" s="652">
        <f t="shared" si="48"/>
        <v>0</v>
      </c>
      <c r="U113" s="652">
        <f t="shared" si="48"/>
        <v>25.8</v>
      </c>
      <c r="V113" s="652">
        <f t="shared" si="48"/>
        <v>25.8</v>
      </c>
      <c r="W113" s="652">
        <f t="shared" si="48"/>
        <v>0</v>
      </c>
    </row>
    <row r="114" spans="1:87" s="14" customFormat="1" ht="15">
      <c r="A114" s="312" t="s">
        <v>21</v>
      </c>
      <c r="B114" s="224" t="s">
        <v>90</v>
      </c>
      <c r="C114" s="149"/>
      <c r="D114" s="286"/>
      <c r="E114" s="224"/>
      <c r="F114" s="224"/>
      <c r="G114" s="224"/>
      <c r="H114" s="150">
        <v>200</v>
      </c>
      <c r="I114" s="149"/>
      <c r="J114" s="149"/>
      <c r="K114" s="286"/>
      <c r="L114" s="651">
        <f t="shared" ref="L114:W114" si="49">SUM(L115:L115)</f>
        <v>67.8</v>
      </c>
      <c r="M114" s="651">
        <f t="shared" si="49"/>
        <v>62.4</v>
      </c>
      <c r="N114" s="651">
        <f t="shared" si="49"/>
        <v>0</v>
      </c>
      <c r="O114" s="651">
        <f t="shared" si="49"/>
        <v>365.1</v>
      </c>
      <c r="P114" s="651">
        <f t="shared" si="49"/>
        <v>365.1</v>
      </c>
      <c r="Q114" s="651">
        <f t="shared" si="49"/>
        <v>0</v>
      </c>
      <c r="R114" s="651">
        <f t="shared" si="49"/>
        <v>29.2</v>
      </c>
      <c r="S114" s="651">
        <f t="shared" si="49"/>
        <v>29.2</v>
      </c>
      <c r="T114" s="651">
        <f t="shared" si="49"/>
        <v>0</v>
      </c>
      <c r="U114" s="651">
        <f t="shared" si="49"/>
        <v>25.8</v>
      </c>
      <c r="V114" s="651">
        <f t="shared" si="49"/>
        <v>25.8</v>
      </c>
      <c r="W114" s="651">
        <f t="shared" si="49"/>
        <v>0</v>
      </c>
    </row>
    <row r="115" spans="1:87" s="14" customFormat="1" ht="60">
      <c r="A115" s="312" t="s">
        <v>42</v>
      </c>
      <c r="B115" s="224" t="s">
        <v>1693</v>
      </c>
      <c r="C115" s="149"/>
      <c r="D115" s="286"/>
      <c r="E115" s="246" t="s">
        <v>93</v>
      </c>
      <c r="F115" s="246" t="s">
        <v>100</v>
      </c>
      <c r="G115" s="246" t="s">
        <v>1597</v>
      </c>
      <c r="H115" s="150">
        <v>200</v>
      </c>
      <c r="I115" s="134" t="s">
        <v>1598</v>
      </c>
      <c r="J115" s="134" t="s">
        <v>1599</v>
      </c>
      <c r="K115" s="286"/>
      <c r="L115" s="651">
        <v>67.8</v>
      </c>
      <c r="M115" s="651">
        <v>62.4</v>
      </c>
      <c r="N115" s="651">
        <v>0</v>
      </c>
      <c r="O115" s="651">
        <f>SUM(P115:Q115)</f>
        <v>365.1</v>
      </c>
      <c r="P115" s="651">
        <v>365.1</v>
      </c>
      <c r="Q115" s="651">
        <v>0</v>
      </c>
      <c r="R115" s="651">
        <f>SUM(S115:T115)</f>
        <v>29.2</v>
      </c>
      <c r="S115" s="651">
        <v>29.2</v>
      </c>
      <c r="T115" s="651">
        <v>0</v>
      </c>
      <c r="U115" s="651">
        <f>SUM(V115:W115)</f>
        <v>25.8</v>
      </c>
      <c r="V115" s="651">
        <v>25.8</v>
      </c>
      <c r="W115" s="651">
        <v>0</v>
      </c>
    </row>
    <row r="116" spans="1:87" s="19" customFormat="1" ht="15">
      <c r="A116" s="431" t="s">
        <v>15</v>
      </c>
      <c r="B116" s="725" t="s">
        <v>16</v>
      </c>
      <c r="C116" s="725"/>
      <c r="D116" s="725"/>
      <c r="E116" s="725"/>
      <c r="F116" s="725"/>
      <c r="G116" s="725"/>
      <c r="H116" s="725">
        <v>300</v>
      </c>
      <c r="I116" s="725"/>
      <c r="J116" s="725"/>
      <c r="K116" s="725"/>
      <c r="L116" s="647">
        <f>SUM(L117,L120,)</f>
        <v>3580.6</v>
      </c>
      <c r="M116" s="647">
        <f t="shared" ref="M116:W116" si="50">SUM(M117,M120,)</f>
        <v>5614.9</v>
      </c>
      <c r="N116" s="647">
        <f t="shared" si="50"/>
        <v>4663.5</v>
      </c>
      <c r="O116" s="647">
        <f t="shared" si="50"/>
        <v>3119.6</v>
      </c>
      <c r="P116" s="647">
        <f t="shared" si="50"/>
        <v>3119.6</v>
      </c>
      <c r="Q116" s="647">
        <f t="shared" si="50"/>
        <v>0</v>
      </c>
      <c r="R116" s="647">
        <f t="shared" si="50"/>
        <v>2171.1999999999998</v>
      </c>
      <c r="S116" s="647">
        <f t="shared" si="50"/>
        <v>2171.1999999999998</v>
      </c>
      <c r="T116" s="647">
        <f t="shared" si="50"/>
        <v>0</v>
      </c>
      <c r="U116" s="647">
        <f t="shared" si="50"/>
        <v>3403.4</v>
      </c>
      <c r="V116" s="647">
        <f t="shared" si="50"/>
        <v>3403.4</v>
      </c>
      <c r="W116" s="647">
        <f t="shared" si="50"/>
        <v>0</v>
      </c>
    </row>
    <row r="117" spans="1:87" s="21" customFormat="1" ht="28.5">
      <c r="A117" s="483" t="s">
        <v>17</v>
      </c>
      <c r="B117" s="226" t="s">
        <v>41</v>
      </c>
      <c r="C117" s="294"/>
      <c r="D117" s="295"/>
      <c r="E117" s="226"/>
      <c r="F117" s="226"/>
      <c r="G117" s="226"/>
      <c r="H117" s="296">
        <v>310</v>
      </c>
      <c r="I117" s="297"/>
      <c r="J117" s="294"/>
      <c r="K117" s="295"/>
      <c r="L117" s="650">
        <f>SUM(L118:L119)</f>
        <v>0</v>
      </c>
      <c r="M117" s="650">
        <f t="shared" ref="M117:W117" si="51">SUM(M118:M119)</f>
        <v>0</v>
      </c>
      <c r="N117" s="650">
        <f t="shared" si="51"/>
        <v>0</v>
      </c>
      <c r="O117" s="650">
        <f t="shared" si="51"/>
        <v>0</v>
      </c>
      <c r="P117" s="650">
        <f t="shared" si="51"/>
        <v>0</v>
      </c>
      <c r="Q117" s="650">
        <f t="shared" si="51"/>
        <v>0</v>
      </c>
      <c r="R117" s="650">
        <f t="shared" si="51"/>
        <v>0</v>
      </c>
      <c r="S117" s="650">
        <f t="shared" si="51"/>
        <v>0</v>
      </c>
      <c r="T117" s="650">
        <f t="shared" si="51"/>
        <v>0</v>
      </c>
      <c r="U117" s="650">
        <f t="shared" si="51"/>
        <v>0</v>
      </c>
      <c r="V117" s="650">
        <f t="shared" si="51"/>
        <v>0</v>
      </c>
      <c r="W117" s="650">
        <f t="shared" si="51"/>
        <v>0</v>
      </c>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row>
    <row r="118" spans="1:87" s="16" customFormat="1" ht="15">
      <c r="A118" s="484" t="s">
        <v>10</v>
      </c>
      <c r="B118" s="224"/>
      <c r="C118" s="283"/>
      <c r="D118" s="284"/>
      <c r="E118" s="224"/>
      <c r="F118" s="224"/>
      <c r="G118" s="224"/>
      <c r="H118" s="150"/>
      <c r="I118" s="149"/>
      <c r="J118" s="283"/>
      <c r="K118" s="284"/>
      <c r="L118" s="651"/>
      <c r="M118" s="651"/>
      <c r="N118" s="651"/>
      <c r="O118" s="651">
        <f>SUM(P118:Q118)</f>
        <v>0</v>
      </c>
      <c r="P118" s="651"/>
      <c r="Q118" s="651"/>
      <c r="R118" s="651">
        <f>SUM(S118:T118)</f>
        <v>0</v>
      </c>
      <c r="S118" s="651"/>
      <c r="T118" s="651"/>
      <c r="U118" s="651">
        <f>SUM(V118:W118)</f>
        <v>0</v>
      </c>
      <c r="V118" s="651"/>
      <c r="W118" s="651"/>
    </row>
    <row r="119" spans="1:87" s="16" customFormat="1" ht="15">
      <c r="A119" s="484" t="s">
        <v>11</v>
      </c>
      <c r="B119" s="224"/>
      <c r="C119" s="283"/>
      <c r="D119" s="284"/>
      <c r="E119" s="224"/>
      <c r="F119" s="224"/>
      <c r="G119" s="224"/>
      <c r="H119" s="150"/>
      <c r="I119" s="149"/>
      <c r="J119" s="283"/>
      <c r="K119" s="284"/>
      <c r="L119" s="651"/>
      <c r="M119" s="651"/>
      <c r="N119" s="651"/>
      <c r="O119" s="651">
        <f>SUM(P119:Q119)</f>
        <v>0</v>
      </c>
      <c r="P119" s="651"/>
      <c r="Q119" s="651"/>
      <c r="R119" s="651">
        <f>SUM(S119:T119)</f>
        <v>0</v>
      </c>
      <c r="S119" s="651"/>
      <c r="T119" s="651"/>
      <c r="U119" s="651">
        <f>SUM(V119:W119)</f>
        <v>0</v>
      </c>
      <c r="V119" s="651"/>
      <c r="W119" s="651"/>
    </row>
    <row r="120" spans="1:87" s="20" customFormat="1" ht="28.5">
      <c r="A120" s="483" t="s">
        <v>18</v>
      </c>
      <c r="B120" s="226" t="s">
        <v>47</v>
      </c>
      <c r="C120" s="294"/>
      <c r="D120" s="295"/>
      <c r="E120" s="226"/>
      <c r="F120" s="226"/>
      <c r="G120" s="226"/>
      <c r="H120" s="296">
        <v>320</v>
      </c>
      <c r="I120" s="297"/>
      <c r="J120" s="294"/>
      <c r="K120" s="295"/>
      <c r="L120" s="650">
        <f t="shared" ref="L120:O120" si="52">SUM(L121:L123)</f>
        <v>3580.6</v>
      </c>
      <c r="M120" s="650">
        <f t="shared" si="52"/>
        <v>5614.9</v>
      </c>
      <c r="N120" s="650">
        <f t="shared" si="52"/>
        <v>4663.5</v>
      </c>
      <c r="O120" s="650">
        <f t="shared" si="52"/>
        <v>3119.6</v>
      </c>
      <c r="P120" s="650">
        <f>SUM(P121:P123)</f>
        <v>3119.6</v>
      </c>
      <c r="Q120" s="650">
        <f t="shared" ref="Q120:W120" si="53">SUM(Q121:Q123)</f>
        <v>0</v>
      </c>
      <c r="R120" s="650">
        <f t="shared" si="53"/>
        <v>2171.1999999999998</v>
      </c>
      <c r="S120" s="650">
        <f t="shared" si="53"/>
        <v>2171.1999999999998</v>
      </c>
      <c r="T120" s="650">
        <f t="shared" si="53"/>
        <v>0</v>
      </c>
      <c r="U120" s="650">
        <f t="shared" si="53"/>
        <v>3403.4</v>
      </c>
      <c r="V120" s="650">
        <f t="shared" si="53"/>
        <v>3403.4</v>
      </c>
      <c r="W120" s="650">
        <f t="shared" si="53"/>
        <v>0</v>
      </c>
    </row>
    <row r="121" spans="1:87" s="16" customFormat="1" ht="89.25">
      <c r="A121" s="484" t="s">
        <v>12</v>
      </c>
      <c r="B121" s="464" t="s">
        <v>1694</v>
      </c>
      <c r="C121" s="283"/>
      <c r="D121" s="284"/>
      <c r="E121" s="246" t="s">
        <v>81</v>
      </c>
      <c r="F121" s="246" t="s">
        <v>96</v>
      </c>
      <c r="G121" s="246" t="s">
        <v>1600</v>
      </c>
      <c r="H121" s="246" t="s">
        <v>191</v>
      </c>
      <c r="I121" s="880" t="s">
        <v>1601</v>
      </c>
      <c r="J121" s="794" t="s">
        <v>1602</v>
      </c>
      <c r="K121" s="954"/>
      <c r="L121" s="651">
        <v>2685.5</v>
      </c>
      <c r="M121" s="651">
        <v>2798.1</v>
      </c>
      <c r="N121" s="651">
        <v>2798.1</v>
      </c>
      <c r="O121" s="651">
        <f>P121</f>
        <v>2079.6999999999998</v>
      </c>
      <c r="P121" s="651">
        <v>2079.6999999999998</v>
      </c>
      <c r="Q121" s="651">
        <v>0</v>
      </c>
      <c r="R121" s="651">
        <f>S121</f>
        <v>1085.5999999999999</v>
      </c>
      <c r="S121" s="651">
        <v>1085.5999999999999</v>
      </c>
      <c r="T121" s="651">
        <v>0</v>
      </c>
      <c r="U121" s="651">
        <f>V121</f>
        <v>0</v>
      </c>
      <c r="V121" s="651">
        <v>0</v>
      </c>
      <c r="W121" s="651">
        <v>0</v>
      </c>
    </row>
    <row r="122" spans="1:87" s="16" customFormat="1" ht="119.25">
      <c r="A122" s="484" t="s">
        <v>13</v>
      </c>
      <c r="B122" s="464" t="s">
        <v>1695</v>
      </c>
      <c r="C122" s="283"/>
      <c r="D122" s="284"/>
      <c r="E122" s="246" t="s">
        <v>81</v>
      </c>
      <c r="F122" s="246" t="s">
        <v>96</v>
      </c>
      <c r="G122" s="246" t="s">
        <v>1603</v>
      </c>
      <c r="H122" s="246" t="s">
        <v>191</v>
      </c>
      <c r="I122" s="880"/>
      <c r="J122" s="794"/>
      <c r="K122" s="954"/>
      <c r="L122" s="651">
        <v>0</v>
      </c>
      <c r="M122" s="651">
        <v>0</v>
      </c>
      <c r="N122" s="651">
        <v>0</v>
      </c>
      <c r="O122" s="651">
        <f>P122+Q122</f>
        <v>0</v>
      </c>
      <c r="P122" s="651">
        <v>0</v>
      </c>
      <c r="Q122" s="651">
        <v>0</v>
      </c>
      <c r="R122" s="651">
        <v>0</v>
      </c>
      <c r="S122" s="651">
        <v>0</v>
      </c>
      <c r="T122" s="651">
        <v>0</v>
      </c>
      <c r="U122" s="651">
        <v>0</v>
      </c>
      <c r="V122" s="651">
        <v>0</v>
      </c>
      <c r="W122" s="651">
        <v>0</v>
      </c>
    </row>
    <row r="123" spans="1:87" s="16" customFormat="1" ht="105">
      <c r="A123" s="484" t="s">
        <v>167</v>
      </c>
      <c r="B123" s="464" t="s">
        <v>1696</v>
      </c>
      <c r="C123" s="283"/>
      <c r="D123" s="284"/>
      <c r="E123" s="246" t="s">
        <v>81</v>
      </c>
      <c r="F123" s="246" t="s">
        <v>96</v>
      </c>
      <c r="G123" s="246" t="s">
        <v>1604</v>
      </c>
      <c r="H123" s="246" t="s">
        <v>191</v>
      </c>
      <c r="I123" s="134" t="s">
        <v>1605</v>
      </c>
      <c r="J123" s="321" t="s">
        <v>1606</v>
      </c>
      <c r="K123" s="284"/>
      <c r="L123" s="651">
        <v>895.1</v>
      </c>
      <c r="M123" s="651">
        <v>2816.8</v>
      </c>
      <c r="N123" s="651">
        <v>1865.4</v>
      </c>
      <c r="O123" s="651">
        <f>P123+Q123</f>
        <v>1039.9000000000001</v>
      </c>
      <c r="P123" s="651">
        <v>1039.9000000000001</v>
      </c>
      <c r="Q123" s="651">
        <v>0</v>
      </c>
      <c r="R123" s="651">
        <f>S123+T123</f>
        <v>1085.5999999999999</v>
      </c>
      <c r="S123" s="651">
        <v>1085.5999999999999</v>
      </c>
      <c r="T123" s="651">
        <v>0</v>
      </c>
      <c r="U123" s="651">
        <f>V123+W123</f>
        <v>3403.4</v>
      </c>
      <c r="V123" s="651">
        <v>3403.4</v>
      </c>
      <c r="W123" s="651">
        <v>0</v>
      </c>
    </row>
    <row r="124" spans="1:87" s="16" customFormat="1" ht="24" customHeight="1">
      <c r="A124" s="207"/>
      <c r="B124" s="208"/>
      <c r="C124" s="154"/>
      <c r="D124" s="209"/>
      <c r="E124" s="210"/>
      <c r="F124" s="210"/>
      <c r="G124" s="210"/>
      <c r="H124" s="210"/>
      <c r="I124" s="168"/>
      <c r="J124" s="211"/>
      <c r="K124" s="209"/>
      <c r="L124" s="212"/>
      <c r="M124" s="212"/>
      <c r="N124" s="212"/>
      <c r="O124" s="212"/>
      <c r="P124" s="212"/>
      <c r="Q124" s="212"/>
      <c r="R124" s="212"/>
      <c r="S124" s="212"/>
      <c r="T124" s="212"/>
      <c r="U124" s="212"/>
      <c r="V124" s="212"/>
      <c r="W124" s="212"/>
    </row>
    <row r="125" spans="1:87" ht="37.5" customHeight="1">
      <c r="B125" s="213" t="s">
        <v>561</v>
      </c>
      <c r="C125" s="214"/>
      <c r="D125" s="215"/>
      <c r="E125" s="131"/>
      <c r="G125" s="955" t="s">
        <v>562</v>
      </c>
      <c r="H125" s="955"/>
      <c r="I125" s="131"/>
    </row>
    <row r="126" spans="1:87">
      <c r="B126" s="213" t="s">
        <v>257</v>
      </c>
      <c r="C126" s="216"/>
      <c r="D126" s="131"/>
      <c r="E126" s="131"/>
      <c r="F126" s="131"/>
      <c r="G126" s="131"/>
      <c r="H126" s="131"/>
      <c r="I126" s="131"/>
    </row>
    <row r="127" spans="1:87">
      <c r="B127" s="213"/>
      <c r="C127" s="216"/>
      <c r="D127" s="131"/>
      <c r="E127" s="131"/>
      <c r="F127" s="131"/>
      <c r="G127" s="131"/>
      <c r="H127" s="131"/>
      <c r="I127" s="131"/>
    </row>
    <row r="128" spans="1:87">
      <c r="B128" s="217" t="s">
        <v>373</v>
      </c>
      <c r="C128" s="216"/>
      <c r="D128" s="218" t="s">
        <v>92</v>
      </c>
      <c r="E128" s="131"/>
      <c r="F128" s="131"/>
      <c r="G128" s="132" t="s">
        <v>590</v>
      </c>
      <c r="H128" s="131"/>
      <c r="I128" s="131"/>
    </row>
    <row r="129" spans="2:8">
      <c r="B129" s="219" t="s">
        <v>374</v>
      </c>
      <c r="C129" s="42"/>
      <c r="H129" s="2"/>
    </row>
  </sheetData>
  <autoFilter ref="A12:W123"/>
  <mergeCells count="121">
    <mergeCell ref="U79:U80"/>
    <mergeCell ref="V79:V80"/>
    <mergeCell ref="W79:W80"/>
    <mergeCell ref="B82:K82"/>
    <mergeCell ref="B90:K90"/>
    <mergeCell ref="U76:U77"/>
    <mergeCell ref="V76:V77"/>
    <mergeCell ref="W76:W77"/>
    <mergeCell ref="B78:K78"/>
    <mergeCell ref="J79:J80"/>
    <mergeCell ref="K79:K80"/>
    <mergeCell ref="L79:L80"/>
    <mergeCell ref="M79:M80"/>
    <mergeCell ref="N79:N80"/>
    <mergeCell ref="O79:O80"/>
    <mergeCell ref="P79:P80"/>
    <mergeCell ref="Q79:Q80"/>
    <mergeCell ref="R79:R80"/>
    <mergeCell ref="S79:S80"/>
    <mergeCell ref="T79:T80"/>
    <mergeCell ref="R76:R77"/>
    <mergeCell ref="S76:S77"/>
    <mergeCell ref="T76:T77"/>
    <mergeCell ref="A79:A80"/>
    <mergeCell ref="B79:B80"/>
    <mergeCell ref="C79:C80"/>
    <mergeCell ref="D79:D80"/>
    <mergeCell ref="E79:E80"/>
    <mergeCell ref="F79:F80"/>
    <mergeCell ref="G79:G80"/>
    <mergeCell ref="H79:H80"/>
    <mergeCell ref="I79:I80"/>
    <mergeCell ref="S72:S73"/>
    <mergeCell ref="T72:T73"/>
    <mergeCell ref="U72:U73"/>
    <mergeCell ref="V72:V73"/>
    <mergeCell ref="W72:W73"/>
    <mergeCell ref="A76:A77"/>
    <mergeCell ref="B76:B77"/>
    <mergeCell ref="C76:C77"/>
    <mergeCell ref="D76:D77"/>
    <mergeCell ref="E76:E77"/>
    <mergeCell ref="F76:F77"/>
    <mergeCell ref="G76:G77"/>
    <mergeCell ref="H76:H77"/>
    <mergeCell ref="I76:I77"/>
    <mergeCell ref="J76:J77"/>
    <mergeCell ref="K76:K77"/>
    <mergeCell ref="L76:L77"/>
    <mergeCell ref="M76:M77"/>
    <mergeCell ref="N76:N77"/>
    <mergeCell ref="O76:O77"/>
    <mergeCell ref="P76:P77"/>
    <mergeCell ref="Q76:Q77"/>
    <mergeCell ref="A41:K41"/>
    <mergeCell ref="A46:K46"/>
    <mergeCell ref="A47:K47"/>
    <mergeCell ref="A55:K55"/>
    <mergeCell ref="A67:K67"/>
    <mergeCell ref="B70:K70"/>
    <mergeCell ref="B31:K31"/>
    <mergeCell ref="Q72:Q73"/>
    <mergeCell ref="R72:R73"/>
    <mergeCell ref="P1:W2"/>
    <mergeCell ref="B3:V3"/>
    <mergeCell ref="I6:I9"/>
    <mergeCell ref="J6:J9"/>
    <mergeCell ref="K6:K9"/>
    <mergeCell ref="U8:W8"/>
    <mergeCell ref="O10:Q10"/>
    <mergeCell ref="R10:T10"/>
    <mergeCell ref="A72:A73"/>
    <mergeCell ref="B72:B73"/>
    <mergeCell ref="C72:C73"/>
    <mergeCell ref="D72:D73"/>
    <mergeCell ref="E72:E73"/>
    <mergeCell ref="F72:F73"/>
    <mergeCell ref="A6:A9"/>
    <mergeCell ref="B6:B9"/>
    <mergeCell ref="C6:C9"/>
    <mergeCell ref="D6:D9"/>
    <mergeCell ref="E6:H6"/>
    <mergeCell ref="E7:E9"/>
    <mergeCell ref="F7:F9"/>
    <mergeCell ref="G7:G9"/>
    <mergeCell ref="H7:H9"/>
    <mergeCell ref="B22:K22"/>
    <mergeCell ref="B26:K26"/>
    <mergeCell ref="A27:K27"/>
    <mergeCell ref="U10:W10"/>
    <mergeCell ref="L6:W7"/>
    <mergeCell ref="L8:L9"/>
    <mergeCell ref="M8:M9"/>
    <mergeCell ref="N8:N9"/>
    <mergeCell ref="O8:Q8"/>
    <mergeCell ref="R8:T8"/>
    <mergeCell ref="B14:K14"/>
    <mergeCell ref="A18:K18"/>
    <mergeCell ref="A19:K19"/>
    <mergeCell ref="G72:G73"/>
    <mergeCell ref="H72:H73"/>
    <mergeCell ref="K72:K73"/>
    <mergeCell ref="L72:L73"/>
    <mergeCell ref="M72:M73"/>
    <mergeCell ref="N72:N73"/>
    <mergeCell ref="O72:O73"/>
    <mergeCell ref="P72:P73"/>
    <mergeCell ref="B104:K104"/>
    <mergeCell ref="A109:A111"/>
    <mergeCell ref="B109:B111"/>
    <mergeCell ref="H109:H111"/>
    <mergeCell ref="A113:K113"/>
    <mergeCell ref="I121:I122"/>
    <mergeCell ref="J121:J122"/>
    <mergeCell ref="K121:K122"/>
    <mergeCell ref="B116:K116"/>
    <mergeCell ref="G125:H125"/>
    <mergeCell ref="C108:C109"/>
    <mergeCell ref="I108:I110"/>
    <mergeCell ref="J108:J110"/>
    <mergeCell ref="K108:K110"/>
  </mergeCells>
  <printOptions horizontalCentered="1"/>
  <pageMargins left="0.23622047244094491" right="0.19685039370078741" top="0.94488188976377963" bottom="0.82677165354330717" header="0.15748031496062992" footer="0.23622047244094491"/>
  <pageSetup paperSize="9" scale="36" fitToHeight="10" orientation="landscape" verticalDpi="4294967295" r:id="rId1"/>
  <headerFooter differentOddEven="1">
    <oddFooter>&amp;R
&amp;A ,страница &amp;P</oddFooter>
    <evenHeader>&amp;R
&amp;A ,страница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Таблица 1</vt:lpstr>
      <vt:lpstr>Таблица 2</vt:lpstr>
      <vt:lpstr>'Таблица 1'!Заголовки_для_печати</vt:lpstr>
      <vt:lpstr>'Таблица 2'!Заголовки_для_печати</vt:lpstr>
      <vt:lpstr>'Таблица 1'!Область_печати</vt:lpstr>
      <vt:lpstr>'Таблица 2'!Область_печати</vt:lpstr>
    </vt:vector>
  </TitlesOfParts>
  <Company>findep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dc:creator>
  <cp:lastModifiedBy>USER</cp:lastModifiedBy>
  <cp:lastPrinted>2021-11-23T07:51:53Z</cp:lastPrinted>
  <dcterms:created xsi:type="dcterms:W3CDTF">2009-04-29T09:54:58Z</dcterms:created>
  <dcterms:modified xsi:type="dcterms:W3CDTF">2021-11-23T07:53:14Z</dcterms:modified>
</cp:coreProperties>
</file>