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9440" windowHeight="9975" activeTab="1"/>
  </bookViews>
  <sheets>
    <sheet name=" Прил 1 Исходные данные " sheetId="1" r:id="rId1"/>
    <sheet name="Приложение 2" sheetId="10" r:id="rId2"/>
    <sheet name="Приложение 3 " sheetId="4" r:id="rId3"/>
    <sheet name="Прилжение 4 " sheetId="5" r:id="rId4"/>
    <sheet name="рекомендации неудовл" sheetId="6" r:id="rId5"/>
    <sheet name="перечень принимавших" sheetId="8" r:id="rId6"/>
  </sheets>
  <definedNames>
    <definedName name="_GoBack" localSheetId="0">' Прил 1 Исходные данные '!$AA$86</definedName>
    <definedName name="_xlnm._FilterDatabase" localSheetId="0" hidden="1">' Прил 1 Исходные данные '!$A$6:$BM$72</definedName>
    <definedName name="_xlnm._FilterDatabase" localSheetId="5" hidden="1">'перечень принимавших'!$A$9:$C$27</definedName>
    <definedName name="_xlnm._FilterDatabase" localSheetId="3" hidden="1">'Прилжение 4 '!$A$9:$F$28</definedName>
    <definedName name="_xlnm._FilterDatabase" localSheetId="1" hidden="1">'Приложение 2'!$A$11:$Y$76</definedName>
    <definedName name="_xlnm._FilterDatabase" localSheetId="2" hidden="1">'Приложение 3 '!$A$18:$AD$47</definedName>
    <definedName name="_xlnm._FilterDatabase" localSheetId="4" hidden="1">'рекомендации неудовл'!$A$8:$F$8</definedName>
    <definedName name="_xlnm.Print_Titles" localSheetId="0">' Прил 1 Исходные данные '!$4:$4</definedName>
    <definedName name="_xlnm.Print_Titles" localSheetId="3">'Прилжение 4 '!$7:$8</definedName>
    <definedName name="_xlnm.Print_Titles" localSheetId="2">'Приложение 3 '!$10:$11</definedName>
    <definedName name="_xlnm.Print_Area" localSheetId="1">'Приложение 2'!$A$1:$Y$80</definedName>
    <definedName name="_xlnm.Print_Area" localSheetId="2">'Приложение 3 '!$A$1:$G$47</definedName>
  </definedNames>
  <calcPr calcId="125725"/>
</workbook>
</file>

<file path=xl/calcChain.xml><?xml version="1.0" encoding="utf-8"?>
<calcChain xmlns="http://schemas.openxmlformats.org/spreadsheetml/2006/main">
  <c r="D30" i="5"/>
  <c r="D37" i="4"/>
  <c r="J17"/>
  <c r="K17"/>
  <c r="L17"/>
  <c r="M17"/>
  <c r="N17"/>
  <c r="O17"/>
  <c r="P17"/>
  <c r="Q17"/>
  <c r="R17"/>
  <c r="S17"/>
  <c r="T17"/>
  <c r="U17"/>
  <c r="V17"/>
  <c r="W17"/>
  <c r="X17"/>
  <c r="Y17"/>
  <c r="Z17"/>
  <c r="I17"/>
  <c r="AA37"/>
  <c r="AC37" s="1"/>
  <c r="AD37"/>
  <c r="AA31"/>
  <c r="AC31"/>
  <c r="D31" s="1"/>
  <c r="AD31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Y10" i="10" l="1"/>
  <c r="F6"/>
  <c r="G6"/>
  <c r="H6"/>
  <c r="I6"/>
  <c r="J6"/>
  <c r="K6"/>
  <c r="L6"/>
  <c r="M6"/>
  <c r="N6"/>
  <c r="O6"/>
  <c r="P6"/>
  <c r="Q6"/>
  <c r="R6"/>
  <c r="S6"/>
  <c r="T6"/>
  <c r="U6"/>
  <c r="E6"/>
  <c r="D6"/>
  <c r="E10"/>
  <c r="F10"/>
  <c r="G10"/>
  <c r="H10"/>
  <c r="I10"/>
  <c r="J10"/>
  <c r="K10"/>
  <c r="L10"/>
  <c r="M10"/>
  <c r="N10"/>
  <c r="O10"/>
  <c r="P10"/>
  <c r="Q10"/>
  <c r="R10"/>
  <c r="S10"/>
  <c r="T10"/>
  <c r="U10"/>
  <c r="U7" s="1"/>
  <c r="U8" s="1"/>
  <c r="D10"/>
  <c r="X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V73" s="1"/>
  <c r="X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X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V57" s="1"/>
  <c r="X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X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V25" s="1"/>
  <c r="X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V10"/>
  <c r="X10" s="1"/>
  <c r="R7"/>
  <c r="R8" s="1"/>
  <c r="N7"/>
  <c r="N8" s="1"/>
  <c r="J7"/>
  <c r="J8" s="1"/>
  <c r="F7"/>
  <c r="F8" s="1"/>
  <c r="D7"/>
  <c r="D8" s="1"/>
  <c r="BK64" i="1"/>
  <c r="BE64"/>
  <c r="AV64"/>
  <c r="AS64"/>
  <c r="AM64"/>
  <c r="AJ64"/>
  <c r="AG64"/>
  <c r="AD64"/>
  <c r="AA64"/>
  <c r="X64"/>
  <c r="U64"/>
  <c r="R64"/>
  <c r="O64"/>
  <c r="L64"/>
  <c r="I64"/>
  <c r="G64"/>
  <c r="F64"/>
  <c r="BK61"/>
  <c r="BE61"/>
  <c r="AV61"/>
  <c r="AS61"/>
  <c r="AM61"/>
  <c r="AG61"/>
  <c r="AD61"/>
  <c r="AA61"/>
  <c r="X61"/>
  <c r="U61"/>
  <c r="R61"/>
  <c r="O61"/>
  <c r="L61"/>
  <c r="I61"/>
  <c r="F61"/>
  <c r="G61"/>
  <c r="BP69"/>
  <c r="V12" i="10" l="1"/>
  <c r="V43"/>
  <c r="V62"/>
  <c r="T7"/>
  <c r="T8" s="1"/>
  <c r="P7"/>
  <c r="P8" s="1"/>
  <c r="L7"/>
  <c r="L8" s="1"/>
  <c r="H7"/>
  <c r="H8" s="1"/>
  <c r="E7"/>
  <c r="E8" s="1"/>
  <c r="G7"/>
  <c r="G8" s="1"/>
  <c r="I7"/>
  <c r="I8" s="1"/>
  <c r="K7"/>
  <c r="K8" s="1"/>
  <c r="M7"/>
  <c r="M8" s="1"/>
  <c r="O7"/>
  <c r="O8" s="1"/>
  <c r="Q7"/>
  <c r="Q8" s="1"/>
  <c r="S7"/>
  <c r="S8" s="1"/>
  <c r="V6"/>
  <c r="BP53" i="1"/>
  <c r="BP39"/>
  <c r="BP58"/>
  <c r="BP21"/>
  <c r="BP8"/>
  <c r="W73" i="10" l="1"/>
  <c r="W25"/>
  <c r="W57"/>
  <c r="W62"/>
  <c r="V40"/>
  <c r="W40" s="1"/>
  <c r="W43"/>
  <c r="W12"/>
  <c r="BP7" i="1"/>
  <c r="BL72" l="1"/>
  <c r="BI72"/>
  <c r="BF72"/>
  <c r="BC72"/>
  <c r="AZ72"/>
  <c r="AW72"/>
  <c r="AT72"/>
  <c r="AQ72"/>
  <c r="AN72"/>
  <c r="AK72"/>
  <c r="AH72"/>
  <c r="AE72"/>
  <c r="AB72"/>
  <c r="Y72"/>
  <c r="V72"/>
  <c r="S72"/>
  <c r="P72"/>
  <c r="M72"/>
  <c r="J72"/>
  <c r="G72"/>
  <c r="BL36"/>
  <c r="BI36"/>
  <c r="BF36"/>
  <c r="BC36"/>
  <c r="AZ36"/>
  <c r="AW36"/>
  <c r="AT36"/>
  <c r="AQ36"/>
  <c r="AN36"/>
  <c r="AK36"/>
  <c r="AH36"/>
  <c r="AE36"/>
  <c r="AB36"/>
  <c r="Y36"/>
  <c r="V36"/>
  <c r="S36"/>
  <c r="P36"/>
  <c r="M36"/>
  <c r="J36"/>
  <c r="G36"/>
  <c r="BL27"/>
  <c r="BI27"/>
  <c r="BF27"/>
  <c r="BC27"/>
  <c r="AZ27"/>
  <c r="AW27"/>
  <c r="AT27"/>
  <c r="AQ27"/>
  <c r="AN27"/>
  <c r="AK27"/>
  <c r="AH27"/>
  <c r="AE27"/>
  <c r="AB27"/>
  <c r="Y27"/>
  <c r="V27"/>
  <c r="S27"/>
  <c r="P27"/>
  <c r="M27"/>
  <c r="J27"/>
  <c r="BL24"/>
  <c r="BI24"/>
  <c r="BF24"/>
  <c r="BC24"/>
  <c r="AZ24"/>
  <c r="AW24"/>
  <c r="AT24"/>
  <c r="AQ24"/>
  <c r="AN24"/>
  <c r="AK24"/>
  <c r="AH24"/>
  <c r="AE24"/>
  <c r="AB24"/>
  <c r="Y24"/>
  <c r="V24"/>
  <c r="S24"/>
  <c r="P24"/>
  <c r="M24"/>
  <c r="J24"/>
  <c r="G24"/>
  <c r="G27"/>
  <c r="BC22"/>
  <c r="BL16" l="1"/>
  <c r="BI16"/>
  <c r="BF16"/>
  <c r="BC16"/>
  <c r="AZ16"/>
  <c r="AW16"/>
  <c r="AT16"/>
  <c r="AQ16"/>
  <c r="AN16"/>
  <c r="AK16"/>
  <c r="AH16"/>
  <c r="AE16"/>
  <c r="AB16"/>
  <c r="Y16"/>
  <c r="V16"/>
  <c r="S16"/>
  <c r="P16"/>
  <c r="M16"/>
  <c r="J16"/>
  <c r="G16"/>
  <c r="BN36" l="1"/>
  <c r="BO36" s="1"/>
  <c r="BM39"/>
  <c r="BJ39"/>
  <c r="BG39"/>
  <c r="BD39"/>
  <c r="BA39"/>
  <c r="AX39"/>
  <c r="AU39"/>
  <c r="AR39"/>
  <c r="AO39"/>
  <c r="AL39"/>
  <c r="AI39"/>
  <c r="AF39"/>
  <c r="AC39"/>
  <c r="Z39"/>
  <c r="W39"/>
  <c r="T39"/>
  <c r="Q39"/>
  <c r="N39"/>
  <c r="K39"/>
  <c r="T21"/>
  <c r="Q21"/>
  <c r="N21"/>
  <c r="K21"/>
  <c r="H39"/>
  <c r="H21" l="1"/>
  <c r="BM21"/>
  <c r="BJ21"/>
  <c r="BG21"/>
  <c r="BD21"/>
  <c r="BA21"/>
  <c r="AX21"/>
  <c r="AU21"/>
  <c r="AR21"/>
  <c r="AO21"/>
  <c r="AL21"/>
  <c r="AI21"/>
  <c r="AF21"/>
  <c r="AC21"/>
  <c r="Z21"/>
  <c r="W21"/>
  <c r="J19" i="4" l="1"/>
  <c r="K19"/>
  <c r="L19"/>
  <c r="M19"/>
  <c r="N19"/>
  <c r="O19"/>
  <c r="P19"/>
  <c r="Q19"/>
  <c r="R19"/>
  <c r="S19"/>
  <c r="T19"/>
  <c r="U19"/>
  <c r="V19"/>
  <c r="W19"/>
  <c r="X19"/>
  <c r="Y19"/>
  <c r="Z19"/>
  <c r="I19"/>
  <c r="AA46"/>
  <c r="AA41"/>
  <c r="AD47"/>
  <c r="AD45"/>
  <c r="AD44"/>
  <c r="AD43"/>
  <c r="AD42"/>
  <c r="AD40"/>
  <c r="AD39"/>
  <c r="AD36"/>
  <c r="AD35"/>
  <c r="AD34"/>
  <c r="AD33"/>
  <c r="AD30"/>
  <c r="AD29"/>
  <c r="AD28"/>
  <c r="AD27"/>
  <c r="AD26"/>
  <c r="AD25"/>
  <c r="AD23"/>
  <c r="AD22"/>
  <c r="AD21"/>
  <c r="AD20"/>
  <c r="AA47"/>
  <c r="AC47" s="1"/>
  <c r="D47" s="1"/>
  <c r="AA45"/>
  <c r="AC45" s="1"/>
  <c r="D45" s="1"/>
  <c r="AA44"/>
  <c r="AC44" s="1"/>
  <c r="D44" s="1"/>
  <c r="AA43"/>
  <c r="AC43" s="1"/>
  <c r="D43" s="1"/>
  <c r="AA42"/>
  <c r="AC42" s="1"/>
  <c r="D42" s="1"/>
  <c r="AA40"/>
  <c r="AA39"/>
  <c r="AC39" s="1"/>
  <c r="D39" s="1"/>
  <c r="AA36"/>
  <c r="AC36" s="1"/>
  <c r="D36" s="1"/>
  <c r="AA35"/>
  <c r="AC35" s="1"/>
  <c r="D35" s="1"/>
  <c r="AA34"/>
  <c r="AA33"/>
  <c r="AC33" s="1"/>
  <c r="D33" s="1"/>
  <c r="AA30"/>
  <c r="AC30" s="1"/>
  <c r="D30" s="1"/>
  <c r="AA29"/>
  <c r="AC29" s="1"/>
  <c r="D29" s="1"/>
  <c r="AA28"/>
  <c r="AC28" s="1"/>
  <c r="D28" s="1"/>
  <c r="AA27"/>
  <c r="AC27" s="1"/>
  <c r="D27" s="1"/>
  <c r="AA26"/>
  <c r="AC26" s="1"/>
  <c r="D26" s="1"/>
  <c r="AA25"/>
  <c r="AC25" s="1"/>
  <c r="D25" s="1"/>
  <c r="AA21"/>
  <c r="AC21" s="1"/>
  <c r="D21" s="1"/>
  <c r="AA22"/>
  <c r="AC22" s="1"/>
  <c r="D22" s="1"/>
  <c r="AA23"/>
  <c r="AC23" s="1"/>
  <c r="D23" s="1"/>
  <c r="AA20"/>
  <c r="AC20" s="1"/>
  <c r="D20" s="1"/>
  <c r="AA13" l="1"/>
  <c r="AA19"/>
  <c r="AA32"/>
  <c r="AA38"/>
  <c r="AA24"/>
  <c r="AC34"/>
  <c r="D34" s="1"/>
  <c r="AC40"/>
  <c r="D40" s="1"/>
  <c r="AA17" l="1"/>
  <c r="X42" i="1" l="1"/>
  <c r="BL42" l="1"/>
  <c r="BI42"/>
  <c r="BF42"/>
  <c r="BC42"/>
  <c r="AZ42"/>
  <c r="AW42"/>
  <c r="AT42"/>
  <c r="AQ42"/>
  <c r="AN42"/>
  <c r="AK42"/>
  <c r="AE42"/>
  <c r="AB42"/>
  <c r="Y42"/>
  <c r="V42"/>
  <c r="S42"/>
  <c r="P42"/>
  <c r="M42"/>
  <c r="J42"/>
  <c r="G42"/>
  <c r="BK42"/>
  <c r="BH42"/>
  <c r="BE42"/>
  <c r="BB42"/>
  <c r="AY42"/>
  <c r="AV42"/>
  <c r="AS42"/>
  <c r="AP42"/>
  <c r="AM42"/>
  <c r="AJ42"/>
  <c r="AG42"/>
  <c r="AD42"/>
  <c r="AA42"/>
  <c r="U42"/>
  <c r="R42"/>
  <c r="O42"/>
  <c r="L42"/>
  <c r="I42"/>
  <c r="F42"/>
  <c r="BL17" l="1"/>
  <c r="BI17"/>
  <c r="BF17"/>
  <c r="BC17"/>
  <c r="AZ17"/>
  <c r="AW17"/>
  <c r="AT17"/>
  <c r="AQ17"/>
  <c r="AN17"/>
  <c r="AK17"/>
  <c r="AH17"/>
  <c r="AE17"/>
  <c r="AB17"/>
  <c r="Y17"/>
  <c r="V17"/>
  <c r="S17"/>
  <c r="P17"/>
  <c r="M17"/>
  <c r="G17"/>
  <c r="J17"/>
  <c r="AN70"/>
  <c r="AO69"/>
  <c r="AO58"/>
  <c r="AO53"/>
  <c r="AN25"/>
  <c r="AN22"/>
  <c r="AN14"/>
  <c r="AN11"/>
  <c r="AO8"/>
  <c r="AK70"/>
  <c r="AL69"/>
  <c r="AL58"/>
  <c r="AL53"/>
  <c r="AK25"/>
  <c r="AK22"/>
  <c r="AK14"/>
  <c r="AK11"/>
  <c r="AL8"/>
  <c r="P70"/>
  <c r="Q69"/>
  <c r="Q58"/>
  <c r="Q53"/>
  <c r="P25"/>
  <c r="P22"/>
  <c r="P14"/>
  <c r="P11"/>
  <c r="Q8"/>
  <c r="BM69"/>
  <c r="BJ69"/>
  <c r="BG69"/>
  <c r="BD69"/>
  <c r="BA69"/>
  <c r="AX69"/>
  <c r="AU69"/>
  <c r="AR69"/>
  <c r="AI69"/>
  <c r="AF69"/>
  <c r="AC69"/>
  <c r="Z69"/>
  <c r="W69"/>
  <c r="T69"/>
  <c r="N69"/>
  <c r="K69"/>
  <c r="H69"/>
  <c r="AL7" l="1"/>
  <c r="Q7"/>
  <c r="AO7"/>
  <c r="BB64" l="1"/>
  <c r="AY64"/>
  <c r="BL70"/>
  <c r="BI70"/>
  <c r="BF70"/>
  <c r="BC70"/>
  <c r="AZ70"/>
  <c r="AW70"/>
  <c r="AT70"/>
  <c r="AQ70"/>
  <c r="AH70"/>
  <c r="AE70"/>
  <c r="AB70"/>
  <c r="Y70"/>
  <c r="V70"/>
  <c r="S70"/>
  <c r="M70"/>
  <c r="J70"/>
  <c r="G70"/>
  <c r="BB61" l="1"/>
  <c r="AY61"/>
  <c r="BN69" l="1"/>
  <c r="BO69" s="1"/>
  <c r="BM58"/>
  <c r="BJ58"/>
  <c r="BG58"/>
  <c r="BD58"/>
  <c r="BA58"/>
  <c r="AX58"/>
  <c r="AU58"/>
  <c r="AR58"/>
  <c r="AI58"/>
  <c r="AF58"/>
  <c r="AC58"/>
  <c r="Z58"/>
  <c r="W58"/>
  <c r="T58"/>
  <c r="N58"/>
  <c r="K58"/>
  <c r="BM53"/>
  <c r="BJ53"/>
  <c r="BG53"/>
  <c r="BD53"/>
  <c r="BA53"/>
  <c r="AX53"/>
  <c r="AU53"/>
  <c r="AR53"/>
  <c r="AI53"/>
  <c r="AF53"/>
  <c r="AC53"/>
  <c r="Z53"/>
  <c r="W53"/>
  <c r="T53"/>
  <c r="N53"/>
  <c r="K53"/>
  <c r="K8"/>
  <c r="N8"/>
  <c r="T8"/>
  <c r="W8"/>
  <c r="Z8"/>
  <c r="AC8"/>
  <c r="AF8"/>
  <c r="AI8"/>
  <c r="AR8"/>
  <c r="AU8"/>
  <c r="AX8"/>
  <c r="BA8"/>
  <c r="BD8"/>
  <c r="BG8"/>
  <c r="BJ8"/>
  <c r="BM8"/>
  <c r="BL34"/>
  <c r="BF34"/>
  <c r="BC34"/>
  <c r="AW34"/>
  <c r="AU7" l="1"/>
  <c r="AC7"/>
  <c r="N7"/>
  <c r="BA7"/>
  <c r="AI7"/>
  <c r="W7"/>
  <c r="BG7"/>
  <c r="BM7"/>
  <c r="T7"/>
  <c r="Z7"/>
  <c r="AF7"/>
  <c r="AR7"/>
  <c r="AX7"/>
  <c r="BD7"/>
  <c r="K7"/>
  <c r="BJ7"/>
  <c r="H58" l="1"/>
  <c r="BN58" s="1"/>
  <c r="BO58" s="1"/>
  <c r="H53"/>
  <c r="BN53" s="1"/>
  <c r="BO53" s="1"/>
  <c r="BN39"/>
  <c r="BO39" s="1"/>
  <c r="BN21"/>
  <c r="BO21" s="1"/>
  <c r="H8"/>
  <c r="BN8" s="1"/>
  <c r="BO8" s="1"/>
  <c r="BL25"/>
  <c r="BI25"/>
  <c r="BF25"/>
  <c r="BC25"/>
  <c r="AZ25"/>
  <c r="AW25"/>
  <c r="AT25"/>
  <c r="AQ25"/>
  <c r="AH25"/>
  <c r="AE25"/>
  <c r="AB25"/>
  <c r="Y25"/>
  <c r="V25"/>
  <c r="S25"/>
  <c r="M25"/>
  <c r="J25"/>
  <c r="G25"/>
  <c r="BL22"/>
  <c r="BI22"/>
  <c r="BF22"/>
  <c r="AZ22"/>
  <c r="AW22"/>
  <c r="AT22"/>
  <c r="AQ22"/>
  <c r="AH22"/>
  <c r="AE22"/>
  <c r="AB22"/>
  <c r="Y22"/>
  <c r="V22"/>
  <c r="S22"/>
  <c r="M22"/>
  <c r="J22"/>
  <c r="G22"/>
  <c r="BL14"/>
  <c r="BI14"/>
  <c r="BF14"/>
  <c r="BC14"/>
  <c r="AZ14"/>
  <c r="AW14"/>
  <c r="AT14"/>
  <c r="AQ14"/>
  <c r="AH14"/>
  <c r="AE14"/>
  <c r="AB14"/>
  <c r="Y14"/>
  <c r="V14"/>
  <c r="S14"/>
  <c r="M14"/>
  <c r="J14"/>
  <c r="G14"/>
  <c r="BL11"/>
  <c r="BI11"/>
  <c r="BF11"/>
  <c r="BC11"/>
  <c r="AZ11"/>
  <c r="AW11"/>
  <c r="AT11"/>
  <c r="AQ11"/>
  <c r="AH11"/>
  <c r="AE11"/>
  <c r="AB11"/>
  <c r="Y11"/>
  <c r="V11"/>
  <c r="S11"/>
  <c r="M11"/>
  <c r="J11"/>
  <c r="G11"/>
  <c r="H7" l="1"/>
  <c r="BN7" s="1"/>
  <c r="BO7" s="1"/>
</calcChain>
</file>

<file path=xl/comments1.xml><?xml version="1.0" encoding="utf-8"?>
<comments xmlns="http://schemas.openxmlformats.org/spreadsheetml/2006/main">
  <authors>
    <author>User</author>
  </authors>
  <commentList>
    <comment ref="G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J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M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P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S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V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Y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B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E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H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K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N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Q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T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W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AZ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BC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BF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BI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BL16" authorId="0">
      <text>
        <r>
          <rPr>
            <b/>
            <sz val="8"/>
            <color indexed="81"/>
            <rFont val="Tahoma"/>
            <charset val="1"/>
          </rPr>
          <t>User:</t>
        </r>
        <r>
          <rPr>
            <sz val="8"/>
            <color indexed="81"/>
            <rFont val="Tahoma"/>
            <charset val="1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формула! Не стирать</t>
        </r>
      </text>
    </comment>
    <comment ref="G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J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M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P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S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V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Y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B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E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H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K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N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Q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T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W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AZ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BC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BF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BI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BL24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=Р2(2)</t>
        </r>
      </text>
    </comment>
    <comment ref="G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J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M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P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S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V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Y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B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E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H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K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N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Q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T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W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AZ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BC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BF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BI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BL27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10"/>
            <color indexed="81"/>
            <rFont val="Tahoma"/>
            <family val="2"/>
            <charset val="204"/>
          </rPr>
          <t xml:space="preserve">
формула = Р5(1)</t>
        </r>
      </text>
    </comment>
    <comment ref="G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J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M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P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S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V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Y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B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E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H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K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N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Q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T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W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AZ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BC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BF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BI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BL36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формула= Р2(2)</t>
        </r>
      </text>
    </comment>
    <comment ref="G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J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M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P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S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V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Y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B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E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H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K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N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Q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T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W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AZ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BC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BF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BI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  <comment ref="BL72" author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формула =Р5 (1)</t>
        </r>
      </text>
    </comment>
  </commentList>
</comments>
</file>

<file path=xl/sharedStrings.xml><?xml version="1.0" encoding="utf-8"?>
<sst xmlns="http://schemas.openxmlformats.org/spreadsheetml/2006/main" count="942" uniqueCount="371">
  <si>
    <t>№ п/п</t>
  </si>
  <si>
    <t>Наименование исходных данных</t>
  </si>
  <si>
    <t>Единицы измерения</t>
  </si>
  <si>
    <t>Источник информации</t>
  </si>
  <si>
    <t>Р1</t>
  </si>
  <si>
    <t>день</t>
  </si>
  <si>
    <t>№ письма, дата</t>
  </si>
  <si>
    <t>Р2</t>
  </si>
  <si>
    <t>тыс. руб.</t>
  </si>
  <si>
    <t>Решение Совета депутатов городского округа город Бор о бюджете городского округа город Бор на очередной финансовый год и плановый период</t>
  </si>
  <si>
    <t>Р3</t>
  </si>
  <si>
    <t>Р4</t>
  </si>
  <si>
    <t>шт</t>
  </si>
  <si>
    <t xml:space="preserve"> Тыс. руб.</t>
  </si>
  <si>
    <t>B- суммарный объем расходов бюджета городского округа город Бор по состоянию на 01 января отчетного года.</t>
  </si>
  <si>
    <t>Тыс. руб.</t>
  </si>
  <si>
    <t xml:space="preserve">Р5  </t>
  </si>
  <si>
    <t>Годовой отчет</t>
  </si>
  <si>
    <t>Р6</t>
  </si>
  <si>
    <t>Месячный отчет за отчетный период, годовой отчет</t>
  </si>
  <si>
    <t>Месячный отчет  за отчетный период, годовой отчет</t>
  </si>
  <si>
    <t>Р7</t>
  </si>
  <si>
    <t>Да/нет</t>
  </si>
  <si>
    <t xml:space="preserve">Р8 </t>
  </si>
  <si>
    <t xml:space="preserve">Р9 </t>
  </si>
  <si>
    <t>Р10</t>
  </si>
  <si>
    <t>Уведомления о изменений бюджетных ассигнований за отчетный период</t>
  </si>
  <si>
    <t>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</t>
  </si>
  <si>
    <t>Бухгалтерская отчетность, годовой баланс</t>
  </si>
  <si>
    <t>Р12</t>
  </si>
  <si>
    <t>Р13</t>
  </si>
  <si>
    <t>Отчет о состоянии кредиторской задолженности,  годовой баланс</t>
  </si>
  <si>
    <t>Р14</t>
  </si>
  <si>
    <t>Отчет о состоянии кредиторской задолженности</t>
  </si>
  <si>
    <t>Р15</t>
  </si>
  <si>
    <t>Представление в составе годовой отчетности сведений о мерах по повышению эффективности расходования бюджетных средств</t>
  </si>
  <si>
    <t>Р16</t>
  </si>
  <si>
    <t>Р17</t>
  </si>
  <si>
    <t>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  городского округа город в сети Интернет</t>
  </si>
  <si>
    <t>Отчет о проведении мониторинга результатов деятельности подведомственных муниципальных учреждений</t>
  </si>
  <si>
    <t>Р18</t>
  </si>
  <si>
    <t>Количество ведомственных контрольных мероприятий, в ходе которых выявлены финансовые нарушения в отчетном периоде</t>
  </si>
  <si>
    <t>ед.</t>
  </si>
  <si>
    <t>Акты проверок</t>
  </si>
  <si>
    <t>Количество ведомственных контрольных мероприятий, проведенных в отчетном периоде</t>
  </si>
  <si>
    <t>Р19</t>
  </si>
  <si>
    <t>Количество ведомственных контрольных мероприятий, в ходе которых выявлены случаи недостач, хищений денежных средств и материальных ценностей за отчетный период</t>
  </si>
  <si>
    <t>Р20</t>
  </si>
  <si>
    <t>Р21</t>
  </si>
  <si>
    <t xml:space="preserve">Решения судебных органов </t>
  </si>
  <si>
    <t>да</t>
  </si>
  <si>
    <t>нет</t>
  </si>
  <si>
    <t>001</t>
  </si>
  <si>
    <t>004</t>
  </si>
  <si>
    <t>005</t>
  </si>
  <si>
    <t>007</t>
  </si>
  <si>
    <t>Нет</t>
  </si>
  <si>
    <t>008</t>
  </si>
  <si>
    <t>009</t>
  </si>
  <si>
    <t>010</t>
  </si>
  <si>
    <t>011</t>
  </si>
  <si>
    <t>012</t>
  </si>
  <si>
    <t>ДФ</t>
  </si>
  <si>
    <t>Оценка</t>
  </si>
  <si>
    <t>330</t>
  </si>
  <si>
    <t>357</t>
  </si>
  <si>
    <t>366</t>
  </si>
  <si>
    <t>367</t>
  </si>
  <si>
    <t>374</t>
  </si>
  <si>
    <t>488</t>
  </si>
  <si>
    <t>1. Оценка механизмов планирования расходов (максимально 20)</t>
  </si>
  <si>
    <t>4. Оценка состояния учета и отчетности (максимально 10)</t>
  </si>
  <si>
    <t>5.Оценка организации контроля  (максимально 20)</t>
  </si>
  <si>
    <t>6. Оценка исполнения судебных актов (максимально 5)</t>
  </si>
  <si>
    <t>Анализ КФМ</t>
  </si>
  <si>
    <t>Суммарное значение оценки КФМ</t>
  </si>
  <si>
    <t>Среднее значение оценки показателя</t>
  </si>
  <si>
    <t>Максимальное значение оценки КФМ по показателю</t>
  </si>
  <si>
    <t>КВСР</t>
  </si>
  <si>
    <t>006</t>
  </si>
  <si>
    <t>013</t>
  </si>
  <si>
    <t>014</t>
  </si>
  <si>
    <t>349</t>
  </si>
  <si>
    <t>382</t>
  </si>
  <si>
    <t>Количество не оцениваемых показателей</t>
  </si>
  <si>
    <t>Количество ГРБС подлежащих оценке поо показателю</t>
  </si>
  <si>
    <t xml:space="preserve">Q Уровень качества финансового менеджмента </t>
  </si>
  <si>
    <t xml:space="preserve">R Рейтинговая оценка каждого ГРБС </t>
  </si>
  <si>
    <t>Доля бюджетных ассигнований, запланированных на реализацию муниципальных  и районных  целевых  программ</t>
  </si>
  <si>
    <t xml:space="preserve">Доля бюджетных 
ассигнований на предоставление муниципальных услуг (работ) физическим и юридическим лицам, оказываемых в       
соответствии с муниципальными заданиями
</t>
  </si>
  <si>
    <t xml:space="preserve"> Макс.суммарная оценка качества финансового менеджмента ГРБС в зависимости от применимости показателей</t>
  </si>
  <si>
    <t>Уровень исполнения расходов ГРБС за счет средств бюджета городского округа город Бор (без учета субвенций, субсидий и иных межбюджетных трансфертов)</t>
  </si>
  <si>
    <t xml:space="preserve">Своевременное составление         
бюджетной росписи ГРБС и внесение изменений в нее
</t>
  </si>
  <si>
    <t xml:space="preserve">Оценка качества планирования бюджетных           
ассигнований
</t>
  </si>
  <si>
    <t>Наличие у ГРБС и подведомственных ему муниципальных учреждений просроченной кредиторской задолженности</t>
  </si>
  <si>
    <t xml:space="preserve">Ежемесячное изменение кредиторской задолженности ГРБС и подведомственных ему муниципальных учреждений в течение отчетного периода </t>
  </si>
  <si>
    <t xml:space="preserve">Представление в составе годовой бюджетной отчетности
сведений о мерах по повышению эффективности  расходования бюджетных средств
</t>
  </si>
  <si>
    <t xml:space="preserve">Соблюдение сроков представления ГРБС годовой        
бюджетной отчетности
</t>
  </si>
  <si>
    <t xml:space="preserve">Нарушения, выявленные в ходе  проведения ведомственных контрольных         
мероприятий в отчетном финансовом году
</t>
  </si>
  <si>
    <t xml:space="preserve">Наличие недостач и хищений денежных средств и  
материальных ценностей, выявленных в ходе ведомственных контрольных         
мероприятий
</t>
  </si>
  <si>
    <t xml:space="preserve">Сумма, подлежащая взысканию по исполнительным   
документам          
</t>
  </si>
  <si>
    <t>Приложение 3</t>
  </si>
  <si>
    <t>РЕЗУЛЬТАТЫ</t>
  </si>
  <si>
    <t>АНАЛИЗА КАЧЕСТВА ФИНАНСОВОГО МЕНЕДЖМЕНТА</t>
  </si>
  <si>
    <t>Средняя оценка по показателю (SP)</t>
  </si>
  <si>
    <t xml:space="preserve"> -</t>
  </si>
  <si>
    <t>349, 488</t>
  </si>
  <si>
    <t>Департамент финансов администрации городского округа город Бор Нижегородской области</t>
  </si>
  <si>
    <t>Кантауровский территориальный отдел администрации городского округа город Бор Нижегородской области</t>
  </si>
  <si>
    <t>Краснослободский территориальный отдел администрации городского округа город Бор Нижегородской области</t>
  </si>
  <si>
    <t>Останкинский территориальный отдел администрации городского округа город Бор Нижегородской области</t>
  </si>
  <si>
    <t>территориальный отдел администрации городского округа город Бор Нижегородской области в поселке Память Парижской Коммуны</t>
  </si>
  <si>
    <t>Редькинский территориальный отдел администрации городского округа город Бор Нижегородской области</t>
  </si>
  <si>
    <t>Ситниковский территориальный отдел администрации городского округа город Бор Нижегородской области</t>
  </si>
  <si>
    <t>Ямновский территориальный отдел администрации городского округа город Бор Нижегородской области</t>
  </si>
  <si>
    <t>Большепикинский территориальный отдел администрации городского округа город Бор Нижегородской области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</si>
  <si>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</si>
  <si>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культуры и туризма администрации городского округа город Бор Нижегородской области</t>
  </si>
  <si>
    <t>Департамент имущественных и земельных отношений администрации городского округа город Бор Нижегородской области</t>
  </si>
  <si>
    <t>Управление сельского хозяйства администрации городского округа город Бор Нижегородской области</t>
  </si>
  <si>
    <t>Администрация городского округа город Бор Нижегородской области</t>
  </si>
  <si>
    <t>Приложение 4</t>
  </si>
  <si>
    <t>СВОДНЫЙ РЕЙТИНГ</t>
  </si>
  <si>
    <t xml:space="preserve">Рейтинговая оценка (R)  </t>
  </si>
  <si>
    <t xml:space="preserve">Суммарная оценка качества финансового менеджмента  (КФМ)     </t>
  </si>
  <si>
    <t xml:space="preserve">Максимальная оценка качества финансового  менеджмента  (MAX)   </t>
  </si>
  <si>
    <t>Совет депутатов городского округа город Бор Нижегородской области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</si>
  <si>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</si>
  <si>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</si>
  <si>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</si>
  <si>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</si>
  <si>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</si>
  <si>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</si>
  <si>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</si>
  <si>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</si>
  <si>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</si>
  <si>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</si>
  <si>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</si>
  <si>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</si>
  <si>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</si>
  <si>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</si>
  <si>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</si>
  <si>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</si>
  <si>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</si>
  <si>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Х</t>
  </si>
  <si>
    <t>Q Уровень качества финансового менеджмента (Максимальный =1)</t>
  </si>
  <si>
    <t>* ячейки заполненые цветом и равные "0" - неприменимые показатели</t>
  </si>
  <si>
    <t>Наименование проблемного показателя</t>
  </si>
  <si>
    <t>Краткий анализ причин, приведших к низкому значению показателя</t>
  </si>
  <si>
    <t>Рекомендации по повышению качества финансового менеджмента</t>
  </si>
  <si>
    <t>более точно планировать и обосновывать расходы на очередной год</t>
  </si>
  <si>
    <t>допущен рост дебиторской задолженности, либо ее объем остался неизменным</t>
  </si>
  <si>
    <t>принять меры к снижению дебиторской задолженности</t>
  </si>
  <si>
    <t>принять меры к повышению эффективности расходования бюджетных средств и разработать соответствующие мероприятия</t>
  </si>
  <si>
    <t>усилить контроль за деятельностью подведомственных муниципальных учреждений, разработать и выполнить мероприятия по проведению мониторинга результатов деятельности подведомственных муниципальных учреждений</t>
  </si>
  <si>
    <t>нет данных</t>
  </si>
  <si>
    <t>18</t>
  </si>
  <si>
    <t>Управление спорта администрации городского округа город Бор Нижегородской области</t>
  </si>
  <si>
    <t>Управление народного образования  и молодежной политики администрации городского округа город Бор Нижегородской области</t>
  </si>
  <si>
    <t>Линдовский территориальный отдел администрации городского округа город Бор Нижегородской области</t>
  </si>
  <si>
    <t>Неклюдовский территориальный отдел администрации городского округа город Бор Нижегородской области</t>
  </si>
  <si>
    <t>Октябрьский территориальный отдел администрации городского округа город Бор Нижегородской области</t>
  </si>
  <si>
    <t>Приложение 2</t>
  </si>
  <si>
    <t>№ 58 от 26.12.2019</t>
  </si>
  <si>
    <t>приказ № 56 от 31.12.2014</t>
  </si>
  <si>
    <t>ГРБС:</t>
  </si>
  <si>
    <t xml:space="preserve"> - не оцениваемые показатели</t>
  </si>
  <si>
    <t>2. Оценка результатов исполнения бюджета в части  расходов(максимально 35)</t>
  </si>
  <si>
    <t>Р11</t>
  </si>
  <si>
    <t>Количество фактов несоблюдения правил планирования закупок товаров, работ, услуг для муниципальных нужд</t>
  </si>
  <si>
    <t>Постановления о назначении административных наказаний, вступивших в силу</t>
  </si>
  <si>
    <t xml:space="preserve">Объем нереальной к взысканию дебиторской задолженности ГАБС и подведомственных ему муниципальных учреждений на начало текущего года </t>
  </si>
  <si>
    <t>3. Оценка управления обязательствами в процессе исполнения бюджета (максимально 25)</t>
  </si>
  <si>
    <t xml:space="preserve"> Максимальная суммарная оценка качества финансового менеджмента ГАБС(максимально 115)</t>
  </si>
  <si>
    <t>Количество дней отклонения даты регистрации письма ГАБС, к которому приложен реестр расходных обязательств ГАБС</t>
  </si>
  <si>
    <t>Объем бюджетных ассигнований ГАБС на очередной финансовый год и плановый период, запланированных на реализацию муниципальных программ</t>
  </si>
  <si>
    <t>Общая сумма бюджетных ассигнований, предусмотренных ГАБС на очередной финансовый год и плановый период без учета субвенций  и иных межбюджетных трансфертов из бюджета Нижегородской области</t>
  </si>
  <si>
    <t>Объем бюджетных ассигнований ГАБС на предоставление муниципальных услуг (работ) физическим и юридическим лицам, оказываемых ГАБС и подведомственными муниципальными учреждениями в соответствии с муниципальными заданиями на очередной финансовый год и плановый период</t>
  </si>
  <si>
    <t>Свод муниципальных заданий, утвержденных ГАБС для подведомственных муниципальных учреждений</t>
  </si>
  <si>
    <t>Общая сумма бюджетных ассигнований, предусмотренных ГАБС на очередной финансовый год и плановый период</t>
  </si>
  <si>
    <t>Количество утвержденных передвижек ГАБС в сводной бюджетной росписи в отчетном году, произведенных по инициативе ГАБС, за исключением передвижек, вызванных изменением решения о бюджете</t>
  </si>
  <si>
    <t>Утвержденные предложения ГАБС по изменению сводной бюджетной росписи; аналитическая информация финансового управления администрации Большеселького МР</t>
  </si>
  <si>
    <t>G- сумма объемов бюджетных ассигнований ГАБС, утвержденная в бюджете за отчетный год, по состоянию на 01 января отчетного года;</t>
  </si>
  <si>
    <t>Кассовые расходы ГАБС за счет средств бюджета городского округа город Бор (без учета субвенций и субсидий и иных межбюджетных трансфертов) в отчетном периоде</t>
  </si>
  <si>
    <t>Плановые расходы ГАБС за счет средств бюджета Б городского округа город Бор (без учета субвенций, субсидий и иных межбюджетных трансфертов) в соответствии с кассовым планом за отчетный период</t>
  </si>
  <si>
    <t>Кассовые расходы без учета расходов за счет субвенций и субсидий из бюджета Нижегородской области, произведенных ГАБС и подведомственными ему муниципальными учреждениями в 4 квартале отчетного года</t>
  </si>
  <si>
    <t>Кассовые расходы без учета расходов за счет субвенций и субсидий из бюджета Нижегородской области, произведенных ГАБС и подведомственными ему муниципальными учреждениями за 9 месяцев отчетного года</t>
  </si>
  <si>
    <t>Своевременное доведение ГАБС показателей бюджетной росписи по расходам до подведомственных муниципальных учреждений</t>
  </si>
  <si>
    <t>Своевременное составление бюджетной росписи ГАБС и внесение изменений в нее</t>
  </si>
  <si>
    <t>Качество Порядка составления, утверждения и ведения бюджетных смет, подведомственных ГАБС муниципальных учреждений</t>
  </si>
  <si>
    <t>Приказ ГАБС об утверждении Порядка составления, утверждения и ведения бюджетных смет, № приказа, дата (скан документа)</t>
  </si>
  <si>
    <t>Объем бюджетных ассигнований, перераспределенных за отчетный период (для ГАБС, имеющих подведомственную сеть, объем бюджетных ассигнований перераспределенных между подведомственными муниципальными учреждениями) без учета изменений, внесенных в связи с уточнением бюджета городского округа город Бор</t>
  </si>
  <si>
    <t>Объем дебиторской задолженности ГАБС и подведомственных ему муниципальных учреждений на начало текущего года</t>
  </si>
  <si>
    <t>Объем дебиторской задолженности ГАБС и подведомственных ему муниципальных учреждений за 1 квартал текущего года</t>
  </si>
  <si>
    <t>Объем просроченной кредиторской задолженности ГАБС и подведомственных ему муниципальных учреждений по расчетам с кредиторами на начало текущего года</t>
  </si>
  <si>
    <t xml:space="preserve">Объем кредиторской задолженности ГАБС и подведомственных ему муниципальных учреждений на начало месяца (по месяцам отчетного периода) </t>
  </si>
  <si>
    <t xml:space="preserve">Объем кредиторской задолженности ГАБС и подведомственных ему муниципальных учреждений на конец месяца (по месяцам отчетного периода) </t>
  </si>
  <si>
    <t xml:space="preserve">Общая сумма бюджетных ассигнований, предусмотренных ГАБС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  </t>
  </si>
  <si>
    <t>Соблюдение сроков представления ГАБС годовой бюджетной отчетности</t>
  </si>
  <si>
    <t>Наличие правового акта ГАБС об организации ведомственного финансового контроля</t>
  </si>
  <si>
    <t>Приказ ГАБС об организации ведомственного финансового контроля</t>
  </si>
  <si>
    <t>Сумма, взысканная за счет средств бюджета округа по поступившим в адрес ГАБС и подведомственных ему муниципальных учреждений исполнительным  документам по состоянию на конец отчетного периода</t>
  </si>
  <si>
    <t>Кассовое исполнение расходов ГАБС и подведомственными ему муниципальными учреждениями за отчетный год</t>
  </si>
  <si>
    <t>Отчет ГАБС об исполнении бюджета за отчетный период</t>
  </si>
  <si>
    <t>Руководитель ГАБС              ___________ Фамилия, И.О. , контактный телефон</t>
  </si>
  <si>
    <t>Исполнитель в ГАБС             ___________ Фамилия, И.О. , контактный телефон</t>
  </si>
  <si>
    <t>Количество фактов несоблюдения порядка принятия бюджетных обязательств на закупку товаров, работ, услуг для муниципальных нужд</t>
  </si>
  <si>
    <t>Р22</t>
  </si>
  <si>
    <t>Р23</t>
  </si>
  <si>
    <t>01.01 - 85,5         01.02 - 1432,5     01.03 - 1580,2     01.04 - 1290        01.05 - 0               01.06 - 1735,3     01.07 - 1125,8     01.08 - 318,4       01.09 - 2204,5     01.10 - 321,8       01.11 - 1498,6     01.12 - 1231,7</t>
  </si>
  <si>
    <t>31.01 - 1432,5      28.02 - 1580,2     31.03 - 1290        30.04 - 0              31.05 - 1735,3     30.06 - 1125,8     31.07 - 318,4       31.08 - 2204,5     30.09 - 321,8       31.10 - 1498,6     30.11 - 1231,7     31.12 - 67,1</t>
  </si>
  <si>
    <t>не указано</t>
  </si>
  <si>
    <t>да.письио №46 от 30.12.2020</t>
  </si>
  <si>
    <t>№ 105н от 28.12.2017</t>
  </si>
  <si>
    <t xml:space="preserve">01.01.21г -329,1 01.02.21г- 644,8 01.03.21г- 664,4 01.04.21г.-988,8 01.05.21г.-929,0 01.06.21г-882,1 01.07.21г.-805,7 01.08.21г.-776.3 01.09.21г.-635,3 01.10.21г.-652,8 01.11.21г.-783,3 01.12.21г.-759,4 01.01.22г.-266,4    </t>
  </si>
  <si>
    <t>31.01.21г.-644,8 28.02.21г.-664,4 31.03.21г.-988,8  30.04.21г.-929,0  31.05.21г.-882,1 30.06.21г.-805,7 31.07.21г.-776,3 31.08.21г.-635,3 30.09.21г.-652,8 31.10.21г.-783,3 30.11.21г.-759,4 31.12.21г.-266,4</t>
  </si>
  <si>
    <t>да. Приказ №34 от 29.12.18г</t>
  </si>
  <si>
    <t>да.Приказ №34 от 29.12.18г</t>
  </si>
  <si>
    <t>нет реквизитов</t>
  </si>
  <si>
    <t>да. №378 от 30.12.2021</t>
  </si>
  <si>
    <t>49-о от 28.12.2020</t>
  </si>
  <si>
    <t>январь -290.2; февраль- 466.5; март - 554.2;  апрель - 423.9; май - 79.5;  июнь - 610.7;    июль - 415.9;    август - 465.3; сентябрь-1255.1;   октябрь - 440.7; ноябрь - 414.9; декабрь - 636.8.</t>
  </si>
  <si>
    <t>январь -466.5; февраль- 554.2; март - 423.9;  апрель - 79.5; май - 610.7;  июнь - 415.9;    июль - 465.3;    август - 1255.1; сентябрь-440.7;   октябрь - 414.9; ноябрь - 636.8; декабрь - 430.0.</t>
  </si>
  <si>
    <t>№ 5, от  10.01.2021</t>
  </si>
  <si>
    <t>№5/1, от  10.01.2021</t>
  </si>
  <si>
    <t>№ 24 от 25.12.2018г.</t>
  </si>
  <si>
    <t>31.01.2021-604,6т.р; 28.02.2021-888,3 т.р; 31.03.2021-971,0т.р.; 30.04.2021-122,1 т.р.; 31.05.2021-601,7т.р.; 30.06.2021-2296,8т.р; 31.07.2021-489,7 т.р. 31.08.2021-524,6т.р; 30.09.2021-1275,8т.р; 31.10.2021-492,2т.р.;  на 30.11.2021-995,3т.р.; 31.12.2021-36,0 т.р.</t>
  </si>
  <si>
    <t>01.01.2021- 20,3; 01.02.2021- 604,6т.р; 01.03.2021-888,3т.р; 01.04.2021-971,0т.р; 01.05.2021-122,1т.р.; 01.06.2021-601,7,т.р.; 01.07.2021-2296,8т.р; 01.08.2021-489,7т.р; 01.09.2021-524,6т.р; 01.10.2021-1275,8т.р; 01.11.2021-492,2т.р; 01.12.2021-95,3т.р; 01.01.2022-36,0т.руб.</t>
  </si>
  <si>
    <t>01.01.2021-284,6; 01.02.2021-440,2; 01.03.2021-353,8; 01.04.2021-379,7; 01.05.2021-70,3; 01.06.2021-395,6; 01.07.2021-1637,8; 01.08.2021-1935,5; 01.09.2021-3356,2; 01.10.2021-1709,2; 01.11.2021-851,4; 01.12.2021-1342,6; 01.01.2022-297,3.</t>
  </si>
  <si>
    <t>31.01.2021-440,2; 28.02.2021-353,8; 31.03.2021-379,7; 30.04.2021-70,3; 31.05.2021-395,6; 30.06.2021-1637,8; 31.07.2021-1935,5; 31.08.2021-3356,2; 30.09.2021-1709,2; 31.10.2021-851,4; 30.11.2021-1342,6; 31.12.2021-297,3.</t>
  </si>
  <si>
    <t>Да/№341 от 30.12.2021г.</t>
  </si>
  <si>
    <t>№35 от 29.12.2018г.</t>
  </si>
  <si>
    <t>Янв.-178,8  Фев.- 347,7          Март-281,2        Апр.-285,6          Май-21,9         Июнь-831,1       Июль-199,1       Август-247,4         Сент.-305,3         Окт.-285,8       Нояб-245,1                               Дек.-317,5</t>
  </si>
  <si>
    <t>Янв.-347,7          Фев.-281,2      Март-285,6       Апр.-21,9        Май-831,1         Июнь-199,1     Июль-247,4       Август-305,3    Сент.-285,8         Окт.-245,1         Нояб-317,5                          Дек.-150,1</t>
  </si>
  <si>
    <t xml:space="preserve">нет  </t>
  </si>
  <si>
    <t>нет подтверждения</t>
  </si>
  <si>
    <t>№ 11 от 01.01.2021</t>
  </si>
  <si>
    <t>№ 1 от 11.01.2021</t>
  </si>
  <si>
    <t>№ 2 от 11.01.2021</t>
  </si>
  <si>
    <t>№ 9 от 11.01.2021</t>
  </si>
  <si>
    <t xml:space="preserve">01- 30,5                    02-332,9                    03-330,3             04-287,3                    05-0,                          06-822,0                           07-402,6                     08-290,8                09-452,1                       10-271,5                  11-227,8                  12-317,6 </t>
  </si>
  <si>
    <t>01-332,9                            02-330,3                           03-287,3                          04-0,                                    05-822,0                               06-402,6                             07-290,8                       08-452,1                  09-271,5        10-227,8                 11-317,6                                   12-138,7</t>
  </si>
  <si>
    <t>№ 118 от 18.12.2020</t>
  </si>
  <si>
    <t>№18 от 30.12.2020</t>
  </si>
  <si>
    <t xml:space="preserve"> №18 от 30.12.2020 г.</t>
  </si>
  <si>
    <t>Приказ №3 от 29.01.20г</t>
  </si>
  <si>
    <t xml:space="preserve">01.01.2021- 395,1;  01.02.2021- 428,1; 01.03.2021- 556; 01.04.2021- 386,8; 01.05.2021- 118,4; 01.06.2021- 460,3; 01.07.2021- 319,2; 01.08.2021- 0.8; 01.09.2021- 838,6; 01.10.2021- 0;      01.11.2021- 613,1; 01.12.2021- 417,5; 01.01.2022-  19,9                                       </t>
  </si>
  <si>
    <t>31.01.2021- 428,1; 28.02.2021- 556; 31.03.2021- 386,8; 30.04.2021- 118,4; 31.05.2021- 460,3; 30.06.2021- 319,2; 31.07.2021- 0.8; 31.08.2021- 838,6; 30.09.2021- 0; 31.10.2021- 613,1; 30.11.2021- 417,5; 31.12.2021- 19.9</t>
  </si>
  <si>
    <t>приказ 16/1 от 11.01.2021</t>
  </si>
  <si>
    <t>на 01.01.2021 157,7;                                                          на 01.02.2021 369,1;  на 01.03.2021 156,9;    на 01.04.2021 79,7;               на 01.05.2021 - ;                   на 01.06.2021 177,1;    на 01.07.2021 156,8;    на 01.08.2021 1846,2;  на 01.09.2021 134,7;    на 01.10.2021 195,9;    на 01.11.2021 113,5;    на 01.12.2021 169,4;    на 01.01.2022 215,</t>
  </si>
  <si>
    <t xml:space="preserve">на 31.01.2021 369,1;                                                          на 28.02.2021 156,9;  на 31.03.2021 79,7;    на 30.04.2021 -;               на 31.05.2021 177,1 ;                   на 30.06.2021 156,8;    на 31.07.2021 1846,2;    на 31.08.2021 134,7;  на 30.09.2021 195,9;    на 31.10.2021 113,5;    на 30.11.2021 169,45;    на 30.12.2021 215;    </t>
  </si>
  <si>
    <t>№52/1от14.09.2020г;</t>
  </si>
  <si>
    <t>нечитаемая информация (добавили строки!!!)</t>
  </si>
  <si>
    <t xml:space="preserve">нет </t>
  </si>
  <si>
    <t>Да/ №1а от 11.01.2021года</t>
  </si>
  <si>
    <t>Приказ №38 от 26.12.2018 года</t>
  </si>
  <si>
    <t>Январь - 71,2                               Февраль - 43,4                                    Март - 351,7                                    Апрель - 359,8                                 Май - 124,0                                  Июнь - 378,3                         Июль - 242,9                           Август - 92,0                           Сентябрь - 275,7                          Октябрь - 0,0                                 Ноябрь - 224,3                          Декабрь - 324,5</t>
  </si>
  <si>
    <t>Январь - 43,4                               Февраль - 351,7                                     Март - 359,8                                         Апрель - 124,0                                  Май - 383,3                             Июнь - 242,9                            Июль - 92,0                                Август - 275,7                        Сентябрь - 0,0                        Октябрь - 224,3                          Ноябрь - 324,5                              Декабрь - 72,6</t>
  </si>
  <si>
    <t>Да, Сведения о мерах по повышению эффективности расходования бюджетных средств (прилагаются)</t>
  </si>
  <si>
    <t>Да. Отчет о результатах  проверки подведомственного учреждения МКУ "Неклюдовский центр обеспечения и содержания территории"; http://www.bor-fin.ru/file/kontrol/2021/svodnoe-zaklyuchenie-po-rezultatam-analiza-deyatelnosti-organov-osuschestivlyayuschih-funktsii-i-polnomochiya-uchreditelya-uchrezhdeniy-gorodskogo-okruga-g-bor-za-2020-god.pdf</t>
  </si>
  <si>
    <t>Приказы территориального отдела №13 от 10.03.2021; №18 от 02.04.2021; №24 от 15.05.2021; №71а от 25.10.2021; №75 от 10.11.2021г. Приказ МКУ "Неклюдовский ЦОиСТ" №83 от 10.11.2021г.</t>
  </si>
  <si>
    <t>№ 2 от 11.01.2021 г</t>
  </si>
  <si>
    <t>№ 3 от 11.01.2021 г</t>
  </si>
  <si>
    <t>№ 1-с от 11.01.2021 г</t>
  </si>
  <si>
    <t>ПР №15 от 26.12.2018</t>
  </si>
  <si>
    <t>01.01.2021 -395,1  01.02.2021 -428,0  01.03.2021 -556,0  01.04.2021 -386,7  01.05.2021 - 118,4  01.06.2021 -460,3  01.07.2021- 319,2  01.08.2021- 08 01.09.2021- 838,6  01.10.2021-0,00  01.11.2021-613,1  01.12.2021- 417,5  01.01.2022- 19,8</t>
  </si>
  <si>
    <t>31.01.2021- 428,00  29.02.2021- 556,0  31.03.2021-386,7  30.04.2021- 118,4  31.05.2021- 460,3  30.06.2021-319,2  31.07.2021-0,8  31.08.2021- 838,6  30.09.2021-0,00  31.10.2021-613,1  30.11.2021-417,5  31.12.2021-19,8</t>
  </si>
  <si>
    <t>нет подтвердения</t>
  </si>
  <si>
    <t>Пр № 22 от 18.01.2021,№ 4 от 01.02.2021, № 6 от 15.02.2021, № 7 от 12.03.2021, № 8 от 02.04.2021, № 9 от 16.04.2021, № 10 от 21.05.2021, № 16 от 10.09.2021</t>
  </si>
  <si>
    <t>№221 от 03.11.2021г.</t>
  </si>
  <si>
    <t>№222 от 30.12.2016г.</t>
  </si>
  <si>
    <t>01.02.2021г. 515,2 01.03.2021г.574,2 01.04.2021г. 480,2 01.05.2021г. 0,00 01.06.2021г. 796,0 01.07.2021г. 834,8 01.08.2021г. 0,00 01.09.2021г. 537,7 01.10.2021г. 0,00 01.11.2021г. 562,8 01.12.2021г. 376,2 01.01.2022г. 0,2</t>
  </si>
  <si>
    <t>на 01.02.-5025,9                 на 01.03 - 4164,0                на 01.04 - 4672,0          на 01.05. -0                   на 01.06.- 4547,1            на 01.07 -8486,6        на 01.08- 6467,4                на 01.09 - 17122,8            на 01.10 - 31216,3            на 01.11 -27866                  на 01.12 - 4447,7              на 01.01 -3063,2</t>
  </si>
  <si>
    <t>на 31.01.-5025,9                 на 28.02 - 4164,0                на 31.03 - 4672,0          на 30.04. -0                   на 31.05.- 4547,1            на 30.06 -8486,6        на 31.07- 6467,4                на 31.08 - 17122,8            на 30.09 - 31216,3            на 31.10 -27866                  на 30.11 - 4447,7              на 31.12 -3063,2</t>
  </si>
  <si>
    <t>№5 от 11.01.2021</t>
  </si>
  <si>
    <t>Приказ № 125 от 28.12.2015г</t>
  </si>
  <si>
    <t>на 01.01. 525,88   на 01.02.    10998,50   на 01.03.  10892,66    на 01.04.   17665,78    на 01.05.      -----        на 01.06     16031,58      на 01.07.  16681,19      на 01.08.  5382,64      на 01.09.   8632,19    на 01.10.  14503,98 на 01.11.  14799,22  на 01.12. 18213,04</t>
  </si>
  <si>
    <t>на 31.01. 10998,50  на 29.02.    10892,66   на 31.03.   17665,78 на 30.04.    ------     на 31.05.  16031,58    на 30.06. 16681,19  на 31.07.  5382,64    на 31.08. 8632,19    на 30.09.  14503,98    на 31.10.  14799,22   на 30.11. 18213,04         на 31.12.  619,44</t>
  </si>
  <si>
    <t>от 07.11.2021 № б/н</t>
  </si>
  <si>
    <t>от 16.11.2018 №1237-о</t>
  </si>
  <si>
    <t>Бухгалтерская отчетность по дебиторской задолженности за первый квартал не предоставлялась</t>
  </si>
  <si>
    <t>01.01.21- 14026,4; 01.02.21- 66831,0; 01.03.21- 98484,5; 01.04.21- 102955,8; 01.05.21- 7336,0; 01.06.21- 95849,4; 01.07.21- 102661,3; 01.08.21- 24553,6; 01.09.21- 57419,5; 01.10.21-97535,8; 01.11.21- 92336,3; 01.12.21-101310,8</t>
  </si>
  <si>
    <t>31.01.21- 66831,0; 29.02.21- 98484,5; 31.03.21- 102955,8; 30.04.21- 7336,0; 31.05.21- 95849,4; 30.06.21- 102661,3; 31.07.21- 24553,6; 31.08.21- 57419,5; 30.09.21- 97535,8; 31.10.21-92336,3; 30.11.21- 101310,8; 31.12.21-9234,6</t>
  </si>
  <si>
    <t>от 31.12.2019 № 1338-о</t>
  </si>
  <si>
    <t>На 01.01.20-0,1; на 01.02.20-233,4; на 01.03.20-216,2; на 01.04.20-225,9; на 01.05.20-0,00; на 01.06.20-250,2; на 01.07.20-272,7; на 01.08.20-230,3; на01.09.20-219,7; на01.10.20-231,3; на 01.11.20-243,9; на 01.12.20-230,1; на 01.01.21-0,0</t>
  </si>
  <si>
    <t>На 31.01.20-233,4; на 29.02.20-216,2; на 31.03.20-225,8; на 30.04.20 -0,00; на 31.05.20-250,2; на 30.06.20-272,7; на 31.07.20-230,3; на 31.08.20-219,7; на 30.09.20-231,3; на 31.10.20-243,9; на 30.11.20-230,1; на 31.12.21 - 0,0</t>
  </si>
  <si>
    <t>Да, письма от 11.01.2021г. №44-р/5 (МАУ "Бор.бизнес - инкубатор"),                            №44-р/6 (МБУ "Бор.охот.-рыбол.хоз-во"), 44-р/1 (МКУ по АХО),                              №44-р/2 (МКУ "Упр. по делам ГО и ЧС"), №44-р/3 (МКУ Борстройзаказчик")</t>
  </si>
  <si>
    <t>Да, до 06.11.2020г.</t>
  </si>
  <si>
    <t>письмо № 462 от 29.10.2020г.</t>
  </si>
  <si>
    <t>Распоряжение Администрации городского округа г. Бор НО от  21.11.2019 № 433</t>
  </si>
  <si>
    <t>01.01.2021 = 744,0;                                01.02.2021 = 5 193,2;                            01.03.2021 = 6 416,0;                            01.04.2021 = 5 610,3;                           01.05.2021 = 161,0;                             01.06.2021 = 8 000,5;                           01.07.2021 = 9 210,8;                            01.08.2021 = 5 407,4;                           01.09.2021 = 5 564,9;                           01.10.2021 = 6 243,7;                             01.11.2021 = 8 082,3;                          01.12.2021 = 5 497,1</t>
  </si>
  <si>
    <t>31.12.2021 = 5 193,2;                   28.02.2021 = 6 416,0;                    31.03.2021 = 5 610,3;                     30.04.2021 = 161,0;                      31.05.2021 = 8 000,5;                    30.06.2021 = 9 210,8;                  31.07.2021 = 5 407,4;                    31.08.2021 = 5 564,9;                    30.09.2021 = 6 243,7;                 31.10.2021 = 8 082,3;                    30.11.2021 = 5 497,1;                     31.12.2021 = 854,5</t>
  </si>
  <si>
    <t xml:space="preserve">Доля бюджетных ассигнований на предоставление муниципальных услуг (работ) физическим и юридическим лицам, оказываемых в       
соответствии с муниципальными заданиями
</t>
  </si>
  <si>
    <t xml:space="preserve">Оценка качества планирования бюджетных   ассигнований
</t>
  </si>
  <si>
    <t>Оценка качества планирования закупок товаров, работ, услуг для муниципальных нужд</t>
  </si>
  <si>
    <t xml:space="preserve">Представление в составе годовой бюджетной отчетности сведений о мерах по повышению эффективности  расходования бюджетных средств
</t>
  </si>
  <si>
    <t xml:space="preserve">Наличие недостач и хищений денежных средств и  материальных ценностей, выявленных в ходе ведомственных контрольных  мероприятий
</t>
  </si>
  <si>
    <t xml:space="preserve">Нарушения, выявленные в ходе  проведения ведомственных контрольных  мероприятий в отчетном финансовом году
</t>
  </si>
  <si>
    <t xml:space="preserve">Сумма, подлежащая взысканию по исполнительным   документам          
</t>
  </si>
  <si>
    <t>Соблюдение порядка принятия бюджетных обязательств на закупку товаров, работ, услуг</t>
  </si>
  <si>
    <t>Фактическая макс.суммарная оценка качества финансового менеджмента ГРБС (максимально 115)</t>
  </si>
  <si>
    <t xml:space="preserve">Р12 </t>
  </si>
  <si>
    <t>001, 004, 005,006, 007, 008, 009, 010, 011, 012, 013, 014, 330, 382</t>
  </si>
  <si>
    <t>330, 382</t>
  </si>
  <si>
    <t>001, 004, 005, 006, 007, 008, 009, 010, 011, 012, 013, 014, 330, 349,  382</t>
  </si>
  <si>
    <t>357, 488</t>
  </si>
  <si>
    <t>001, 004, 005,006, 007, 008, 009, 010, 011, 012,013,014, 330, 349, 357, 374, 382, 488</t>
  </si>
  <si>
    <t>001, 004, 005,006, 007, 008, 009, 010, 011, 012,013,014, 349, 357, 374, 382, 488</t>
  </si>
  <si>
    <t>357, 374</t>
  </si>
  <si>
    <t>001, 004, 005,006, 007, 008, 011, 012,013, 349,  382, 488</t>
  </si>
  <si>
    <t>009, 010, 014, 330, 357,374</t>
  </si>
  <si>
    <t xml:space="preserve"> 004, 005,006, 008, 009, 010, 011, 012,013,014, 330, 357, 374, 382</t>
  </si>
  <si>
    <t>001, 007, 349, 488</t>
  </si>
  <si>
    <t>001, 005, 006, 007, 008, 009, 010, 011, 012, 013, 014, 330, 382, 488</t>
  </si>
  <si>
    <t xml:space="preserve">007, 011, 012, 349, 374, </t>
  </si>
  <si>
    <t>001, 004, 005, 006, 008, 009, 010, 013, 014, 357, 488</t>
  </si>
  <si>
    <t>004, 012, 349,</t>
  </si>
  <si>
    <t>001, 005, 006, 007, 008, 009, 010, 011, 013, 014, 357, 374, 488</t>
  </si>
  <si>
    <t>001, 004, 005,006, 007, 008, 009, 011, 012,013,014, 330, 349, 357, 374, 382, 488</t>
  </si>
  <si>
    <t xml:space="preserve">001, 004, 005, 006, 007, 008, 009, 011, 013, 014, 357, 374, 382, </t>
  </si>
  <si>
    <t>010, 012, 330, 349, 488</t>
  </si>
  <si>
    <t>001, 006, 009, 011, 013, 357</t>
  </si>
  <si>
    <t>004, 005, 007, 008, 010, 012, 014, 330, 349, 374, 382, 488</t>
  </si>
  <si>
    <t>004, 005, 006, 007, 008, 009, 010, 011, 012, 014, 349, 357, 374, 488</t>
  </si>
  <si>
    <t>001, 013</t>
  </si>
  <si>
    <t>001, 004, 005,006, 007, 008, 009, 010, 011, 012, 013, 014, 330, 349, 357, 374, 382, 488</t>
  </si>
  <si>
    <t>001, 004, 005,006, 007, 008, 009, 010, 011, 012, 013, 349, 357, 374, 488</t>
  </si>
  <si>
    <t>001, 004, 009, 010, 011, 012,013,014, 374, 488</t>
  </si>
  <si>
    <t>005, 006, 007, 008, 330, 349</t>
  </si>
  <si>
    <t>001, 004, 005,006, 007, 008, 009, 010, 011, 012, 013, 014, 330, 357, 374, 382</t>
  </si>
  <si>
    <t>ФИНАНСОВОГО МЕНЕДЖМЕНТА ЗА 2021 год</t>
  </si>
  <si>
    <t>не представлена информация</t>
  </si>
  <si>
    <t>ПЕРЕЧЕНЬ ГЛАВНЫХ АДМИНИСТРАТОРОВ БЮДЖЕТНЫХ СРЕДСТВ  ГОРОДСКОГО ОКРУГА г.БОР ,</t>
  </si>
  <si>
    <t>ОЦЕНЕННЫХ ПО КАЧЕСТВУ ФИНАНСОВОГО МЕНЕДЖМЕНТА ЗА 2021 год</t>
  </si>
  <si>
    <t>ГАБС, не представившие сведения для оценки качества финансового менеджмента:</t>
  </si>
  <si>
    <t>мониторинг результатов деятельности подведомственных муниципальных учреждений не проводится (либо не представлены подтверждения проведенных мероприятий)</t>
  </si>
  <si>
    <t>не представлены подтверждения проведенных мероприятий</t>
  </si>
  <si>
    <t>принять меры по более ответственному отношению к подготовке запрашиваемой Департаментом финансов информации</t>
  </si>
  <si>
    <t xml:space="preserve">не представлены сведения о разработанном Порядке </t>
  </si>
  <si>
    <t>не представлены сведения о мерах по повышению эффективности расходования бюджетных средств  (либо не представлены подтверждения проведенных мероприятий)</t>
  </si>
  <si>
    <t>РЕКОМЕНДАЦИИ ПО ПОВЫШЕНИЮ КАЧЕСТВА (СОВЕРШЕНСТВОВАНИЮ) ФИНАНСОВОГО МЕНЕДЖМЕНТА И ПРОБЛЕМНЫЕ ПОКАЗАТЕЛИ, ОБЩИЕ ДЛЯ ВСЕХ ГАБС ГЛАВНЫХ АДМИНИСТРАТОРОВ  БЮДЖЕТНЫХ СРЕДСТВ ГОРОДСКОГО ОКРУГА ГОРОД БОР ЗА 2021 ГОД</t>
  </si>
  <si>
    <t>ГАБС, получившие неудовлетворительную оценку по показателю (КВСР)</t>
  </si>
  <si>
    <t xml:space="preserve">ПЕРЕЧЕНЬ
ИСХОДНЫХ ДАННЫХ ДЛЯ ПРОВЕДЕНИЯ БАЛЛЬНОЙ ОЦЕНКИ КАЧЕСТВА ФИНАНСОВОГО
МЕНЕДЖМЕНТА ГЛАВНЫХ АДМИНИСТРАТОРОВ БЮДЖЕТНЫХ СРЕДСТВ за 2021 год
</t>
  </si>
  <si>
    <t xml:space="preserve">ИТОГОВЫЕ ДАННЫЕ БАЛЛЬНОЙ ОЦЕНКИ КАЧЕСТВА ФИНАНСОВОГО МЕНЕДЖМЕНТА ГЛАВНЫХ АДМИНИСТРАТОРОВ БЮДЖЕТНЫХ СРЕДСТВ за 2021 год
</t>
  </si>
  <si>
    <t>ГЛАВНЫХ АДМИНИСТРАТОРОВ  БЮДЖЕТНЫХ СРЕДСТВ ГОРОДСКОГО ОКРУГА ГОРОД БОР ЗА 2021 ГОД</t>
  </si>
  <si>
    <t>Справочно: итоговые значения оценки качества финансового менеджмента за 2021 год в разрезе ГАБС</t>
  </si>
  <si>
    <t xml:space="preserve">Своевременность представления реестра расходных  обязательств ГАБС  </t>
  </si>
  <si>
    <t>Количество передвижек в сводной бюджетной росписи, произведенных ГАБС в отчетном году</t>
  </si>
  <si>
    <t>Уровень исполнения расходов ГАБС за счет средств бюджета городского округа город Бор (без учета субвенций, субсидий и иных межбюджетных трансфертов)</t>
  </si>
  <si>
    <t>Наличие у ГАБС и подведомственных ему муниципальных учреждений нереальной к взысканию дебиторской задолженности</t>
  </si>
  <si>
    <t>Изменение дебиторской задолженности ГАБС и подведомственных ему муниципальных учреждений в 1 квартале по сравнению с началом года</t>
  </si>
  <si>
    <t>Наличие у ГАБС и подведомственных ему муниципальных учреждений просроченной кредиторской задолженности</t>
  </si>
  <si>
    <t xml:space="preserve">Ежемесячное изменение кредиторской задолженности ГАБС и подведомственных ему муниципальных учреждений в течение отчетного периода </t>
  </si>
  <si>
    <t>Проведение ГАБС мониторинга результатов деятельности подведомственных муниципальных учреждений</t>
  </si>
  <si>
    <t xml:space="preserve">Наличие правового акта ГАБС об организации  ведомственного финансового контроля
</t>
  </si>
  <si>
    <t xml:space="preserve">Доля кассовых расходов без учета расходов за счет субвенций, субсидий и иных межбюджетных трансфертов  из бюджета Нижегородской области, произведенных ГАБС и подведомственными ему муниципальными учреждениями в 4 квартале отчетного года </t>
  </si>
  <si>
    <t xml:space="preserve">Качество Порядка составления, утверждения и ведения бюджетных смет подведомственных ГАБС муниципальных учреждений
</t>
  </si>
  <si>
    <t xml:space="preserve">Своевременное составление бюджетной росписи ГАБС и внесение изменений в нее
</t>
  </si>
  <si>
    <t xml:space="preserve">Соблюдение сроков представления ГАБС годовой бюджетной отчетности
</t>
  </si>
  <si>
    <t xml:space="preserve"> Макс.суммарная оценка качества финансового менеджмента ГАБС в зависимости от применимости показателей</t>
  </si>
  <si>
    <t>Фактическая макс.суммарная оценка качества финансового менеджмента ГАБС (максимально 115)</t>
  </si>
  <si>
    <t>ГАБС,  получившие лучшую  оценку по показателю</t>
  </si>
  <si>
    <t>ГАБС, к которым показатель не применим</t>
  </si>
  <si>
    <t>Количество ГАБС подлежащих оценке по показателю</t>
  </si>
  <si>
    <t xml:space="preserve">R Рейтинговая оценка каждого ГАБС </t>
  </si>
  <si>
    <t xml:space="preserve">Качество Порядка составления, утверждения и       
ведения бюджетных смет                
подведомственных ГАБС муниципальных учреждений
</t>
  </si>
  <si>
    <t xml:space="preserve">Наличие правового акта ГАБС об организации      
ведомственного финансового контроля
</t>
  </si>
  <si>
    <t>ГЛАВНЫХ АДМИНИСТРАТОРОМ БЮДЖЕТНЫХ СРЕДСТВ  ГОРОДСКОГО ОКРУГА г.БОР ПО КАЧЕСТВУ</t>
  </si>
  <si>
    <t>Наименование КВСР (ГАБС)</t>
  </si>
  <si>
    <t>Оценка среднего уровня  качества финансового менеджмента ГАБС (MR)</t>
  </si>
  <si>
    <t>значительный объем утвержденных передвижек бюджета ГАБС в сводной бюджетной росписи в отчетном году, произведенных по инициативе ГАБС, за исключением передвижек, вызванных изменением Решения  о бюджете</t>
  </si>
</sst>
</file>

<file path=xl/styles.xml><?xml version="1.0" encoding="utf-8"?>
<styleSheet xmlns="http://schemas.openxmlformats.org/spreadsheetml/2006/main">
  <numFmts count="8">
    <numFmt numFmtId="43" formatCode="_-* #,##0.00\ _₽_-;\-* #,##0.00\ _₽_-;_-* &quot;-&quot;??\ _₽_-;_-@_-"/>
    <numFmt numFmtId="164" formatCode="0.0"/>
    <numFmt numFmtId="165" formatCode="0.0%"/>
    <numFmt numFmtId="166" formatCode="#,##0.00_р_."/>
    <numFmt numFmtId="167" formatCode="#,##0.0_р_."/>
    <numFmt numFmtId="168" formatCode="#,##0.0"/>
    <numFmt numFmtId="169" formatCode="#,##0.00\ _₽"/>
    <numFmt numFmtId="170" formatCode="#,##0_ ;\-#,##0\ "/>
  </numFmts>
  <fonts count="26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Arial Cyr"/>
    </font>
    <font>
      <sz val="12"/>
      <color rgb="FF000000"/>
      <name val="Times New Roman"/>
      <family val="1"/>
      <charset val="204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10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05">
    <xf numFmtId="0" fontId="0" fillId="0" borderId="0" xfId="0"/>
    <xf numFmtId="0" fontId="1" fillId="0" borderId="1" xfId="0" applyFont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1" fillId="0" borderId="0" xfId="0" applyFont="1"/>
    <xf numFmtId="0" fontId="1" fillId="0" borderId="4" xfId="0" applyFont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1" fontId="1" fillId="0" borderId="7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164" fontId="1" fillId="0" borderId="9" xfId="1" applyNumberFormat="1" applyFont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1" fontId="1" fillId="0" borderId="7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1" fontId="1" fillId="0" borderId="7" xfId="0" applyNumberFormat="1" applyFont="1" applyBorder="1" applyAlignment="1">
      <alignment horizontal="center" vertical="top" wrapText="1"/>
    </xf>
    <xf numFmtId="164" fontId="9" fillId="0" borderId="5" xfId="0" applyNumberFormat="1" applyFont="1" applyBorder="1" applyAlignment="1">
      <alignment horizontal="center" vertical="top" wrapText="1"/>
    </xf>
    <xf numFmtId="164" fontId="1" fillId="0" borderId="1" xfId="1" applyNumberFormat="1" applyFont="1" applyBorder="1" applyAlignment="1">
      <alignment horizontal="center" vertical="top" wrapText="1"/>
    </xf>
    <xf numFmtId="0" fontId="10" fillId="0" borderId="0" xfId="0" applyFont="1"/>
    <xf numFmtId="0" fontId="11" fillId="4" borderId="1" xfId="0" applyFont="1" applyFill="1" applyBorder="1" applyAlignment="1">
      <alignment horizontal="left" vertical="top"/>
    </xf>
    <xf numFmtId="164" fontId="4" fillId="4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justify" vertical="top" wrapText="1"/>
    </xf>
    <xf numFmtId="0" fontId="4" fillId="3" borderId="1" xfId="0" applyFont="1" applyFill="1" applyBorder="1" applyAlignment="1">
      <alignment horizontal="center" vertical="top" wrapText="1"/>
    </xf>
    <xf numFmtId="0" fontId="4" fillId="3" borderId="4" xfId="0" applyFont="1" applyFill="1" applyBorder="1" applyAlignment="1">
      <alignment horizontal="justify" vertical="top" wrapText="1"/>
    </xf>
    <xf numFmtId="1" fontId="4" fillId="3" borderId="7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12" fillId="3" borderId="5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top" wrapText="1"/>
    </xf>
    <xf numFmtId="1" fontId="4" fillId="4" borderId="7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9" fontId="4" fillId="3" borderId="1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top" wrapText="1"/>
    </xf>
    <xf numFmtId="1" fontId="4" fillId="4" borderId="1" xfId="0" applyNumberFormat="1" applyFont="1" applyFill="1" applyBorder="1" applyAlignment="1">
      <alignment horizontal="center" vertical="center" wrapText="1"/>
    </xf>
    <xf numFmtId="165" fontId="1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/>
    <xf numFmtId="1" fontId="0" fillId="0" borderId="0" xfId="0" applyNumberFormat="1" applyAlignment="1">
      <alignment horizontal="center" wrapText="1"/>
    </xf>
    <xf numFmtId="1" fontId="0" fillId="0" borderId="0" xfId="0" applyNumberFormat="1"/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164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4" fontId="1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/>
    <xf numFmtId="0" fontId="1" fillId="3" borderId="1" xfId="0" applyFont="1" applyFill="1" applyBorder="1" applyAlignment="1">
      <alignment horizontal="justify" vertical="top" wrapText="1"/>
    </xf>
    <xf numFmtId="1" fontId="4" fillId="6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4" fillId="2" borderId="1" xfId="0" applyFont="1" applyFill="1" applyBorder="1" applyAlignment="1">
      <alignment horizontal="justify" vertical="top" wrapText="1"/>
    </xf>
    <xf numFmtId="0" fontId="1" fillId="2" borderId="1" xfId="0" applyFont="1" applyFill="1" applyBorder="1" applyAlignment="1">
      <alignment horizontal="justify" vertical="top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4" fillId="0" borderId="0" xfId="0" applyFont="1" applyBorder="1" applyAlignment="1" applyProtection="1"/>
    <xf numFmtId="49" fontId="14" fillId="0" borderId="1" xfId="0" applyNumberFormat="1" applyFont="1" applyBorder="1" applyAlignment="1" applyProtection="1">
      <alignment horizontal="center" vertical="center" wrapText="1"/>
    </xf>
    <xf numFmtId="0" fontId="4" fillId="0" borderId="0" xfId="0" applyFont="1"/>
    <xf numFmtId="0" fontId="1" fillId="0" borderId="1" xfId="0" applyFont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center" vertical="center"/>
    </xf>
    <xf numFmtId="49" fontId="10" fillId="0" borderId="17" xfId="0" applyNumberFormat="1" applyFont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0" fontId="6" fillId="0" borderId="0" xfId="0" applyFont="1"/>
    <xf numFmtId="0" fontId="16" fillId="0" borderId="0" xfId="0" applyFont="1"/>
    <xf numFmtId="1" fontId="1" fillId="2" borderId="1" xfId="0" applyNumberFormat="1" applyFont="1" applyFill="1" applyBorder="1" applyAlignment="1">
      <alignment horizontal="center" vertical="center" textRotation="90" wrapText="1"/>
    </xf>
    <xf numFmtId="0" fontId="0" fillId="6" borderId="1" xfId="0" applyFill="1" applyBorder="1"/>
    <xf numFmtId="164" fontId="8" fillId="2" borderId="1" xfId="0" applyNumberFormat="1" applyFont="1" applyFill="1" applyBorder="1" applyAlignment="1">
      <alignment horizontal="center" vertical="center" textRotation="90" wrapText="1"/>
    </xf>
    <xf numFmtId="1" fontId="8" fillId="2" borderId="1" xfId="0" applyNumberFormat="1" applyFont="1" applyFill="1" applyBorder="1" applyAlignment="1">
      <alignment horizontal="center" vertical="center" textRotation="90" wrapText="1"/>
    </xf>
    <xf numFmtId="164" fontId="1" fillId="2" borderId="1" xfId="0" applyNumberFormat="1" applyFont="1" applyFill="1" applyBorder="1" applyAlignment="1">
      <alignment horizontal="center" vertical="center" textRotation="90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49" fontId="15" fillId="0" borderId="1" xfId="0" applyNumberFormat="1" applyFont="1" applyBorder="1" applyAlignment="1" applyProtection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/>
    </xf>
    <xf numFmtId="4" fontId="14" fillId="0" borderId="1" xfId="0" applyNumberFormat="1" applyFont="1" applyBorder="1" applyAlignment="1" applyProtection="1">
      <alignment horizontal="center" vertical="center" wrapText="1"/>
    </xf>
    <xf numFmtId="4" fontId="15" fillId="0" borderId="1" xfId="0" applyNumberFormat="1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164" fontId="3" fillId="0" borderId="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justify" vertical="top" wrapText="1"/>
    </xf>
    <xf numFmtId="164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/>
    </xf>
    <xf numFmtId="164" fontId="1" fillId="0" borderId="6" xfId="0" applyNumberFormat="1" applyFont="1" applyBorder="1" applyAlignment="1">
      <alignment vertical="center" wrapText="1"/>
    </xf>
    <xf numFmtId="164" fontId="1" fillId="0" borderId="5" xfId="0" applyNumberFormat="1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1" fontId="1" fillId="0" borderId="7" xfId="0" applyNumberFormat="1" applyFont="1" applyBorder="1" applyAlignment="1">
      <alignment vertical="center" wrapText="1"/>
    </xf>
    <xf numFmtId="164" fontId="3" fillId="0" borderId="6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164" fontId="3" fillId="0" borderId="5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164" fontId="4" fillId="0" borderId="6" xfId="0" applyNumberFormat="1" applyFont="1" applyBorder="1" applyAlignment="1">
      <alignment vertical="center" wrapText="1"/>
    </xf>
    <xf numFmtId="164" fontId="4" fillId="0" borderId="1" xfId="0" applyNumberFormat="1" applyFont="1" applyBorder="1" applyAlignment="1">
      <alignment vertical="center" wrapText="1"/>
    </xf>
    <xf numFmtId="164" fontId="4" fillId="0" borderId="5" xfId="0" applyNumberFormat="1" applyFont="1" applyBorder="1" applyAlignment="1">
      <alignment vertical="center" wrapText="1"/>
    </xf>
    <xf numFmtId="164" fontId="4" fillId="4" borderId="1" xfId="0" applyNumberFormat="1" applyFont="1" applyFill="1" applyBorder="1" applyAlignment="1">
      <alignment vertical="center" wrapText="1"/>
    </xf>
    <xf numFmtId="1" fontId="4" fillId="4" borderId="1" xfId="0" applyNumberFormat="1" applyFont="1" applyFill="1" applyBorder="1" applyAlignment="1">
      <alignment vertical="center" wrapText="1"/>
    </xf>
    <xf numFmtId="164" fontId="4" fillId="3" borderId="6" xfId="0" applyNumberFormat="1" applyFont="1" applyFill="1" applyBorder="1" applyAlignment="1">
      <alignment vertical="center" wrapText="1"/>
    </xf>
    <xf numFmtId="0" fontId="4" fillId="3" borderId="1" xfId="0" applyNumberFormat="1" applyFont="1" applyFill="1" applyBorder="1" applyAlignment="1">
      <alignment vertical="center" wrapText="1"/>
    </xf>
    <xf numFmtId="1" fontId="4" fillId="3" borderId="7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vertical="center" wrapText="1"/>
    </xf>
    <xf numFmtId="164" fontId="12" fillId="3" borderId="6" xfId="0" applyNumberFormat="1" applyFont="1" applyFill="1" applyBorder="1" applyAlignment="1">
      <alignment vertical="center" wrapText="1"/>
    </xf>
    <xf numFmtId="164" fontId="12" fillId="3" borderId="1" xfId="0" applyNumberFormat="1" applyFont="1" applyFill="1" applyBorder="1" applyAlignment="1">
      <alignment vertical="center" wrapText="1"/>
    </xf>
    <xf numFmtId="164" fontId="12" fillId="3" borderId="5" xfId="0" applyNumberFormat="1" applyFont="1" applyFill="1" applyBorder="1" applyAlignment="1">
      <alignment vertical="center" wrapText="1"/>
    </xf>
    <xf numFmtId="164" fontId="4" fillId="3" borderId="5" xfId="0" applyNumberFormat="1" applyFont="1" applyFill="1" applyBorder="1" applyAlignment="1">
      <alignment vertical="center" wrapText="1"/>
    </xf>
    <xf numFmtId="164" fontId="13" fillId="3" borderId="1" xfId="0" applyNumberFormat="1" applyFont="1" applyFill="1" applyBorder="1" applyAlignment="1">
      <alignment vertical="center" wrapText="1"/>
    </xf>
    <xf numFmtId="164" fontId="6" fillId="0" borderId="1" xfId="0" applyNumberFormat="1" applyFont="1" applyBorder="1" applyAlignment="1">
      <alignment vertical="center" wrapText="1"/>
    </xf>
    <xf numFmtId="9" fontId="4" fillId="3" borderId="1" xfId="0" applyNumberFormat="1" applyFont="1" applyFill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1" fillId="0" borderId="1" xfId="1" applyNumberFormat="1" applyFont="1" applyBorder="1" applyAlignment="1">
      <alignment vertical="center" wrapText="1"/>
    </xf>
    <xf numFmtId="1" fontId="4" fillId="4" borderId="7" xfId="0" applyNumberFormat="1" applyFont="1" applyFill="1" applyBorder="1" applyAlignment="1">
      <alignment vertical="center" wrapText="1"/>
    </xf>
    <xf numFmtId="164" fontId="3" fillId="0" borderId="5" xfId="0" applyNumberFormat="1" applyFont="1" applyFill="1" applyBorder="1" applyAlignment="1">
      <alignment vertical="center" wrapText="1"/>
    </xf>
    <xf numFmtId="164" fontId="1" fillId="0" borderId="6" xfId="1" applyNumberFormat="1" applyFont="1" applyBorder="1" applyAlignment="1">
      <alignment vertical="center" wrapText="1"/>
    </xf>
    <xf numFmtId="1" fontId="4" fillId="3" borderId="4" xfId="0" applyNumberFormat="1" applyFont="1" applyFill="1" applyBorder="1" applyAlignment="1">
      <alignment vertical="center" wrapText="1"/>
    </xf>
    <xf numFmtId="164" fontId="5" fillId="0" borderId="5" xfId="0" applyNumberFormat="1" applyFont="1" applyBorder="1" applyAlignment="1">
      <alignment vertical="center" wrapText="1"/>
    </xf>
    <xf numFmtId="164" fontId="1" fillId="0" borderId="1" xfId="0" applyNumberFormat="1" applyFont="1" applyFill="1" applyBorder="1" applyAlignment="1">
      <alignment vertical="center" wrapText="1"/>
    </xf>
    <xf numFmtId="1" fontId="1" fillId="0" borderId="7" xfId="0" applyNumberFormat="1" applyFont="1" applyFill="1" applyBorder="1" applyAlignment="1">
      <alignment vertical="center" wrapText="1"/>
    </xf>
    <xf numFmtId="1" fontId="1" fillId="0" borderId="4" xfId="0" applyNumberFormat="1" applyFont="1" applyFill="1" applyBorder="1" applyAlignment="1">
      <alignment vertical="center" wrapText="1"/>
    </xf>
    <xf numFmtId="1" fontId="1" fillId="4" borderId="7" xfId="0" applyNumberFormat="1" applyFont="1" applyFill="1" applyBorder="1" applyAlignment="1">
      <alignment vertical="center" wrapText="1"/>
    </xf>
    <xf numFmtId="164" fontId="9" fillId="0" borderId="5" xfId="0" applyNumberFormat="1" applyFont="1" applyBorder="1" applyAlignment="1">
      <alignment vertical="center" wrapText="1"/>
    </xf>
    <xf numFmtId="164" fontId="1" fillId="0" borderId="6" xfId="0" applyNumberFormat="1" applyFont="1" applyFill="1" applyBorder="1" applyAlignment="1">
      <alignment vertical="center" wrapText="1"/>
    </xf>
    <xf numFmtId="164" fontId="5" fillId="0" borderId="6" xfId="0" applyNumberFormat="1" applyFont="1" applyBorder="1" applyAlignment="1">
      <alignment vertical="center" wrapText="1"/>
    </xf>
    <xf numFmtId="164" fontId="1" fillId="0" borderId="2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3" fillId="0" borderId="2" xfId="0" applyNumberFormat="1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164" fontId="3" fillId="0" borderId="14" xfId="0" applyNumberFormat="1" applyFont="1" applyBorder="1" applyAlignment="1">
      <alignment vertical="center" wrapText="1"/>
    </xf>
    <xf numFmtId="1" fontId="4" fillId="4" borderId="4" xfId="0" applyNumberFormat="1" applyFont="1" applyFill="1" applyBorder="1" applyAlignment="1">
      <alignment vertical="center" wrapText="1"/>
    </xf>
    <xf numFmtId="165" fontId="13" fillId="3" borderId="1" xfId="0" applyNumberFormat="1" applyFont="1" applyFill="1" applyBorder="1" applyAlignment="1">
      <alignment vertical="center" wrapText="1"/>
    </xf>
    <xf numFmtId="164" fontId="1" fillId="0" borderId="2" xfId="1" applyNumberFormat="1" applyFont="1" applyBorder="1" applyAlignment="1">
      <alignment vertical="center" wrapText="1"/>
    </xf>
    <xf numFmtId="164" fontId="1" fillId="0" borderId="3" xfId="0" applyNumberFormat="1" applyFont="1" applyBorder="1" applyAlignment="1">
      <alignment vertical="center" wrapText="1"/>
    </xf>
    <xf numFmtId="164" fontId="5" fillId="2" borderId="1" xfId="0" applyNumberFormat="1" applyFont="1" applyFill="1" applyBorder="1" applyAlignment="1">
      <alignment vertical="center" wrapText="1"/>
    </xf>
    <xf numFmtId="164" fontId="5" fillId="2" borderId="2" xfId="0" applyNumberFormat="1" applyFont="1" applyFill="1" applyBorder="1" applyAlignment="1">
      <alignment vertical="center" wrapText="1"/>
    </xf>
    <xf numFmtId="165" fontId="4" fillId="3" borderId="1" xfId="0" applyNumberFormat="1" applyFont="1" applyFill="1" applyBorder="1" applyAlignment="1">
      <alignment vertical="center" wrapText="1"/>
    </xf>
    <xf numFmtId="1" fontId="1" fillId="0" borderId="10" xfId="0" applyNumberFormat="1" applyFont="1" applyBorder="1" applyAlignment="1">
      <alignment vertical="center" wrapText="1"/>
    </xf>
    <xf numFmtId="1" fontId="1" fillId="0" borderId="12" xfId="0" applyNumberFormat="1" applyFont="1" applyBorder="1" applyAlignment="1">
      <alignment vertical="center" wrapText="1"/>
    </xf>
    <xf numFmtId="164" fontId="3" fillId="0" borderId="8" xfId="0" applyNumberFormat="1" applyFont="1" applyBorder="1" applyAlignment="1">
      <alignment vertical="center" wrapText="1"/>
    </xf>
    <xf numFmtId="164" fontId="1" fillId="0" borderId="9" xfId="1" applyNumberFormat="1" applyFont="1" applyBorder="1" applyAlignment="1">
      <alignment vertical="center" wrapText="1"/>
    </xf>
    <xf numFmtId="164" fontId="3" fillId="0" borderId="11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1" fillId="0" borderId="0" xfId="0" applyNumberFormat="1" applyFont="1" applyBorder="1" applyAlignment="1">
      <alignment vertical="center" wrapText="1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1" fontId="1" fillId="4" borderId="4" xfId="0" applyNumberFormat="1" applyFont="1" applyFill="1" applyBorder="1" applyAlignment="1">
      <alignment vertical="center" wrapText="1"/>
    </xf>
    <xf numFmtId="1" fontId="4" fillId="4" borderId="5" xfId="0" applyNumberFormat="1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164" fontId="12" fillId="4" borderId="6" xfId="0" applyNumberFormat="1" applyFont="1" applyFill="1" applyBorder="1" applyAlignment="1">
      <alignment vertical="center" wrapText="1"/>
    </xf>
    <xf numFmtId="1" fontId="4" fillId="4" borderId="6" xfId="0" applyNumberFormat="1" applyFont="1" applyFill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center" vertical="center" wrapText="1"/>
    </xf>
    <xf numFmtId="164" fontId="1" fillId="4" borderId="22" xfId="0" applyNumberFormat="1" applyFont="1" applyFill="1" applyBorder="1" applyAlignment="1">
      <alignment horizontal="center" vertical="center" wrapText="1"/>
    </xf>
    <xf numFmtId="1" fontId="1" fillId="3" borderId="24" xfId="0" applyNumberFormat="1" applyFont="1" applyFill="1" applyBorder="1" applyAlignment="1">
      <alignment horizontal="center" vertical="center" wrapText="1"/>
    </xf>
    <xf numFmtId="1" fontId="1" fillId="3" borderId="23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 wrapText="1"/>
    </xf>
    <xf numFmtId="164" fontId="8" fillId="0" borderId="2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 wrapText="1"/>
    </xf>
    <xf numFmtId="0" fontId="11" fillId="4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justify" vertical="top" wrapText="1"/>
    </xf>
    <xf numFmtId="0" fontId="1" fillId="0" borderId="6" xfId="0" applyFont="1" applyBorder="1" applyAlignment="1">
      <alignment horizontal="justify" vertical="top" wrapText="1"/>
    </xf>
    <xf numFmtId="0" fontId="1" fillId="0" borderId="9" xfId="0" applyFont="1" applyBorder="1" applyAlignment="1">
      <alignment horizontal="justify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justify" vertical="top" wrapText="1"/>
    </xf>
    <xf numFmtId="164" fontId="4" fillId="4" borderId="5" xfId="0" applyNumberFormat="1" applyFont="1" applyFill="1" applyBorder="1" applyAlignment="1">
      <alignment vertical="center" wrapText="1"/>
    </xf>
    <xf numFmtId="3" fontId="1" fillId="0" borderId="5" xfId="0" applyNumberFormat="1" applyFont="1" applyBorder="1" applyAlignment="1">
      <alignment vertical="center" wrapText="1"/>
    </xf>
    <xf numFmtId="3" fontId="1" fillId="0" borderId="11" xfId="0" applyNumberFormat="1" applyFont="1" applyBorder="1" applyAlignment="1">
      <alignment vertical="center" wrapText="1"/>
    </xf>
    <xf numFmtId="164" fontId="4" fillId="4" borderId="6" xfId="0" applyNumberFormat="1" applyFont="1" applyFill="1" applyBorder="1" applyAlignment="1">
      <alignment vertical="center" wrapText="1"/>
    </xf>
    <xf numFmtId="43" fontId="1" fillId="0" borderId="6" xfId="1" applyFont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43" fontId="1" fillId="2" borderId="6" xfId="1" applyFont="1" applyFill="1" applyBorder="1" applyAlignment="1">
      <alignment vertical="center" wrapText="1"/>
    </xf>
    <xf numFmtId="43" fontId="1" fillId="0" borderId="8" xfId="1" applyFont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4" fontId="17" fillId="0" borderId="26" xfId="0" applyNumberFormat="1" applyFont="1" applyBorder="1" applyAlignment="1" applyProtection="1">
      <alignment vertical="center" wrapText="1"/>
    </xf>
    <xf numFmtId="166" fontId="14" fillId="0" borderId="6" xfId="0" applyNumberFormat="1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167" fontId="14" fillId="0" borderId="6" xfId="0" applyNumberFormat="1" applyFont="1" applyBorder="1" applyAlignment="1">
      <alignment vertical="center" wrapText="1"/>
    </xf>
    <xf numFmtId="3" fontId="14" fillId="0" borderId="6" xfId="0" applyNumberFormat="1" applyFont="1" applyBorder="1" applyAlignment="1">
      <alignment vertical="center" wrapText="1"/>
    </xf>
    <xf numFmtId="167" fontId="14" fillId="0" borderId="8" xfId="0" applyNumberFormat="1" applyFont="1" applyBorder="1" applyAlignment="1">
      <alignment vertical="center" wrapText="1"/>
    </xf>
    <xf numFmtId="49" fontId="1" fillId="0" borderId="25" xfId="0" applyNumberFormat="1" applyFont="1" applyBorder="1" applyAlignment="1">
      <alignment horizontal="center" vertical="center" wrapText="1"/>
    </xf>
    <xf numFmtId="168" fontId="3" fillId="0" borderId="5" xfId="0" applyNumberFormat="1" applyFont="1" applyBorder="1" applyAlignment="1">
      <alignment vertical="center" wrapText="1"/>
    </xf>
    <xf numFmtId="168" fontId="3" fillId="7" borderId="5" xfId="0" applyNumberFormat="1" applyFont="1" applyFill="1" applyBorder="1" applyAlignment="1">
      <alignment vertical="center" wrapText="1"/>
    </xf>
    <xf numFmtId="168" fontId="3" fillId="7" borderId="11" xfId="0" applyNumberFormat="1" applyFont="1" applyFill="1" applyBorder="1" applyAlignment="1">
      <alignment vertical="center" wrapText="1"/>
    </xf>
    <xf numFmtId="168" fontId="1" fillId="0" borderId="5" xfId="0" applyNumberFormat="1" applyFont="1" applyBorder="1" applyAlignment="1">
      <alignment vertical="center" wrapText="1"/>
    </xf>
    <xf numFmtId="4" fontId="1" fillId="0" borderId="5" xfId="0" applyNumberFormat="1" applyFont="1" applyBorder="1" applyAlignment="1">
      <alignment vertical="center" wrapText="1"/>
    </xf>
    <xf numFmtId="168" fontId="1" fillId="0" borderId="11" xfId="0" applyNumberFormat="1" applyFont="1" applyBorder="1" applyAlignment="1">
      <alignment vertical="center" wrapText="1"/>
    </xf>
    <xf numFmtId="164" fontId="13" fillId="3" borderId="6" xfId="0" applyNumberFormat="1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vertical="center" wrapText="1"/>
    </xf>
    <xf numFmtId="169" fontId="6" fillId="0" borderId="5" xfId="0" applyNumberFormat="1" applyFont="1" applyBorder="1" applyAlignment="1">
      <alignment vertical="center" wrapText="1"/>
    </xf>
    <xf numFmtId="169" fontId="1" fillId="0" borderId="5" xfId="0" applyNumberFormat="1" applyFont="1" applyBorder="1" applyAlignment="1">
      <alignment vertical="center" wrapText="1"/>
    </xf>
    <xf numFmtId="169" fontId="1" fillId="0" borderId="5" xfId="0" applyNumberFormat="1" applyFont="1" applyFill="1" applyBorder="1" applyAlignment="1">
      <alignment vertical="center" wrapText="1"/>
    </xf>
    <xf numFmtId="169" fontId="1" fillId="5" borderId="5" xfId="0" applyNumberFormat="1" applyFont="1" applyFill="1" applyBorder="1" applyAlignment="1">
      <alignment vertical="center" wrapText="1"/>
    </xf>
    <xf numFmtId="169" fontId="1" fillId="0" borderId="11" xfId="0" applyNumberFormat="1" applyFont="1" applyBorder="1" applyAlignment="1">
      <alignment vertical="center" wrapText="1"/>
    </xf>
    <xf numFmtId="4" fontId="6" fillId="0" borderId="6" xfId="0" applyNumberFormat="1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4" fontId="6" fillId="0" borderId="6" xfId="0" applyNumberFormat="1" applyFont="1" applyFill="1" applyBorder="1" applyAlignment="1">
      <alignment vertical="center" wrapText="1"/>
    </xf>
    <xf numFmtId="4" fontId="5" fillId="0" borderId="6" xfId="0" applyNumberFormat="1" applyFont="1" applyFill="1" applyBorder="1" applyAlignment="1">
      <alignment vertical="center" wrapText="1"/>
    </xf>
    <xf numFmtId="164" fontId="4" fillId="3" borderId="27" xfId="0" applyNumberFormat="1" applyFont="1" applyFill="1" applyBorder="1" applyAlignment="1">
      <alignment vertical="center" wrapText="1"/>
    </xf>
    <xf numFmtId="164" fontId="1" fillId="0" borderId="5" xfId="1" applyNumberFormat="1" applyFont="1" applyBorder="1" applyAlignment="1">
      <alignment vertical="center" wrapText="1"/>
    </xf>
    <xf numFmtId="4" fontId="1" fillId="0" borderId="6" xfId="0" applyNumberFormat="1" applyFont="1" applyBorder="1" applyAlignment="1">
      <alignment vertical="center" wrapText="1"/>
    </xf>
    <xf numFmtId="4" fontId="1" fillId="0" borderId="8" xfId="0" applyNumberFormat="1" applyFont="1" applyBorder="1" applyAlignment="1">
      <alignment vertical="center" wrapText="1"/>
    </xf>
    <xf numFmtId="168" fontId="6" fillId="0" borderId="6" xfId="0" applyNumberFormat="1" applyFont="1" applyFill="1" applyBorder="1" applyAlignment="1">
      <alignment vertical="center" wrapText="1"/>
    </xf>
    <xf numFmtId="164" fontId="3" fillId="0" borderId="6" xfId="0" applyNumberFormat="1" applyFont="1" applyFill="1" applyBorder="1" applyAlignment="1">
      <alignment vertical="center" wrapText="1"/>
    </xf>
    <xf numFmtId="164" fontId="3" fillId="0" borderId="28" xfId="0" applyNumberFormat="1" applyFont="1" applyBorder="1" applyAlignment="1">
      <alignment vertical="center" wrapText="1"/>
    </xf>
    <xf numFmtId="168" fontId="6" fillId="0" borderId="8" xfId="0" applyNumberFormat="1" applyFont="1" applyFill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vertical="top" wrapText="1"/>
    </xf>
    <xf numFmtId="164" fontId="1" fillId="0" borderId="1" xfId="0" applyNumberFormat="1" applyFont="1" applyBorder="1" applyAlignment="1">
      <alignment vertical="top" wrapText="1"/>
    </xf>
    <xf numFmtId="1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1" fontId="1" fillId="0" borderId="4" xfId="0" applyNumberFormat="1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164" fontId="5" fillId="2" borderId="1" xfId="0" applyNumberFormat="1" applyFont="1" applyFill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164" fontId="7" fillId="0" borderId="1" xfId="0" applyNumberFormat="1" applyFont="1" applyBorder="1" applyAlignment="1">
      <alignment vertical="top" wrapText="1"/>
    </xf>
    <xf numFmtId="164" fontId="8" fillId="0" borderId="5" xfId="0" applyNumberFormat="1" applyFont="1" applyFill="1" applyBorder="1" applyAlignment="1">
      <alignment vertical="top" wrapText="1"/>
    </xf>
    <xf numFmtId="164" fontId="8" fillId="0" borderId="5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Border="1" applyAlignment="1">
      <alignment vertical="center" wrapText="1"/>
    </xf>
    <xf numFmtId="10" fontId="4" fillId="3" borderId="1" xfId="0" applyNumberFormat="1" applyFont="1" applyFill="1" applyBorder="1" applyAlignment="1">
      <alignment vertical="center" wrapText="1"/>
    </xf>
    <xf numFmtId="1" fontId="4" fillId="2" borderId="1" xfId="0" applyNumberFormat="1" applyFont="1" applyFill="1" applyBorder="1" applyAlignment="1">
      <alignment vertical="center" wrapText="1"/>
    </xf>
    <xf numFmtId="1" fontId="4" fillId="3" borderId="1" xfId="0" applyNumberFormat="1" applyFont="1" applyFill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Fill="1" applyBorder="1" applyAlignment="1">
      <alignment vertical="center" wrapText="1"/>
    </xf>
    <xf numFmtId="164" fontId="9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top" wrapText="1"/>
    </xf>
    <xf numFmtId="164" fontId="8" fillId="0" borderId="1" xfId="0" applyNumberFormat="1" applyFont="1" applyFill="1" applyBorder="1" applyAlignment="1">
      <alignment vertical="top" wrapText="1"/>
    </xf>
    <xf numFmtId="164" fontId="1" fillId="0" borderId="6" xfId="0" applyNumberFormat="1" applyFont="1" applyBorder="1" applyAlignment="1">
      <alignment vertical="center" wrapText="1"/>
    </xf>
    <xf numFmtId="164" fontId="1" fillId="0" borderId="5" xfId="0" applyNumberFormat="1" applyFont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164" fontId="3" fillId="0" borderId="6" xfId="0" applyNumberFormat="1" applyFont="1" applyBorder="1" applyAlignment="1">
      <alignment vertical="center" wrapText="1"/>
    </xf>
    <xf numFmtId="164" fontId="5" fillId="0" borderId="14" xfId="0" applyNumberFormat="1" applyFont="1" applyBorder="1" applyAlignment="1">
      <alignment vertical="center" wrapText="1"/>
    </xf>
    <xf numFmtId="164" fontId="1" fillId="0" borderId="5" xfId="1" applyNumberFormat="1" applyFont="1" applyBorder="1" applyAlignment="1">
      <alignment vertical="center" wrapText="1"/>
    </xf>
    <xf numFmtId="164" fontId="1" fillId="0" borderId="6" xfId="1" applyNumberFormat="1" applyFont="1" applyBorder="1" applyAlignment="1">
      <alignment vertical="center" wrapText="1"/>
    </xf>
    <xf numFmtId="164" fontId="3" fillId="0" borderId="13" xfId="0" applyNumberFormat="1" applyFont="1" applyBorder="1" applyAlignment="1">
      <alignment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justify" vertical="top" wrapText="1"/>
    </xf>
    <xf numFmtId="164" fontId="5" fillId="0" borderId="1" xfId="0" applyNumberFormat="1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164" fontId="1" fillId="0" borderId="1" xfId="1" applyNumberFormat="1" applyFont="1" applyBorder="1" applyAlignment="1">
      <alignment vertical="center" wrapText="1"/>
    </xf>
    <xf numFmtId="1" fontId="4" fillId="8" borderId="1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justify" vertical="center" wrapText="1"/>
    </xf>
    <xf numFmtId="1" fontId="1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right" vertical="center"/>
    </xf>
    <xf numFmtId="1" fontId="4" fillId="2" borderId="0" xfId="0" applyNumberFormat="1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justify" vertical="top" wrapText="1"/>
    </xf>
    <xf numFmtId="0" fontId="1" fillId="0" borderId="5" xfId="0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1" fillId="0" borderId="1" xfId="1" applyNumberFormat="1" applyFont="1" applyBorder="1" applyAlignment="1">
      <alignment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vertical="center" wrapText="1"/>
    </xf>
    <xf numFmtId="164" fontId="1" fillId="0" borderId="6" xfId="0" applyNumberFormat="1" applyFont="1" applyBorder="1" applyAlignment="1">
      <alignment vertical="center" wrapText="1"/>
    </xf>
    <xf numFmtId="164" fontId="1" fillId="0" borderId="5" xfId="0" applyNumberFormat="1" applyFont="1" applyBorder="1" applyAlignment="1">
      <alignment vertical="center" wrapText="1"/>
    </xf>
    <xf numFmtId="164" fontId="3" fillId="0" borderId="14" xfId="0" applyNumberFormat="1" applyFont="1" applyFill="1" applyBorder="1" applyAlignment="1">
      <alignment vertical="center" wrapText="1"/>
    </xf>
    <xf numFmtId="164" fontId="5" fillId="0" borderId="14" xfId="0" applyNumberFormat="1" applyFont="1" applyBorder="1" applyAlignment="1">
      <alignment vertical="center" wrapText="1"/>
    </xf>
    <xf numFmtId="164" fontId="3" fillId="0" borderId="13" xfId="0" applyNumberFormat="1" applyFont="1" applyFill="1" applyBorder="1" applyAlignment="1">
      <alignment vertical="center" wrapText="1"/>
    </xf>
    <xf numFmtId="164" fontId="3" fillId="0" borderId="13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justify" vertical="top" wrapText="1"/>
    </xf>
    <xf numFmtId="0" fontId="1" fillId="0" borderId="14" xfId="0" applyFont="1" applyBorder="1" applyAlignment="1">
      <alignment vertical="center" wrapText="1"/>
    </xf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justify" vertical="top" wrapText="1"/>
    </xf>
    <xf numFmtId="164" fontId="3" fillId="0" borderId="1" xfId="0" applyNumberFormat="1" applyFont="1" applyFill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164" fontId="1" fillId="0" borderId="1" xfId="1" applyNumberFormat="1" applyFont="1" applyBorder="1" applyAlignment="1">
      <alignment vertical="center" wrapText="1"/>
    </xf>
    <xf numFmtId="1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64" fontId="1" fillId="0" borderId="5" xfId="0" applyNumberFormat="1" applyFont="1" applyFill="1" applyBorder="1" applyAlignment="1">
      <alignment vertical="center" wrapText="1"/>
    </xf>
    <xf numFmtId="164" fontId="1" fillId="0" borderId="5" xfId="0" applyNumberFormat="1" applyFont="1" applyFill="1" applyBorder="1" applyAlignment="1">
      <alignment vertical="top" wrapText="1"/>
    </xf>
    <xf numFmtId="164" fontId="1" fillId="0" borderId="1" xfId="0" applyNumberFormat="1" applyFont="1" applyFill="1" applyBorder="1" applyAlignment="1">
      <alignment vertical="top" wrapText="1"/>
    </xf>
    <xf numFmtId="164" fontId="1" fillId="0" borderId="5" xfId="0" applyNumberFormat="1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vertical="center" wrapText="1"/>
    </xf>
    <xf numFmtId="164" fontId="1" fillId="2" borderId="1" xfId="0" applyNumberFormat="1" applyFont="1" applyFill="1" applyBorder="1" applyAlignment="1">
      <alignment vertical="center" wrapText="1"/>
    </xf>
    <xf numFmtId="1" fontId="1" fillId="2" borderId="7" xfId="0" applyNumberFormat="1" applyFont="1" applyFill="1" applyBorder="1" applyAlignment="1">
      <alignment vertical="center" wrapText="1"/>
    </xf>
    <xf numFmtId="3" fontId="1" fillId="2" borderId="5" xfId="0" applyNumberFormat="1" applyFont="1" applyFill="1" applyBorder="1" applyAlignment="1">
      <alignment vertical="center" wrapText="1"/>
    </xf>
    <xf numFmtId="1" fontId="1" fillId="2" borderId="4" xfId="0" applyNumberFormat="1" applyFont="1" applyFill="1" applyBorder="1" applyAlignment="1">
      <alignment vertical="center" wrapText="1"/>
    </xf>
    <xf numFmtId="167" fontId="14" fillId="2" borderId="6" xfId="0" applyNumberFormat="1" applyFont="1" applyFill="1" applyBorder="1" applyAlignment="1">
      <alignment vertical="center" wrapText="1"/>
    </xf>
    <xf numFmtId="164" fontId="1" fillId="2" borderId="5" xfId="0" applyNumberFormat="1" applyFont="1" applyFill="1" applyBorder="1" applyAlignment="1">
      <alignment vertical="center" wrapText="1"/>
    </xf>
    <xf numFmtId="168" fontId="3" fillId="2" borderId="5" xfId="0" applyNumberFormat="1" applyFont="1" applyFill="1" applyBorder="1" applyAlignment="1">
      <alignment vertical="center" wrapText="1"/>
    </xf>
    <xf numFmtId="168" fontId="1" fillId="2" borderId="5" xfId="0" applyNumberFormat="1" applyFont="1" applyFill="1" applyBorder="1" applyAlignment="1">
      <alignment vertical="center" wrapText="1"/>
    </xf>
    <xf numFmtId="4" fontId="6" fillId="2" borderId="6" xfId="0" applyNumberFormat="1" applyFont="1" applyFill="1" applyBorder="1" applyAlignment="1">
      <alignment vertical="center" wrapText="1"/>
    </xf>
    <xf numFmtId="169" fontId="1" fillId="2" borderId="5" xfId="0" applyNumberFormat="1" applyFont="1" applyFill="1" applyBorder="1" applyAlignment="1">
      <alignment vertical="center" wrapText="1"/>
    </xf>
    <xf numFmtId="4" fontId="1" fillId="2" borderId="6" xfId="0" applyNumberFormat="1" applyFont="1" applyFill="1" applyBorder="1" applyAlignment="1">
      <alignment vertical="center" wrapText="1"/>
    </xf>
    <xf numFmtId="164" fontId="1" fillId="3" borderId="6" xfId="0" applyNumberFormat="1" applyFont="1" applyFill="1" applyBorder="1" applyAlignment="1">
      <alignment vertical="center" wrapText="1"/>
    </xf>
    <xf numFmtId="164" fontId="1" fillId="3" borderId="9" xfId="0" applyNumberFormat="1" applyFont="1" applyFill="1" applyBorder="1" applyAlignment="1">
      <alignment vertical="center" wrapText="1"/>
    </xf>
    <xf numFmtId="14" fontId="1" fillId="0" borderId="1" xfId="0" applyNumberFormat="1" applyFont="1" applyBorder="1" applyAlignment="1">
      <alignment horizontal="justify" vertical="top" wrapText="1"/>
    </xf>
    <xf numFmtId="170" fontId="1" fillId="0" borderId="6" xfId="1" applyNumberFormat="1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top" wrapText="1" indent="1"/>
    </xf>
    <xf numFmtId="0" fontId="5" fillId="2" borderId="1" xfId="0" applyFont="1" applyFill="1" applyBorder="1" applyAlignment="1">
      <alignment horizontal="left" vertical="top" wrapText="1" indent="1"/>
    </xf>
    <xf numFmtId="0" fontId="14" fillId="0" borderId="1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164" fontId="1" fillId="0" borderId="14" xfId="0" applyNumberFormat="1" applyFont="1" applyBorder="1" applyAlignment="1">
      <alignment vertical="center" wrapText="1"/>
    </xf>
    <xf numFmtId="0" fontId="1" fillId="2" borderId="6" xfId="0" applyFont="1" applyFill="1" applyBorder="1" applyAlignment="1">
      <alignment horizontal="right" vertical="center" wrapText="1"/>
    </xf>
    <xf numFmtId="0" fontId="1" fillId="0" borderId="6" xfId="0" applyFont="1" applyBorder="1" applyAlignment="1">
      <alignment horizontal="right" vertical="top" wrapText="1"/>
    </xf>
    <xf numFmtId="14" fontId="1" fillId="0" borderId="6" xfId="0" applyNumberFormat="1" applyFont="1" applyBorder="1" applyAlignment="1">
      <alignment horizontal="justify" vertical="top" wrapText="1"/>
    </xf>
    <xf numFmtId="164" fontId="1" fillId="0" borderId="15" xfId="0" applyNumberFormat="1" applyFont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1" fillId="0" borderId="2" xfId="0" applyFont="1" applyBorder="1" applyAlignment="1">
      <alignment vertical="top" wrapText="1"/>
    </xf>
    <xf numFmtId="0" fontId="3" fillId="7" borderId="1" xfId="0" applyFont="1" applyFill="1" applyBorder="1" applyAlignment="1">
      <alignment horizontal="justify" vertical="top" wrapText="1"/>
    </xf>
    <xf numFmtId="2" fontId="3" fillId="7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justify" vertical="top" wrapText="1"/>
    </xf>
    <xf numFmtId="3" fontId="1" fillId="0" borderId="1" xfId="0" applyNumberFormat="1" applyFont="1" applyFill="1" applyBorder="1" applyAlignment="1">
      <alignment horizontal="justify" vertical="top" wrapText="1"/>
    </xf>
    <xf numFmtId="1" fontId="4" fillId="5" borderId="1" xfId="0" applyNumberFormat="1" applyFont="1" applyFill="1" applyBorder="1" applyAlignment="1">
      <alignment vertical="center" wrapText="1"/>
    </xf>
    <xf numFmtId="0" fontId="1" fillId="0" borderId="5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left" vertical="top"/>
    </xf>
    <xf numFmtId="0" fontId="4" fillId="3" borderId="5" xfId="0" applyFont="1" applyFill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justify" vertical="top" wrapText="1"/>
    </xf>
    <xf numFmtId="1" fontId="4" fillId="8" borderId="2" xfId="0" applyNumberFormat="1" applyFont="1" applyFill="1" applyBorder="1" applyAlignment="1">
      <alignment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164" fontId="9" fillId="0" borderId="1" xfId="0" applyNumberFormat="1" applyFont="1" applyBorder="1" applyAlignment="1">
      <alignment horizontal="center" vertical="top" wrapText="1"/>
    </xf>
    <xf numFmtId="164" fontId="3" fillId="0" borderId="1" xfId="0" applyNumberFormat="1" applyFont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horizontal="center" vertical="top" wrapText="1"/>
    </xf>
    <xf numFmtId="1" fontId="1" fillId="8" borderId="1" xfId="0" applyNumberFormat="1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justify" vertical="top" wrapText="1"/>
    </xf>
    <xf numFmtId="49" fontId="10" fillId="0" borderId="19" xfId="0" applyNumberFormat="1" applyFont="1" applyBorder="1" applyAlignment="1">
      <alignment horizontal="center" vertical="center"/>
    </xf>
    <xf numFmtId="164" fontId="10" fillId="5" borderId="19" xfId="0" applyNumberFormat="1" applyFont="1" applyFill="1" applyBorder="1" applyAlignment="1">
      <alignment horizontal="center" vertical="center"/>
    </xf>
    <xf numFmtId="164" fontId="10" fillId="5" borderId="20" xfId="0" applyNumberFormat="1" applyFont="1" applyFill="1" applyBorder="1" applyAlignment="1">
      <alignment horizontal="center" vertical="center"/>
    </xf>
    <xf numFmtId="164" fontId="10" fillId="0" borderId="19" xfId="0" applyNumberFormat="1" applyFont="1" applyBorder="1" applyAlignment="1">
      <alignment horizontal="center" vertical="center"/>
    </xf>
    <xf numFmtId="164" fontId="10" fillId="0" borderId="20" xfId="0" applyNumberFormat="1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64" fontId="10" fillId="9" borderId="18" xfId="0" applyNumberFormat="1" applyFont="1" applyFill="1" applyBorder="1" applyAlignment="1">
      <alignment horizontal="center" vertical="center"/>
    </xf>
    <xf numFmtId="164" fontId="10" fillId="9" borderId="19" xfId="0" applyNumberFormat="1" applyFont="1" applyFill="1" applyBorder="1" applyAlignment="1">
      <alignment horizontal="center" vertical="center"/>
    </xf>
    <xf numFmtId="164" fontId="10" fillId="9" borderId="20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justify" vertical="top" wrapText="1"/>
    </xf>
    <xf numFmtId="0" fontId="0" fillId="0" borderId="0" xfId="0" applyAlignment="1">
      <alignment horizontal="center" wrapText="1"/>
    </xf>
    <xf numFmtId="0" fontId="1" fillId="0" borderId="4" xfId="0" applyFont="1" applyBorder="1" applyAlignment="1">
      <alignment horizontal="justify" vertical="top" wrapText="1"/>
    </xf>
    <xf numFmtId="0" fontId="1" fillId="0" borderId="8" xfId="0" applyFont="1" applyBorder="1" applyAlignment="1">
      <alignment horizontal="justify" vertical="top" wrapText="1"/>
    </xf>
    <xf numFmtId="49" fontId="10" fillId="0" borderId="18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justify" vertical="top" wrapText="1"/>
    </xf>
    <xf numFmtId="0" fontId="11" fillId="4" borderId="4" xfId="0" applyFont="1" applyFill="1" applyBorder="1" applyAlignment="1">
      <alignment horizontal="left" vertical="top" wrapText="1"/>
    </xf>
    <xf numFmtId="0" fontId="11" fillId="4" borderId="29" xfId="0" applyFont="1" applyFill="1" applyBorder="1" applyAlignment="1">
      <alignment horizontal="left" vertical="top" wrapText="1"/>
    </xf>
    <xf numFmtId="0" fontId="11" fillId="4" borderId="5" xfId="0" applyFont="1" applyFill="1" applyBorder="1" applyAlignment="1">
      <alignment horizontal="left" vertical="top" wrapText="1"/>
    </xf>
    <xf numFmtId="164" fontId="10" fillId="5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top" wrapText="1"/>
    </xf>
    <xf numFmtId="1" fontId="0" fillId="0" borderId="0" xfId="0" applyNumberForma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S76"/>
  <sheetViews>
    <sheetView zoomScale="60" zoomScaleNormal="6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5" sqref="C15"/>
    </sheetView>
  </sheetViews>
  <sheetFormatPr defaultRowHeight="15"/>
  <cols>
    <col min="1" max="2" width="7.28515625" customWidth="1"/>
    <col min="3" max="3" width="40.140625" customWidth="1"/>
    <col min="4" max="4" width="14.5703125" style="2" customWidth="1"/>
    <col min="5" max="5" width="31.85546875" style="3" customWidth="1"/>
    <col min="6" max="6" width="12.28515625" style="112" customWidth="1"/>
    <col min="7" max="7" width="16.7109375" style="112" customWidth="1"/>
    <col min="8" max="8" width="11.42578125" style="168" customWidth="1"/>
    <col min="9" max="9" width="10.7109375" style="112" customWidth="1"/>
    <col min="10" max="10" width="17.85546875" style="112" customWidth="1"/>
    <col min="11" max="11" width="11.42578125" style="168" customWidth="1"/>
    <col min="12" max="12" width="17.5703125" style="112" customWidth="1"/>
    <col min="13" max="13" width="17.85546875" style="112" customWidth="1"/>
    <col min="14" max="14" width="11.42578125" style="168" customWidth="1"/>
    <col min="15" max="15" width="11.42578125" style="112" customWidth="1"/>
    <col min="16" max="16" width="14" style="112" customWidth="1"/>
    <col min="17" max="17" width="11.42578125" style="168" customWidth="1"/>
    <col min="18" max="19" width="11.42578125" style="112" customWidth="1"/>
    <col min="20" max="20" width="11.42578125" style="168" customWidth="1"/>
    <col min="21" max="22" width="11.42578125" style="112" customWidth="1"/>
    <col min="23" max="23" width="11.42578125" style="168" customWidth="1"/>
    <col min="24" max="24" width="13.7109375" style="112" customWidth="1"/>
    <col min="25" max="25" width="11.42578125" style="112" customWidth="1"/>
    <col min="26" max="26" width="11.42578125" style="168" customWidth="1"/>
    <col min="27" max="28" width="11.42578125" style="112" customWidth="1"/>
    <col min="29" max="29" width="11.42578125" style="168" customWidth="1"/>
    <col min="30" max="30" width="14.7109375" style="112" customWidth="1"/>
    <col min="31" max="31" width="11.42578125" style="112" customWidth="1"/>
    <col min="32" max="32" width="11.42578125" style="168" customWidth="1"/>
    <col min="33" max="34" width="11.42578125" style="112" customWidth="1"/>
    <col min="35" max="35" width="11.42578125" style="168" customWidth="1"/>
    <col min="36" max="37" width="11.42578125" style="112" customWidth="1"/>
    <col min="38" max="38" width="11.42578125" style="168" customWidth="1"/>
    <col min="39" max="40" width="11.42578125" style="112" customWidth="1"/>
    <col min="41" max="41" width="11.42578125" style="168" customWidth="1"/>
    <col min="42" max="43" width="11.42578125" style="112" customWidth="1"/>
    <col min="44" max="44" width="11.42578125" style="168" customWidth="1"/>
    <col min="45" max="46" width="11.42578125" style="112" customWidth="1"/>
    <col min="47" max="47" width="11.42578125" style="168" customWidth="1"/>
    <col min="48" max="49" width="11.42578125" style="112" customWidth="1"/>
    <col min="50" max="50" width="11.42578125" style="168" customWidth="1"/>
    <col min="51" max="52" width="11.42578125" style="112" customWidth="1"/>
    <col min="53" max="53" width="11.42578125" style="168" customWidth="1"/>
    <col min="54" max="54" width="15.28515625" style="112" customWidth="1"/>
    <col min="55" max="55" width="13.28515625" style="112" customWidth="1"/>
    <col min="56" max="56" width="11.42578125" style="168" customWidth="1"/>
    <col min="57" max="58" width="13.42578125" style="112" customWidth="1"/>
    <col min="59" max="59" width="11.42578125" style="168" customWidth="1"/>
    <col min="60" max="60" width="13.42578125" style="112" customWidth="1"/>
    <col min="61" max="61" width="11.42578125" style="112" customWidth="1"/>
    <col min="62" max="62" width="11.42578125" style="168" customWidth="1"/>
    <col min="63" max="63" width="13.28515625" style="112" customWidth="1"/>
    <col min="64" max="64" width="11.42578125" style="112" customWidth="1"/>
    <col min="65" max="65" width="11.42578125" style="168" customWidth="1"/>
    <col min="66" max="67" width="11.42578125" style="112" customWidth="1"/>
    <col min="68" max="68" width="11.42578125" style="168" customWidth="1"/>
    <col min="69" max="70" width="11.42578125" style="13" customWidth="1"/>
    <col min="71" max="71" width="11.42578125" style="11" customWidth="1"/>
  </cols>
  <sheetData>
    <row r="1" spans="1:71" ht="66.75" customHeight="1">
      <c r="A1" s="392" t="s">
        <v>342</v>
      </c>
      <c r="B1" s="392"/>
      <c r="C1" s="392"/>
      <c r="D1" s="392"/>
      <c r="E1" s="392"/>
      <c r="F1" s="392"/>
      <c r="G1" s="110"/>
      <c r="H1" s="111"/>
      <c r="K1" s="111"/>
      <c r="N1" s="111"/>
      <c r="Q1" s="111"/>
      <c r="T1" s="111"/>
      <c r="W1" s="111"/>
      <c r="Z1" s="111"/>
      <c r="AC1" s="111"/>
      <c r="AF1" s="111"/>
      <c r="AI1" s="111"/>
      <c r="AL1" s="111"/>
      <c r="AO1" s="111"/>
      <c r="AP1" s="110"/>
      <c r="AQ1" s="110"/>
      <c r="AR1" s="111"/>
      <c r="AS1" s="110"/>
      <c r="AT1" s="110"/>
      <c r="AU1" s="111"/>
      <c r="AX1" s="111"/>
      <c r="BA1" s="111"/>
      <c r="BD1" s="111"/>
      <c r="BG1" s="111"/>
      <c r="BJ1" s="111"/>
      <c r="BM1" s="111"/>
      <c r="BP1" s="111"/>
      <c r="BS1" s="7"/>
    </row>
    <row r="2" spans="1:71" s="45" customFormat="1" ht="16.5" thickBot="1">
      <c r="A2" s="43"/>
      <c r="B2" s="43"/>
      <c r="C2" s="44"/>
      <c r="D2" s="44"/>
      <c r="E2" s="44"/>
      <c r="F2" s="111"/>
      <c r="G2" s="111">
        <v>1</v>
      </c>
      <c r="H2" s="111"/>
      <c r="I2" s="111"/>
      <c r="J2" s="111">
        <v>2</v>
      </c>
      <c r="K2" s="111"/>
      <c r="L2" s="111"/>
      <c r="M2" s="111">
        <v>3</v>
      </c>
      <c r="N2" s="111"/>
      <c r="O2" s="111"/>
      <c r="P2" s="111">
        <v>4</v>
      </c>
      <c r="Q2" s="111"/>
      <c r="R2" s="111"/>
      <c r="S2" s="111">
        <v>5</v>
      </c>
      <c r="T2" s="111"/>
      <c r="U2" s="111"/>
      <c r="V2" s="111">
        <v>6</v>
      </c>
      <c r="W2" s="111"/>
      <c r="X2" s="111"/>
      <c r="Y2" s="111">
        <v>7</v>
      </c>
      <c r="Z2" s="111"/>
      <c r="AA2" s="111"/>
      <c r="AB2" s="111">
        <v>8</v>
      </c>
      <c r="AC2" s="111"/>
      <c r="AD2" s="111"/>
      <c r="AE2" s="111">
        <v>9</v>
      </c>
      <c r="AF2" s="111"/>
      <c r="AG2" s="111"/>
      <c r="AH2" s="111">
        <v>10</v>
      </c>
      <c r="AI2" s="111"/>
      <c r="AJ2" s="111"/>
      <c r="AK2" s="111">
        <v>11</v>
      </c>
      <c r="AL2" s="111"/>
      <c r="AM2" s="111"/>
      <c r="AN2" s="111">
        <v>12</v>
      </c>
      <c r="AO2" s="111"/>
      <c r="AP2" s="111"/>
      <c r="AQ2" s="111">
        <v>13</v>
      </c>
      <c r="AR2" s="111"/>
      <c r="AS2" s="111"/>
      <c r="AT2" s="111">
        <v>14</v>
      </c>
      <c r="AU2" s="111"/>
      <c r="AV2" s="111"/>
      <c r="AW2" s="111">
        <v>15</v>
      </c>
      <c r="AX2" s="111"/>
      <c r="AY2" s="111"/>
      <c r="AZ2" s="111">
        <v>16</v>
      </c>
      <c r="BA2" s="111"/>
      <c r="BB2" s="111"/>
      <c r="BC2" s="111">
        <v>17</v>
      </c>
      <c r="BD2" s="111"/>
      <c r="BE2" s="111"/>
      <c r="BF2" s="111">
        <v>16</v>
      </c>
      <c r="BG2" s="111"/>
      <c r="BH2" s="111"/>
      <c r="BI2" s="111">
        <v>17</v>
      </c>
      <c r="BJ2" s="111"/>
      <c r="BK2" s="111"/>
      <c r="BL2" s="111">
        <v>18</v>
      </c>
      <c r="BM2" s="111"/>
      <c r="BN2" s="111"/>
      <c r="BO2" s="111"/>
      <c r="BP2" s="111"/>
      <c r="BQ2" s="7"/>
      <c r="BR2" s="7"/>
      <c r="BS2" s="7"/>
    </row>
    <row r="3" spans="1:71" s="61" customFormat="1" ht="16.5" thickBot="1">
      <c r="A3" s="171"/>
      <c r="B3" s="171"/>
      <c r="E3" s="172"/>
      <c r="F3" s="386" t="s">
        <v>52</v>
      </c>
      <c r="G3" s="384"/>
      <c r="H3" s="385"/>
      <c r="I3" s="384" t="s">
        <v>53</v>
      </c>
      <c r="J3" s="384"/>
      <c r="K3" s="384"/>
      <c r="L3" s="386" t="s">
        <v>54</v>
      </c>
      <c r="M3" s="384"/>
      <c r="N3" s="385"/>
      <c r="O3" s="395" t="s">
        <v>79</v>
      </c>
      <c r="P3" s="381"/>
      <c r="Q3" s="396"/>
      <c r="R3" s="386" t="s">
        <v>55</v>
      </c>
      <c r="S3" s="384"/>
      <c r="T3" s="385"/>
      <c r="U3" s="384" t="s">
        <v>57</v>
      </c>
      <c r="V3" s="384"/>
      <c r="W3" s="384"/>
      <c r="X3" s="386" t="s">
        <v>58</v>
      </c>
      <c r="Y3" s="384"/>
      <c r="Z3" s="384"/>
      <c r="AA3" s="386" t="s">
        <v>59</v>
      </c>
      <c r="AB3" s="384"/>
      <c r="AC3" s="385"/>
      <c r="AD3" s="384" t="s">
        <v>60</v>
      </c>
      <c r="AE3" s="384"/>
      <c r="AF3" s="385"/>
      <c r="AG3" s="384" t="s">
        <v>61</v>
      </c>
      <c r="AH3" s="384"/>
      <c r="AI3" s="384"/>
      <c r="AJ3" s="395" t="s">
        <v>80</v>
      </c>
      <c r="AK3" s="381"/>
      <c r="AL3" s="396"/>
      <c r="AM3" s="381" t="s">
        <v>81</v>
      </c>
      <c r="AN3" s="381"/>
      <c r="AO3" s="381"/>
      <c r="AP3" s="386" t="s">
        <v>64</v>
      </c>
      <c r="AQ3" s="384"/>
      <c r="AR3" s="385"/>
      <c r="AS3" s="381">
        <v>349</v>
      </c>
      <c r="AT3" s="381"/>
      <c r="AU3" s="381"/>
      <c r="AV3" s="386" t="s">
        <v>65</v>
      </c>
      <c r="AW3" s="384"/>
      <c r="AX3" s="385"/>
      <c r="AY3" s="388" t="s">
        <v>66</v>
      </c>
      <c r="AZ3" s="389"/>
      <c r="BA3" s="390"/>
      <c r="BB3" s="389" t="s">
        <v>67</v>
      </c>
      <c r="BC3" s="389"/>
      <c r="BD3" s="389"/>
      <c r="BE3" s="386" t="s">
        <v>68</v>
      </c>
      <c r="BF3" s="384"/>
      <c r="BG3" s="385"/>
      <c r="BH3" s="387">
        <v>382</v>
      </c>
      <c r="BI3" s="387"/>
      <c r="BJ3" s="387"/>
      <c r="BK3" s="386" t="s">
        <v>69</v>
      </c>
      <c r="BL3" s="384"/>
      <c r="BM3" s="385"/>
      <c r="BN3" s="382" t="s">
        <v>74</v>
      </c>
      <c r="BO3" s="382"/>
      <c r="BP3" s="383"/>
      <c r="BQ3" s="384"/>
      <c r="BR3" s="384"/>
      <c r="BS3" s="385"/>
    </row>
    <row r="4" spans="1:71" s="67" customFormat="1" ht="110.25">
      <c r="A4" s="181" t="s">
        <v>0</v>
      </c>
      <c r="B4" s="366"/>
      <c r="C4" s="182" t="s">
        <v>1</v>
      </c>
      <c r="D4" s="182" t="s">
        <v>2</v>
      </c>
      <c r="E4" s="183" t="s">
        <v>3</v>
      </c>
      <c r="F4" s="184" t="s">
        <v>52</v>
      </c>
      <c r="G4" s="185" t="s">
        <v>62</v>
      </c>
      <c r="H4" s="186" t="s">
        <v>63</v>
      </c>
      <c r="I4" s="189" t="s">
        <v>53</v>
      </c>
      <c r="J4" s="185" t="s">
        <v>62</v>
      </c>
      <c r="K4" s="187" t="s">
        <v>63</v>
      </c>
      <c r="L4" s="184" t="s">
        <v>54</v>
      </c>
      <c r="M4" s="185" t="s">
        <v>62</v>
      </c>
      <c r="N4" s="186" t="s">
        <v>63</v>
      </c>
      <c r="O4" s="188" t="s">
        <v>79</v>
      </c>
      <c r="P4" s="185" t="s">
        <v>62</v>
      </c>
      <c r="Q4" s="186" t="s">
        <v>63</v>
      </c>
      <c r="R4" s="184" t="s">
        <v>55</v>
      </c>
      <c r="S4" s="185" t="s">
        <v>62</v>
      </c>
      <c r="T4" s="186" t="s">
        <v>63</v>
      </c>
      <c r="U4" s="189" t="s">
        <v>57</v>
      </c>
      <c r="V4" s="185" t="s">
        <v>62</v>
      </c>
      <c r="W4" s="187" t="s">
        <v>63</v>
      </c>
      <c r="X4" s="184" t="s">
        <v>58</v>
      </c>
      <c r="Y4" s="185" t="s">
        <v>62</v>
      </c>
      <c r="Z4" s="187" t="s">
        <v>63</v>
      </c>
      <c r="AA4" s="184" t="s">
        <v>59</v>
      </c>
      <c r="AB4" s="185" t="s">
        <v>62</v>
      </c>
      <c r="AC4" s="186" t="s">
        <v>63</v>
      </c>
      <c r="AD4" s="189" t="s">
        <v>60</v>
      </c>
      <c r="AE4" s="185" t="s">
        <v>62</v>
      </c>
      <c r="AF4" s="186" t="s">
        <v>63</v>
      </c>
      <c r="AG4" s="189" t="s">
        <v>61</v>
      </c>
      <c r="AH4" s="185" t="s">
        <v>62</v>
      </c>
      <c r="AI4" s="187" t="s">
        <v>63</v>
      </c>
      <c r="AJ4" s="188" t="s">
        <v>80</v>
      </c>
      <c r="AK4" s="185" t="s">
        <v>62</v>
      </c>
      <c r="AL4" s="186" t="s">
        <v>63</v>
      </c>
      <c r="AM4" s="214" t="s">
        <v>81</v>
      </c>
      <c r="AN4" s="185" t="s">
        <v>62</v>
      </c>
      <c r="AO4" s="187" t="s">
        <v>63</v>
      </c>
      <c r="AP4" s="188">
        <v>330</v>
      </c>
      <c r="AQ4" s="185" t="s">
        <v>62</v>
      </c>
      <c r="AR4" s="186" t="s">
        <v>63</v>
      </c>
      <c r="AS4" s="214">
        <v>349</v>
      </c>
      <c r="AT4" s="185" t="s">
        <v>62</v>
      </c>
      <c r="AU4" s="187" t="s">
        <v>63</v>
      </c>
      <c r="AV4" s="188">
        <v>357</v>
      </c>
      <c r="AW4" s="185" t="s">
        <v>62</v>
      </c>
      <c r="AX4" s="186" t="s">
        <v>63</v>
      </c>
      <c r="AY4" s="188">
        <v>366</v>
      </c>
      <c r="AZ4" s="185" t="s">
        <v>62</v>
      </c>
      <c r="BA4" s="186" t="s">
        <v>63</v>
      </c>
      <c r="BB4" s="188">
        <v>367</v>
      </c>
      <c r="BC4" s="185" t="s">
        <v>62</v>
      </c>
      <c r="BD4" s="187" t="s">
        <v>63</v>
      </c>
      <c r="BE4" s="188">
        <v>374</v>
      </c>
      <c r="BF4" s="185" t="s">
        <v>62</v>
      </c>
      <c r="BG4" s="186" t="s">
        <v>63</v>
      </c>
      <c r="BH4" s="214">
        <v>382</v>
      </c>
      <c r="BI4" s="185" t="s">
        <v>62</v>
      </c>
      <c r="BJ4" s="187" t="s">
        <v>63</v>
      </c>
      <c r="BK4" s="188">
        <v>488</v>
      </c>
      <c r="BL4" s="185" t="s">
        <v>62</v>
      </c>
      <c r="BM4" s="186" t="s">
        <v>63</v>
      </c>
      <c r="BN4" s="190" t="s">
        <v>75</v>
      </c>
      <c r="BO4" s="185" t="s">
        <v>76</v>
      </c>
      <c r="BP4" s="186" t="s">
        <v>77</v>
      </c>
      <c r="BQ4" s="190"/>
      <c r="BR4" s="185"/>
      <c r="BS4" s="186"/>
    </row>
    <row r="5" spans="1:71" ht="15.75">
      <c r="A5" s="191">
        <v>1</v>
      </c>
      <c r="B5" s="365"/>
      <c r="C5" s="106">
        <v>2</v>
      </c>
      <c r="D5" s="106">
        <v>3</v>
      </c>
      <c r="E5" s="5">
        <v>4</v>
      </c>
      <c r="F5" s="275">
        <v>5</v>
      </c>
      <c r="G5" s="5">
        <v>6</v>
      </c>
      <c r="H5" s="275">
        <v>7</v>
      </c>
      <c r="I5" s="5">
        <v>8</v>
      </c>
      <c r="J5" s="275">
        <v>9</v>
      </c>
      <c r="K5" s="275">
        <v>10</v>
      </c>
      <c r="L5" s="5">
        <v>11</v>
      </c>
      <c r="M5" s="275">
        <v>12</v>
      </c>
      <c r="N5" s="5">
        <v>13</v>
      </c>
      <c r="O5" s="275">
        <v>14</v>
      </c>
      <c r="P5" s="5">
        <v>15</v>
      </c>
      <c r="Q5" s="275">
        <v>16</v>
      </c>
      <c r="R5" s="275">
        <v>17</v>
      </c>
      <c r="S5" s="5">
        <v>18</v>
      </c>
      <c r="T5" s="275">
        <v>19</v>
      </c>
      <c r="U5" s="5">
        <v>20</v>
      </c>
      <c r="V5" s="275">
        <v>21</v>
      </c>
      <c r="W5" s="5">
        <v>22</v>
      </c>
      <c r="X5" s="275">
        <v>23</v>
      </c>
      <c r="Y5" s="275">
        <v>24</v>
      </c>
      <c r="Z5" s="5">
        <v>25</v>
      </c>
      <c r="AA5" s="191">
        <v>26</v>
      </c>
      <c r="AB5" s="5">
        <v>27</v>
      </c>
      <c r="AC5" s="351">
        <v>28</v>
      </c>
      <c r="AD5" s="350">
        <v>29</v>
      </c>
      <c r="AE5" s="275">
        <v>30</v>
      </c>
      <c r="AF5" s="275">
        <v>31</v>
      </c>
      <c r="AG5" s="5">
        <v>32</v>
      </c>
      <c r="AH5" s="275">
        <v>33</v>
      </c>
      <c r="AI5" s="5">
        <v>34</v>
      </c>
      <c r="AJ5" s="275">
        <v>35</v>
      </c>
      <c r="AK5" s="5">
        <v>36</v>
      </c>
      <c r="AL5" s="275">
        <v>37</v>
      </c>
      <c r="AM5" s="275">
        <v>38</v>
      </c>
      <c r="AN5" s="5">
        <v>39</v>
      </c>
      <c r="AO5" s="275">
        <v>40</v>
      </c>
      <c r="AP5" s="5">
        <v>41</v>
      </c>
      <c r="AQ5" s="275">
        <v>42</v>
      </c>
      <c r="AR5" s="5">
        <v>43</v>
      </c>
      <c r="AS5" s="275">
        <v>44</v>
      </c>
      <c r="AT5" s="275">
        <v>45</v>
      </c>
      <c r="AU5" s="5">
        <v>46</v>
      </c>
      <c r="AV5" s="275">
        <v>47</v>
      </c>
      <c r="AW5" s="5">
        <v>48</v>
      </c>
      <c r="AX5" s="275">
        <v>49</v>
      </c>
      <c r="AY5" s="5">
        <v>50</v>
      </c>
      <c r="AZ5" s="275">
        <v>51</v>
      </c>
      <c r="BA5" s="275">
        <v>52</v>
      </c>
      <c r="BB5" s="5">
        <v>53</v>
      </c>
      <c r="BC5" s="275">
        <v>54</v>
      </c>
      <c r="BD5" s="5">
        <v>55</v>
      </c>
      <c r="BE5" s="275">
        <v>56</v>
      </c>
      <c r="BF5" s="5">
        <v>57</v>
      </c>
      <c r="BG5" s="275">
        <v>58</v>
      </c>
      <c r="BH5" s="275">
        <v>59</v>
      </c>
      <c r="BI5" s="5">
        <v>60</v>
      </c>
      <c r="BJ5" s="275">
        <v>61</v>
      </c>
      <c r="BK5" s="5">
        <v>62</v>
      </c>
      <c r="BL5" s="275">
        <v>63</v>
      </c>
      <c r="BM5" s="5">
        <v>64</v>
      </c>
      <c r="BN5" s="275">
        <v>65</v>
      </c>
      <c r="BO5" s="275">
        <v>66</v>
      </c>
      <c r="BP5" s="5">
        <v>67</v>
      </c>
      <c r="BQ5" s="275">
        <v>68</v>
      </c>
      <c r="BR5" s="5">
        <v>69</v>
      </c>
      <c r="BS5" s="275">
        <v>70</v>
      </c>
    </row>
    <row r="6" spans="1:71" ht="15.75">
      <c r="A6" s="191"/>
      <c r="B6" s="365"/>
      <c r="C6" s="106"/>
      <c r="D6" s="106"/>
      <c r="E6" s="5"/>
      <c r="F6" s="113"/>
      <c r="G6" s="115"/>
      <c r="H6" s="116"/>
      <c r="I6" s="114"/>
      <c r="J6" s="115"/>
      <c r="K6" s="120"/>
      <c r="L6" s="117"/>
      <c r="M6" s="118"/>
      <c r="N6" s="116"/>
      <c r="O6" s="117"/>
      <c r="P6" s="118"/>
      <c r="Q6" s="116"/>
      <c r="R6" s="117"/>
      <c r="S6" s="118"/>
      <c r="T6" s="116"/>
      <c r="U6" s="114"/>
      <c r="V6" s="115"/>
      <c r="W6" s="120"/>
      <c r="X6" s="113"/>
      <c r="Y6" s="115"/>
      <c r="Z6" s="120"/>
      <c r="AA6" s="305"/>
      <c r="AB6" s="320"/>
      <c r="AC6" s="116"/>
      <c r="AD6" s="306"/>
      <c r="AE6" s="115"/>
      <c r="AF6" s="116"/>
      <c r="AG6" s="123"/>
      <c r="AH6" s="122"/>
      <c r="AI6" s="120"/>
      <c r="AJ6" s="121"/>
      <c r="AK6" s="122"/>
      <c r="AL6" s="116"/>
      <c r="AM6" s="123"/>
      <c r="AN6" s="122"/>
      <c r="AO6" s="120"/>
      <c r="AP6" s="113"/>
      <c r="AQ6" s="115"/>
      <c r="AR6" s="116"/>
      <c r="AS6" s="114"/>
      <c r="AT6" s="115"/>
      <c r="AU6" s="120"/>
      <c r="AV6" s="113"/>
      <c r="AW6" s="115"/>
      <c r="AX6" s="116"/>
      <c r="AY6" s="117"/>
      <c r="AZ6" s="118"/>
      <c r="BA6" s="116"/>
      <c r="BB6" s="114"/>
      <c r="BC6" s="115"/>
      <c r="BD6" s="120"/>
      <c r="BE6" s="113"/>
      <c r="BF6" s="115"/>
      <c r="BG6" s="116"/>
      <c r="BH6" s="114"/>
      <c r="BI6" s="115"/>
      <c r="BJ6" s="120"/>
      <c r="BK6" s="117"/>
      <c r="BL6" s="115"/>
      <c r="BM6" s="116"/>
      <c r="BN6" s="119"/>
      <c r="BO6" s="115"/>
      <c r="BP6" s="120"/>
      <c r="BQ6" s="107"/>
      <c r="BR6" s="12"/>
      <c r="BS6" s="8"/>
    </row>
    <row r="7" spans="1:71" s="27" customFormat="1" ht="18.75">
      <c r="A7" s="192" t="s">
        <v>173</v>
      </c>
      <c r="B7" s="367"/>
      <c r="C7" s="36"/>
      <c r="D7" s="36"/>
      <c r="E7" s="40"/>
      <c r="F7" s="201"/>
      <c r="G7" s="124"/>
      <c r="H7" s="139">
        <f>H8+H21+H39+H53+H58+H69</f>
        <v>92</v>
      </c>
      <c r="I7" s="198"/>
      <c r="J7" s="125"/>
      <c r="K7" s="156">
        <f>K8+K21+K39+K53+K58+K69</f>
        <v>76</v>
      </c>
      <c r="L7" s="176"/>
      <c r="M7" s="125"/>
      <c r="N7" s="139">
        <f>N8+N21+N39+N53+N58+N69</f>
        <v>78</v>
      </c>
      <c r="O7" s="176"/>
      <c r="P7" s="125"/>
      <c r="Q7" s="139">
        <f>Q8+Q21+Q39+Q53+Q58+Q69</f>
        <v>84</v>
      </c>
      <c r="R7" s="176"/>
      <c r="S7" s="125"/>
      <c r="T7" s="139">
        <f>T8+T21+T39+T53+T58+T69</f>
        <v>71</v>
      </c>
      <c r="U7" s="198"/>
      <c r="V7" s="125"/>
      <c r="W7" s="156">
        <f>W8+W21+W39+W53+W58+W69</f>
        <v>78</v>
      </c>
      <c r="X7" s="201"/>
      <c r="Y7" s="125"/>
      <c r="Z7" s="156">
        <f>Z8+Z21+Z39+Z53+Z58+Z69</f>
        <v>93</v>
      </c>
      <c r="AA7" s="201"/>
      <c r="AB7" s="125"/>
      <c r="AC7" s="139">
        <f>AC8+AC21+AC39+AC53+AC58+AC69</f>
        <v>88</v>
      </c>
      <c r="AD7" s="198"/>
      <c r="AE7" s="125"/>
      <c r="AF7" s="139">
        <f>AF8+AF21+AF39+AF53+AF58+AF69</f>
        <v>84</v>
      </c>
      <c r="AG7" s="198"/>
      <c r="AH7" s="125"/>
      <c r="AI7" s="156">
        <f>AI8+AI21+AI39+AI53+AI58+AI69</f>
        <v>79</v>
      </c>
      <c r="AJ7" s="201"/>
      <c r="AK7" s="125"/>
      <c r="AL7" s="139">
        <f>AL8+AL21+AL39+AL53+AL58+AL69</f>
        <v>95</v>
      </c>
      <c r="AM7" s="198"/>
      <c r="AN7" s="125"/>
      <c r="AO7" s="156">
        <f>AO8+AO21+AO39+AO53+AO58+AO69</f>
        <v>79</v>
      </c>
      <c r="AP7" s="201"/>
      <c r="AQ7" s="125"/>
      <c r="AR7" s="139">
        <f>AR8+AR21+AR39+AR53+AR58+AR69</f>
        <v>64</v>
      </c>
      <c r="AS7" s="198"/>
      <c r="AT7" s="125"/>
      <c r="AU7" s="156">
        <f>AU8+AU21+AU39+AU53+AU58+AU69</f>
        <v>68</v>
      </c>
      <c r="AV7" s="201"/>
      <c r="AW7" s="125"/>
      <c r="AX7" s="139">
        <f>AX8+AX21+AX39+AX53+AX58+AX69</f>
        <v>97</v>
      </c>
      <c r="AY7" s="176"/>
      <c r="AZ7" s="125"/>
      <c r="BA7" s="139">
        <f>BA8+BA21+BA39+BA53+BA58+BA69</f>
        <v>7</v>
      </c>
      <c r="BB7" s="198"/>
      <c r="BC7" s="125"/>
      <c r="BD7" s="156">
        <f>BD8+BD21+BD39+BD53+BD58+BD69</f>
        <v>0</v>
      </c>
      <c r="BE7" s="201"/>
      <c r="BF7" s="125"/>
      <c r="BG7" s="139">
        <f>BG8+BG21+BG39+BG53+BG58+BG69</f>
        <v>90</v>
      </c>
      <c r="BH7" s="198"/>
      <c r="BI7" s="125"/>
      <c r="BJ7" s="156">
        <f>BJ8+BJ21+BJ39+BJ53+BJ58+BJ69</f>
        <v>59</v>
      </c>
      <c r="BK7" s="176"/>
      <c r="BL7" s="125"/>
      <c r="BM7" s="139">
        <f>BM8+BM21+BM39+BM53+BM58+BM69</f>
        <v>82</v>
      </c>
      <c r="BN7" s="174">
        <f>SUMIF(F4:BM4,"Оценка",F7:BM7)</f>
        <v>1464</v>
      </c>
      <c r="BO7" s="125">
        <f>BN7/18</f>
        <v>81.333333333333329</v>
      </c>
      <c r="BP7" s="125">
        <f>115*18</f>
        <v>2070</v>
      </c>
      <c r="BQ7" s="38"/>
      <c r="BR7" s="41"/>
      <c r="BS7" s="37"/>
    </row>
    <row r="8" spans="1:71" s="27" customFormat="1" ht="18.75">
      <c r="A8" s="192" t="s">
        <v>70</v>
      </c>
      <c r="B8" s="367"/>
      <c r="C8" s="36"/>
      <c r="D8" s="36"/>
      <c r="E8" s="40"/>
      <c r="F8" s="201"/>
      <c r="G8" s="124"/>
      <c r="H8" s="139">
        <f>H9+H11+H14+H17</f>
        <v>7</v>
      </c>
      <c r="I8" s="198"/>
      <c r="J8" s="125"/>
      <c r="K8" s="156">
        <f t="shared" ref="K8:BM8" si="0">K9+K11+K14+K17</f>
        <v>9</v>
      </c>
      <c r="L8" s="177"/>
      <c r="M8" s="125"/>
      <c r="N8" s="139">
        <f t="shared" si="0"/>
        <v>9</v>
      </c>
      <c r="O8" s="177"/>
      <c r="P8" s="125"/>
      <c r="Q8" s="139">
        <f t="shared" ref="Q8" si="1">Q9+Q11+Q14+Q17</f>
        <v>10</v>
      </c>
      <c r="R8" s="177"/>
      <c r="S8" s="125"/>
      <c r="T8" s="139">
        <f t="shared" si="0"/>
        <v>7</v>
      </c>
      <c r="U8" s="174"/>
      <c r="V8" s="125"/>
      <c r="W8" s="156">
        <f t="shared" si="0"/>
        <v>9</v>
      </c>
      <c r="X8" s="177"/>
      <c r="Y8" s="125"/>
      <c r="Z8" s="156">
        <f t="shared" si="0"/>
        <v>14</v>
      </c>
      <c r="AA8" s="177"/>
      <c r="AB8" s="125"/>
      <c r="AC8" s="139">
        <f t="shared" si="0"/>
        <v>15</v>
      </c>
      <c r="AD8" s="174"/>
      <c r="AE8" s="125"/>
      <c r="AF8" s="139">
        <f t="shared" si="0"/>
        <v>10</v>
      </c>
      <c r="AG8" s="174"/>
      <c r="AH8" s="125"/>
      <c r="AI8" s="156">
        <f t="shared" si="0"/>
        <v>10</v>
      </c>
      <c r="AJ8" s="177"/>
      <c r="AK8" s="125"/>
      <c r="AL8" s="139">
        <f t="shared" ref="AL8" si="2">AL9+AL11+AL14+AL17</f>
        <v>10</v>
      </c>
      <c r="AM8" s="174"/>
      <c r="AN8" s="125"/>
      <c r="AO8" s="156">
        <f t="shared" ref="AO8" si="3">AO9+AO11+AO14+AO17</f>
        <v>15</v>
      </c>
      <c r="AP8" s="177"/>
      <c r="AQ8" s="125"/>
      <c r="AR8" s="139">
        <f t="shared" si="0"/>
        <v>10</v>
      </c>
      <c r="AS8" s="174"/>
      <c r="AT8" s="125"/>
      <c r="AU8" s="156">
        <f t="shared" si="0"/>
        <v>10</v>
      </c>
      <c r="AV8" s="177"/>
      <c r="AW8" s="125"/>
      <c r="AX8" s="139">
        <f t="shared" si="0"/>
        <v>20</v>
      </c>
      <c r="AY8" s="177"/>
      <c r="AZ8" s="125"/>
      <c r="BA8" s="139">
        <f t="shared" si="0"/>
        <v>0</v>
      </c>
      <c r="BB8" s="174"/>
      <c r="BC8" s="125"/>
      <c r="BD8" s="156">
        <f t="shared" si="0"/>
        <v>0</v>
      </c>
      <c r="BE8" s="177"/>
      <c r="BF8" s="125"/>
      <c r="BG8" s="139">
        <f t="shared" si="0"/>
        <v>19</v>
      </c>
      <c r="BH8" s="174"/>
      <c r="BI8" s="125"/>
      <c r="BJ8" s="156">
        <f t="shared" si="0"/>
        <v>9</v>
      </c>
      <c r="BK8" s="177"/>
      <c r="BL8" s="125"/>
      <c r="BM8" s="139">
        <f t="shared" si="0"/>
        <v>5</v>
      </c>
      <c r="BN8" s="174">
        <f>SUMIF(F4:BM4,"Оценка",F8:BM8)</f>
        <v>198</v>
      </c>
      <c r="BO8" s="125">
        <f>BN8/18</f>
        <v>11</v>
      </c>
      <c r="BP8" s="125">
        <f>20*18</f>
        <v>360</v>
      </c>
      <c r="BQ8" s="41"/>
      <c r="BR8" s="41"/>
      <c r="BS8" s="37"/>
    </row>
    <row r="9" spans="1:71" s="27" customFormat="1" ht="15.75">
      <c r="A9" s="193" t="s">
        <v>4</v>
      </c>
      <c r="B9" s="368"/>
      <c r="C9" s="30"/>
      <c r="D9" s="31"/>
      <c r="E9" s="32"/>
      <c r="F9" s="126"/>
      <c r="G9" s="127">
        <v>0</v>
      </c>
      <c r="H9" s="128">
        <v>0</v>
      </c>
      <c r="I9" s="133"/>
      <c r="J9" s="129"/>
      <c r="K9" s="142">
        <v>0</v>
      </c>
      <c r="L9" s="130"/>
      <c r="M9" s="131"/>
      <c r="N9" s="128">
        <v>0</v>
      </c>
      <c r="O9" s="130"/>
      <c r="P9" s="131"/>
      <c r="Q9" s="128">
        <v>0</v>
      </c>
      <c r="R9" s="130"/>
      <c r="S9" s="131"/>
      <c r="T9" s="128">
        <v>0</v>
      </c>
      <c r="U9" s="133"/>
      <c r="V9" s="129"/>
      <c r="W9" s="142">
        <v>0</v>
      </c>
      <c r="X9" s="126"/>
      <c r="Y9" s="129"/>
      <c r="Z9" s="142">
        <v>5</v>
      </c>
      <c r="AA9" s="126"/>
      <c r="AB9" s="129"/>
      <c r="AC9" s="128">
        <v>5</v>
      </c>
      <c r="AD9" s="133"/>
      <c r="AE9" s="129"/>
      <c r="AF9" s="128">
        <v>0</v>
      </c>
      <c r="AG9" s="133"/>
      <c r="AH9" s="129"/>
      <c r="AI9" s="142">
        <v>0</v>
      </c>
      <c r="AJ9" s="126"/>
      <c r="AK9" s="129"/>
      <c r="AL9" s="128">
        <v>0</v>
      </c>
      <c r="AM9" s="133"/>
      <c r="AN9" s="129"/>
      <c r="AO9" s="142">
        <v>5</v>
      </c>
      <c r="AP9" s="126"/>
      <c r="AQ9" s="129"/>
      <c r="AR9" s="128">
        <v>5</v>
      </c>
      <c r="AS9" s="133"/>
      <c r="AT9" s="129"/>
      <c r="AU9" s="142">
        <v>0</v>
      </c>
      <c r="AV9" s="221"/>
      <c r="AW9" s="134"/>
      <c r="AX9" s="128">
        <v>5</v>
      </c>
      <c r="AY9" s="130"/>
      <c r="AZ9" s="131"/>
      <c r="BA9" s="128">
        <v>0</v>
      </c>
      <c r="BB9" s="133"/>
      <c r="BC9" s="129"/>
      <c r="BD9" s="142">
        <v>0</v>
      </c>
      <c r="BE9" s="126"/>
      <c r="BF9" s="129"/>
      <c r="BG9" s="128">
        <v>5</v>
      </c>
      <c r="BH9" s="133"/>
      <c r="BI9" s="129"/>
      <c r="BJ9" s="142">
        <v>0</v>
      </c>
      <c r="BK9" s="130"/>
      <c r="BL9" s="129"/>
      <c r="BM9" s="128">
        <v>0</v>
      </c>
      <c r="BN9" s="132"/>
      <c r="BO9" s="129"/>
      <c r="BP9" s="128"/>
      <c r="BQ9" s="35"/>
      <c r="BR9" s="34"/>
      <c r="BS9" s="33"/>
    </row>
    <row r="10" spans="1:71" ht="63">
      <c r="A10" s="194" t="s">
        <v>4</v>
      </c>
      <c r="B10" s="369"/>
      <c r="C10" s="274" t="s">
        <v>174</v>
      </c>
      <c r="D10" s="106" t="s">
        <v>5</v>
      </c>
      <c r="E10" s="105" t="s">
        <v>6</v>
      </c>
      <c r="F10" s="311" t="s">
        <v>218</v>
      </c>
      <c r="G10" s="115"/>
      <c r="H10" s="116"/>
      <c r="I10" s="312" t="s">
        <v>211</v>
      </c>
      <c r="J10" s="115">
        <v>0</v>
      </c>
      <c r="K10" s="120"/>
      <c r="L10" s="311" t="s">
        <v>218</v>
      </c>
      <c r="M10" s="118">
        <v>0</v>
      </c>
      <c r="N10" s="116"/>
      <c r="O10" s="311" t="s">
        <v>218</v>
      </c>
      <c r="P10" s="118"/>
      <c r="Q10" s="116"/>
      <c r="R10" s="311" t="s">
        <v>218</v>
      </c>
      <c r="S10" s="118"/>
      <c r="T10" s="116"/>
      <c r="U10" s="311" t="s">
        <v>218</v>
      </c>
      <c r="V10" s="115"/>
      <c r="W10" s="120"/>
      <c r="X10" s="316" t="s">
        <v>236</v>
      </c>
      <c r="Y10" s="115"/>
      <c r="Z10" s="120"/>
      <c r="AA10" s="313" t="s">
        <v>243</v>
      </c>
      <c r="AB10" s="320"/>
      <c r="AC10" s="116"/>
      <c r="AD10" s="306" t="s">
        <v>235</v>
      </c>
      <c r="AE10" s="115"/>
      <c r="AF10" s="116"/>
      <c r="AG10" s="306" t="s">
        <v>235</v>
      </c>
      <c r="AH10" s="115"/>
      <c r="AI10" s="120"/>
      <c r="AJ10" s="306" t="s">
        <v>235</v>
      </c>
      <c r="AK10" s="115"/>
      <c r="AL10" s="116"/>
      <c r="AM10" s="306" t="s">
        <v>261</v>
      </c>
      <c r="AN10" s="115"/>
      <c r="AO10" s="120"/>
      <c r="AP10" s="305" t="s">
        <v>269</v>
      </c>
      <c r="AQ10" s="115"/>
      <c r="AR10" s="116"/>
      <c r="AS10" s="306" t="s">
        <v>51</v>
      </c>
      <c r="AT10" s="115"/>
      <c r="AU10" s="120"/>
      <c r="AV10" s="305" t="s">
        <v>274</v>
      </c>
      <c r="AW10" s="135"/>
      <c r="AX10" s="116"/>
      <c r="AY10" s="117"/>
      <c r="AZ10" s="118"/>
      <c r="BA10" s="116"/>
      <c r="BB10" s="114"/>
      <c r="BC10" s="115"/>
      <c r="BD10" s="120"/>
      <c r="BE10" s="305" t="s">
        <v>278</v>
      </c>
      <c r="BF10" s="115"/>
      <c r="BG10" s="116"/>
      <c r="BH10" s="306" t="s">
        <v>235</v>
      </c>
      <c r="BI10" s="115"/>
      <c r="BJ10" s="120"/>
      <c r="BK10" s="311" t="s">
        <v>288</v>
      </c>
      <c r="BL10" s="115"/>
      <c r="BM10" s="116"/>
      <c r="BN10" s="119"/>
      <c r="BO10" s="115"/>
      <c r="BP10" s="116"/>
      <c r="BQ10" s="107"/>
      <c r="BR10" s="12"/>
      <c r="BS10" s="8"/>
    </row>
    <row r="11" spans="1:71" s="27" customFormat="1" ht="15.75">
      <c r="A11" s="193" t="s">
        <v>7</v>
      </c>
      <c r="B11" s="368"/>
      <c r="C11" s="30"/>
      <c r="D11" s="31"/>
      <c r="E11" s="32"/>
      <c r="F11" s="126"/>
      <c r="G11" s="136">
        <f>G12/G13*100%</f>
        <v>0.99679669400788928</v>
      </c>
      <c r="H11" s="128">
        <v>5</v>
      </c>
      <c r="I11" s="133"/>
      <c r="J11" s="136">
        <f>J12/J13*100%</f>
        <v>0.78867623162203093</v>
      </c>
      <c r="K11" s="142">
        <v>5</v>
      </c>
      <c r="L11" s="130"/>
      <c r="M11" s="136">
        <f>M12/M13*100%</f>
        <v>0.77782735541444992</v>
      </c>
      <c r="N11" s="128">
        <v>5</v>
      </c>
      <c r="O11" s="130"/>
      <c r="P11" s="136">
        <f>P12/P13*100%</f>
        <v>0.81089647035196066</v>
      </c>
      <c r="Q11" s="128">
        <v>5</v>
      </c>
      <c r="R11" s="130"/>
      <c r="S11" s="136">
        <f>S12/S13*100%</f>
        <v>0.82864337395724408</v>
      </c>
      <c r="T11" s="128">
        <v>5</v>
      </c>
      <c r="U11" s="133"/>
      <c r="V11" s="136">
        <f>V12/V13*100%</f>
        <v>0.85111342746138541</v>
      </c>
      <c r="W11" s="142">
        <v>5</v>
      </c>
      <c r="X11" s="126"/>
      <c r="Y11" s="136">
        <f>Y12/Y13*100%</f>
        <v>0.7925796761516779</v>
      </c>
      <c r="Z11" s="142">
        <v>5</v>
      </c>
      <c r="AA11" s="126"/>
      <c r="AB11" s="136">
        <f>AB12/AB13*100%</f>
        <v>0.81482813791918551</v>
      </c>
      <c r="AC11" s="128">
        <v>5</v>
      </c>
      <c r="AD11" s="133"/>
      <c r="AE11" s="136">
        <f>AE12/AE13*100%</f>
        <v>0.81798419287456881</v>
      </c>
      <c r="AF11" s="128">
        <v>5</v>
      </c>
      <c r="AG11" s="133"/>
      <c r="AH11" s="136">
        <f>AH12/AH13*100%</f>
        <v>0.73946788798377794</v>
      </c>
      <c r="AI11" s="142">
        <v>5</v>
      </c>
      <c r="AJ11" s="126"/>
      <c r="AK11" s="136">
        <f>AK12/AK13*100%</f>
        <v>0.61261061456231014</v>
      </c>
      <c r="AL11" s="128">
        <v>5</v>
      </c>
      <c r="AM11" s="133"/>
      <c r="AN11" s="136">
        <f>AN12/AN13*100%</f>
        <v>0.75966921909798335</v>
      </c>
      <c r="AO11" s="142">
        <v>5</v>
      </c>
      <c r="AP11" s="126"/>
      <c r="AQ11" s="136">
        <f>AQ12/AQ13*100%</f>
        <v>0</v>
      </c>
      <c r="AR11" s="128">
        <v>0</v>
      </c>
      <c r="AS11" s="133"/>
      <c r="AT11" s="136">
        <f>AT12/AT13*100%</f>
        <v>0.99713204934073396</v>
      </c>
      <c r="AU11" s="142">
        <v>5</v>
      </c>
      <c r="AV11" s="221"/>
      <c r="AW11" s="136">
        <f>AW12/AW13*100%</f>
        <v>1</v>
      </c>
      <c r="AX11" s="128">
        <v>5</v>
      </c>
      <c r="AY11" s="130"/>
      <c r="AZ11" s="136">
        <f>AZ12/AZ13*100%</f>
        <v>0.98884907628453844</v>
      </c>
      <c r="BA11" s="128">
        <v>0</v>
      </c>
      <c r="BB11" s="133"/>
      <c r="BC11" s="136">
        <f>BC12/BC13*100%</f>
        <v>1</v>
      </c>
      <c r="BD11" s="142">
        <v>0</v>
      </c>
      <c r="BE11" s="126"/>
      <c r="BF11" s="136">
        <f>BF12/BF13*100%</f>
        <v>1</v>
      </c>
      <c r="BG11" s="128">
        <v>5</v>
      </c>
      <c r="BH11" s="133"/>
      <c r="BI11" s="136">
        <f>BI12/BI13*100%</f>
        <v>0.81737136305002156</v>
      </c>
      <c r="BJ11" s="142">
        <v>5</v>
      </c>
      <c r="BK11" s="130"/>
      <c r="BL11" s="136">
        <f>BL12/BL13*100%</f>
        <v>0.64848716149797259</v>
      </c>
      <c r="BM11" s="128">
        <v>5</v>
      </c>
      <c r="BN11" s="132"/>
      <c r="BO11" s="136"/>
      <c r="BP11" s="128"/>
      <c r="BQ11" s="35"/>
      <c r="BR11" s="39"/>
      <c r="BS11" s="33"/>
    </row>
    <row r="12" spans="1:71" ht="78.75">
      <c r="A12" s="391" t="s">
        <v>7</v>
      </c>
      <c r="B12" s="369"/>
      <c r="C12" s="274" t="s">
        <v>175</v>
      </c>
      <c r="D12" s="106" t="s">
        <v>8</v>
      </c>
      <c r="E12" s="393" t="s">
        <v>9</v>
      </c>
      <c r="F12" s="178"/>
      <c r="G12" s="113">
        <v>39799.599999999999</v>
      </c>
      <c r="H12" s="116"/>
      <c r="I12" s="199"/>
      <c r="J12" s="115">
        <v>14220.7</v>
      </c>
      <c r="K12" s="120"/>
      <c r="L12" s="202"/>
      <c r="M12" s="118">
        <v>18129.599999999999</v>
      </c>
      <c r="N12" s="116"/>
      <c r="O12" s="178"/>
      <c r="P12" s="118">
        <v>25841</v>
      </c>
      <c r="Q12" s="116"/>
      <c r="R12" s="178"/>
      <c r="S12" s="118">
        <v>17671.400000000001</v>
      </c>
      <c r="T12" s="116"/>
      <c r="U12" s="154"/>
      <c r="V12" s="115">
        <v>13472.7</v>
      </c>
      <c r="W12" s="120"/>
      <c r="X12" s="209"/>
      <c r="Y12" s="115">
        <v>15408.7</v>
      </c>
      <c r="Z12" s="120"/>
      <c r="AA12" s="313"/>
      <c r="AB12" s="320">
        <v>15176.5</v>
      </c>
      <c r="AC12" s="116"/>
      <c r="AD12" s="312"/>
      <c r="AE12" s="178">
        <v>15389.8</v>
      </c>
      <c r="AF12" s="116"/>
      <c r="AG12" s="154"/>
      <c r="AH12" s="154">
        <v>6345.3</v>
      </c>
      <c r="AI12" s="120"/>
      <c r="AJ12" s="178"/>
      <c r="AK12" s="178">
        <v>5524.4</v>
      </c>
      <c r="AL12" s="116"/>
      <c r="AM12" s="215"/>
      <c r="AN12" s="215">
        <v>8561.7000000000007</v>
      </c>
      <c r="AO12" s="120"/>
      <c r="AP12" s="178"/>
      <c r="AQ12" s="115">
        <v>0</v>
      </c>
      <c r="AR12" s="116"/>
      <c r="AS12" s="218"/>
      <c r="AT12" s="218">
        <v>316215.90000000002</v>
      </c>
      <c r="AU12" s="120"/>
      <c r="AV12" s="178"/>
      <c r="AW12" s="137">
        <v>184871.9</v>
      </c>
      <c r="AX12" s="116"/>
      <c r="AY12" s="228"/>
      <c r="AZ12" s="118">
        <v>45314.8</v>
      </c>
      <c r="BA12" s="116"/>
      <c r="BB12" s="223"/>
      <c r="BC12" s="223">
        <v>200486.6</v>
      </c>
      <c r="BD12" s="120"/>
      <c r="BE12" s="234"/>
      <c r="BF12" s="223">
        <v>722041.8</v>
      </c>
      <c r="BG12" s="116"/>
      <c r="BH12" s="154"/>
      <c r="BI12" s="138">
        <v>2851.4</v>
      </c>
      <c r="BJ12" s="120"/>
      <c r="BK12" s="230"/>
      <c r="BL12" s="138">
        <v>131346.6</v>
      </c>
      <c r="BM12" s="116"/>
      <c r="BN12" s="119"/>
      <c r="BO12" s="138"/>
      <c r="BP12" s="116"/>
      <c r="BQ12" s="107"/>
      <c r="BR12" s="16"/>
      <c r="BS12" s="8"/>
    </row>
    <row r="13" spans="1:71" ht="94.5">
      <c r="A13" s="391"/>
      <c r="B13" s="369"/>
      <c r="C13" s="274" t="s">
        <v>176</v>
      </c>
      <c r="D13" s="106" t="s">
        <v>8</v>
      </c>
      <c r="E13" s="393"/>
      <c r="F13" s="178"/>
      <c r="G13" s="113">
        <v>39927.5</v>
      </c>
      <c r="H13" s="116"/>
      <c r="I13" s="199"/>
      <c r="J13" s="115">
        <v>18031.099999999999</v>
      </c>
      <c r="K13" s="120"/>
      <c r="L13" s="202"/>
      <c r="M13" s="118">
        <v>23308</v>
      </c>
      <c r="N13" s="116"/>
      <c r="O13" s="178"/>
      <c r="P13" s="118">
        <v>31867.200000000001</v>
      </c>
      <c r="Q13" s="116"/>
      <c r="R13" s="178"/>
      <c r="S13" s="118">
        <v>21325.7</v>
      </c>
      <c r="T13" s="116"/>
      <c r="U13" s="154"/>
      <c r="V13" s="115">
        <v>15829.5</v>
      </c>
      <c r="W13" s="120"/>
      <c r="X13" s="209"/>
      <c r="Y13" s="115">
        <v>19441.2</v>
      </c>
      <c r="Z13" s="120"/>
      <c r="AA13" s="313"/>
      <c r="AB13" s="320">
        <v>18625.400000000001</v>
      </c>
      <c r="AC13" s="116"/>
      <c r="AD13" s="312"/>
      <c r="AE13" s="178">
        <v>18814.3</v>
      </c>
      <c r="AF13" s="116"/>
      <c r="AG13" s="154"/>
      <c r="AH13" s="154">
        <v>8580.9</v>
      </c>
      <c r="AI13" s="120"/>
      <c r="AJ13" s="178"/>
      <c r="AK13" s="178">
        <v>9017.7999999999993</v>
      </c>
      <c r="AL13" s="116"/>
      <c r="AM13" s="215"/>
      <c r="AN13" s="215">
        <v>11270.3</v>
      </c>
      <c r="AO13" s="120"/>
      <c r="AP13" s="178"/>
      <c r="AQ13" s="115">
        <v>12786.8</v>
      </c>
      <c r="AR13" s="116"/>
      <c r="AS13" s="218"/>
      <c r="AT13" s="218">
        <v>317125.40000000002</v>
      </c>
      <c r="AU13" s="120"/>
      <c r="AV13" s="178"/>
      <c r="AW13" s="321">
        <v>184871.9</v>
      </c>
      <c r="AX13" s="116"/>
      <c r="AY13" s="228"/>
      <c r="AZ13" s="118">
        <v>45825.8</v>
      </c>
      <c r="BA13" s="116"/>
      <c r="BB13" s="223"/>
      <c r="BC13" s="223">
        <v>200486.6</v>
      </c>
      <c r="BD13" s="120"/>
      <c r="BE13" s="234"/>
      <c r="BF13" s="223">
        <v>722041.8</v>
      </c>
      <c r="BG13" s="116"/>
      <c r="BH13" s="154"/>
      <c r="BI13" s="138">
        <v>3488.5</v>
      </c>
      <c r="BJ13" s="120"/>
      <c r="BK13" s="230"/>
      <c r="BL13" s="138">
        <v>202543.1</v>
      </c>
      <c r="BM13" s="116"/>
      <c r="BN13" s="119"/>
      <c r="BO13" s="138"/>
      <c r="BP13" s="116"/>
      <c r="BQ13" s="107"/>
      <c r="BR13" s="16"/>
      <c r="BS13" s="8"/>
    </row>
    <row r="14" spans="1:71" s="27" customFormat="1" ht="15.75">
      <c r="A14" s="193" t="s">
        <v>10</v>
      </c>
      <c r="B14" s="368"/>
      <c r="C14" s="30"/>
      <c r="D14" s="31"/>
      <c r="E14" s="32"/>
      <c r="F14" s="126"/>
      <c r="G14" s="136">
        <f>G15/G16*100%</f>
        <v>0</v>
      </c>
      <c r="H14" s="139">
        <v>0</v>
      </c>
      <c r="I14" s="133"/>
      <c r="J14" s="136">
        <f>J15/J16*100%</f>
        <v>0</v>
      </c>
      <c r="K14" s="156">
        <v>0</v>
      </c>
      <c r="L14" s="130"/>
      <c r="M14" s="136">
        <f>M15/M16*100%</f>
        <v>0</v>
      </c>
      <c r="N14" s="139">
        <v>0</v>
      </c>
      <c r="O14" s="130"/>
      <c r="P14" s="136">
        <f>P15/P16*100%</f>
        <v>0</v>
      </c>
      <c r="Q14" s="139">
        <v>0</v>
      </c>
      <c r="R14" s="130"/>
      <c r="S14" s="136">
        <f>S15/S16*100%</f>
        <v>0</v>
      </c>
      <c r="T14" s="139">
        <v>0</v>
      </c>
      <c r="U14" s="133"/>
      <c r="V14" s="136">
        <f>V15/V16*100%</f>
        <v>0</v>
      </c>
      <c r="W14" s="156">
        <v>0</v>
      </c>
      <c r="X14" s="126"/>
      <c r="Y14" s="136">
        <f>Y15/Y16*100%</f>
        <v>0</v>
      </c>
      <c r="Z14" s="156">
        <v>0</v>
      </c>
      <c r="AA14" s="126"/>
      <c r="AB14" s="136">
        <f>AB15/AB16*100%</f>
        <v>0</v>
      </c>
      <c r="AC14" s="139">
        <v>0</v>
      </c>
      <c r="AD14" s="133"/>
      <c r="AE14" s="136">
        <f>AE15/AE16*100%</f>
        <v>0</v>
      </c>
      <c r="AF14" s="139">
        <v>0</v>
      </c>
      <c r="AG14" s="133"/>
      <c r="AH14" s="136">
        <f>AH15/AH16*100%</f>
        <v>0</v>
      </c>
      <c r="AI14" s="156">
        <v>0</v>
      </c>
      <c r="AJ14" s="126"/>
      <c r="AK14" s="136">
        <f>AK15/AK16*100%</f>
        <v>0</v>
      </c>
      <c r="AL14" s="139">
        <v>0</v>
      </c>
      <c r="AM14" s="133"/>
      <c r="AN14" s="136">
        <f>AN15/AN16*100%</f>
        <v>0</v>
      </c>
      <c r="AO14" s="156">
        <v>0</v>
      </c>
      <c r="AP14" s="126"/>
      <c r="AQ14" s="136">
        <f>AQ15/AQ16*100%</f>
        <v>0</v>
      </c>
      <c r="AR14" s="139">
        <v>0</v>
      </c>
      <c r="AS14" s="133"/>
      <c r="AT14" s="136">
        <f>AT15/AT16*100%</f>
        <v>0.45782288557538686</v>
      </c>
      <c r="AU14" s="142">
        <v>2</v>
      </c>
      <c r="AV14" s="221"/>
      <c r="AW14" s="136">
        <f>AW15/AW16*100%</f>
        <v>0.72352675265853417</v>
      </c>
      <c r="AX14" s="128">
        <v>5</v>
      </c>
      <c r="AY14" s="130"/>
      <c r="AZ14" s="136">
        <f>AZ15/AZ16*100%</f>
        <v>0</v>
      </c>
      <c r="BA14" s="139">
        <v>0</v>
      </c>
      <c r="BB14" s="133"/>
      <c r="BC14" s="136">
        <f>BC15/BC16*100%</f>
        <v>0.76585912819343704</v>
      </c>
      <c r="BD14" s="142">
        <v>0</v>
      </c>
      <c r="BE14" s="126"/>
      <c r="BF14" s="136">
        <f>BF15/BF16*100%</f>
        <v>0.85773762478015825</v>
      </c>
      <c r="BG14" s="128">
        <v>5</v>
      </c>
      <c r="BH14" s="133"/>
      <c r="BI14" s="136">
        <f>BI15/BI16*100%</f>
        <v>0</v>
      </c>
      <c r="BJ14" s="156">
        <v>0</v>
      </c>
      <c r="BK14" s="130"/>
      <c r="BL14" s="136">
        <f>BL15/BL16*100%</f>
        <v>6.3888029952863606E-2</v>
      </c>
      <c r="BM14" s="128">
        <v>0</v>
      </c>
      <c r="BN14" s="132"/>
      <c r="BO14" s="136"/>
      <c r="BP14" s="128"/>
      <c r="BQ14" s="35"/>
      <c r="BR14" s="39"/>
      <c r="BS14" s="33"/>
    </row>
    <row r="15" spans="1:71" ht="157.5">
      <c r="A15" s="391" t="s">
        <v>10</v>
      </c>
      <c r="B15" s="369"/>
      <c r="C15" s="274" t="s">
        <v>177</v>
      </c>
      <c r="D15" s="106" t="s">
        <v>8</v>
      </c>
      <c r="E15" s="276" t="s">
        <v>178</v>
      </c>
      <c r="F15" s="113"/>
      <c r="G15" s="115"/>
      <c r="H15" s="116"/>
      <c r="I15" s="154"/>
      <c r="J15" s="115"/>
      <c r="K15" s="120"/>
      <c r="L15" s="178"/>
      <c r="M15" s="118"/>
      <c r="N15" s="116"/>
      <c r="O15" s="178"/>
      <c r="P15" s="118"/>
      <c r="Q15" s="116"/>
      <c r="R15" s="178"/>
      <c r="S15" s="118"/>
      <c r="T15" s="116"/>
      <c r="U15" s="154"/>
      <c r="V15" s="115"/>
      <c r="W15" s="120"/>
      <c r="X15" s="210"/>
      <c r="Y15" s="115"/>
      <c r="Z15" s="120"/>
      <c r="AA15" s="313"/>
      <c r="AB15" s="320"/>
      <c r="AC15" s="116"/>
      <c r="AD15" s="312"/>
      <c r="AE15" s="115"/>
      <c r="AF15" s="116"/>
      <c r="AG15" s="154"/>
      <c r="AH15" s="115"/>
      <c r="AI15" s="120"/>
      <c r="AJ15" s="178"/>
      <c r="AK15" s="115"/>
      <c r="AL15" s="116"/>
      <c r="AM15" s="216"/>
      <c r="AN15" s="115"/>
      <c r="AO15" s="120"/>
      <c r="AP15" s="178"/>
      <c r="AQ15" s="115"/>
      <c r="AR15" s="116"/>
      <c r="AS15" s="218"/>
      <c r="AT15" s="218">
        <v>224435.4</v>
      </c>
      <c r="AU15" s="120"/>
      <c r="AV15" s="178"/>
      <c r="AW15" s="137">
        <v>197188.1</v>
      </c>
      <c r="AX15" s="116"/>
      <c r="AY15" s="117"/>
      <c r="AZ15" s="118"/>
      <c r="BA15" s="116"/>
      <c r="BB15" s="224"/>
      <c r="BC15" s="115">
        <v>164608.4</v>
      </c>
      <c r="BD15" s="120"/>
      <c r="BE15" s="228"/>
      <c r="BF15" s="138">
        <v>1734316.4</v>
      </c>
      <c r="BG15" s="116"/>
      <c r="BH15" s="154"/>
      <c r="BI15" s="138"/>
      <c r="BJ15" s="120"/>
      <c r="BK15" s="230"/>
      <c r="BL15" s="138">
        <v>36611.699999999997</v>
      </c>
      <c r="BM15" s="116"/>
      <c r="BN15" s="140"/>
      <c r="BO15" s="138"/>
      <c r="BP15" s="116"/>
      <c r="BQ15" s="6"/>
      <c r="BR15" s="16"/>
      <c r="BS15" s="8"/>
    </row>
    <row r="16" spans="1:71" ht="94.5">
      <c r="A16" s="391"/>
      <c r="B16" s="369"/>
      <c r="C16" s="274" t="s">
        <v>179</v>
      </c>
      <c r="D16" s="106" t="s">
        <v>8</v>
      </c>
      <c r="E16" s="105" t="s">
        <v>9</v>
      </c>
      <c r="F16" s="178"/>
      <c r="G16" s="330">
        <f>G50</f>
        <v>52034.5</v>
      </c>
      <c r="H16" s="116"/>
      <c r="I16" s="199"/>
      <c r="J16" s="330">
        <f>J50</f>
        <v>22163.4</v>
      </c>
      <c r="K16" s="120"/>
      <c r="L16" s="202"/>
      <c r="M16" s="330">
        <f>M50</f>
        <v>24430.1</v>
      </c>
      <c r="N16" s="116"/>
      <c r="O16" s="178"/>
      <c r="P16" s="330">
        <f>P50</f>
        <v>31827.1</v>
      </c>
      <c r="Q16" s="116"/>
      <c r="R16" s="178"/>
      <c r="S16" s="330">
        <f>S50</f>
        <v>16773.099999999999</v>
      </c>
      <c r="T16" s="116"/>
      <c r="U16" s="154"/>
      <c r="V16" s="330">
        <f>V50</f>
        <v>13019</v>
      </c>
      <c r="W16" s="120"/>
      <c r="X16" s="210"/>
      <c r="Y16" s="330">
        <f>Y50</f>
        <v>23567.599999999999</v>
      </c>
      <c r="Z16" s="120"/>
      <c r="AA16" s="313"/>
      <c r="AB16" s="330">
        <f>AB50</f>
        <v>21527.3</v>
      </c>
      <c r="AC16" s="116"/>
      <c r="AD16" s="312"/>
      <c r="AE16" s="330">
        <f>AE50</f>
        <v>19179.900000000001</v>
      </c>
      <c r="AF16" s="116"/>
      <c r="AG16" s="154"/>
      <c r="AH16" s="330">
        <f>AH50</f>
        <v>7531.1</v>
      </c>
      <c r="AI16" s="120"/>
      <c r="AJ16" s="178"/>
      <c r="AK16" s="330">
        <f>AK50</f>
        <v>8251.9</v>
      </c>
      <c r="AL16" s="116"/>
      <c r="AM16" s="215"/>
      <c r="AN16" s="330">
        <f>AN50</f>
        <v>11572.4</v>
      </c>
      <c r="AO16" s="120"/>
      <c r="AP16" s="178"/>
      <c r="AQ16" s="330">
        <f>AQ50</f>
        <v>12178.8</v>
      </c>
      <c r="AR16" s="116"/>
      <c r="AS16" s="218"/>
      <c r="AT16" s="330">
        <f>AT50</f>
        <v>490223.2</v>
      </c>
      <c r="AU16" s="120"/>
      <c r="AV16" s="178"/>
      <c r="AW16" s="330">
        <f>AW50</f>
        <v>272537.40000000002</v>
      </c>
      <c r="AX16" s="116"/>
      <c r="AY16" s="117"/>
      <c r="AZ16" s="330">
        <f>AZ50</f>
        <v>145717</v>
      </c>
      <c r="BA16" s="116"/>
      <c r="BB16" s="224"/>
      <c r="BC16" s="330">
        <f>BC50</f>
        <v>214933</v>
      </c>
      <c r="BD16" s="120"/>
      <c r="BE16" s="228"/>
      <c r="BF16" s="330">
        <f>BF50</f>
        <v>2021966.1</v>
      </c>
      <c r="BG16" s="116"/>
      <c r="BH16" s="154"/>
      <c r="BI16" s="330">
        <f>BI50</f>
        <v>36472.699999999997</v>
      </c>
      <c r="BJ16" s="120"/>
      <c r="BK16" s="230"/>
      <c r="BL16" s="330">
        <f>BL50</f>
        <v>573060.4</v>
      </c>
      <c r="BM16" s="116"/>
      <c r="BN16" s="119"/>
      <c r="BO16" s="138"/>
      <c r="BP16" s="116"/>
      <c r="BQ16" s="107"/>
      <c r="BR16" s="16"/>
      <c r="BS16" s="8"/>
    </row>
    <row r="17" spans="1:71" s="27" customFormat="1" ht="15.75">
      <c r="A17" s="193" t="s">
        <v>11</v>
      </c>
      <c r="B17" s="368"/>
      <c r="C17" s="30"/>
      <c r="D17" s="31"/>
      <c r="E17" s="32"/>
      <c r="F17" s="126"/>
      <c r="G17" s="136">
        <f>(G18*(1-G19/G20))/100</f>
        <v>-0.37916221354049734</v>
      </c>
      <c r="H17" s="128">
        <v>2</v>
      </c>
      <c r="I17" s="133"/>
      <c r="J17" s="136">
        <f>(J18*(1-J19/J20))/100</f>
        <v>0.12663618945773739</v>
      </c>
      <c r="K17" s="142">
        <v>4</v>
      </c>
      <c r="L17" s="130"/>
      <c r="M17" s="136">
        <f>(M18*(1-M19/M20))/100</f>
        <v>0.12570677530664184</v>
      </c>
      <c r="N17" s="128">
        <v>4</v>
      </c>
      <c r="O17" s="130"/>
      <c r="P17" s="136">
        <f>(P18*(1-P19/P20))/100</f>
        <v>8.6595526437694428E-2</v>
      </c>
      <c r="Q17" s="128">
        <v>5</v>
      </c>
      <c r="R17" s="130"/>
      <c r="S17" s="136">
        <f>(S18*(1-S19/S20))/100</f>
        <v>0.3093121161682833</v>
      </c>
      <c r="T17" s="128">
        <v>2</v>
      </c>
      <c r="U17" s="133"/>
      <c r="V17" s="136">
        <f>(V18*(1-V19/V20))/100</f>
        <v>0.12311799593117476</v>
      </c>
      <c r="W17" s="142">
        <v>4</v>
      </c>
      <c r="X17" s="126"/>
      <c r="Y17" s="136">
        <f>(Y18*(1-Y19/Y20))/100</f>
        <v>0.18926594636638758</v>
      </c>
      <c r="Z17" s="142">
        <v>4</v>
      </c>
      <c r="AA17" s="126"/>
      <c r="AB17" s="136">
        <f>(AB18*(1-AB19/AB20))/100</f>
        <v>9.8385737566127146E-2</v>
      </c>
      <c r="AC17" s="128">
        <v>5</v>
      </c>
      <c r="AD17" s="133"/>
      <c r="AE17" s="136">
        <f>(AE18*(1-AE19/AE20))/100</f>
        <v>6.6899074671831302E-2</v>
      </c>
      <c r="AF17" s="128">
        <v>5</v>
      </c>
      <c r="AG17" s="133"/>
      <c r="AH17" s="136">
        <f>(AH18*(1-AH19/AH20))/100</f>
        <v>2.2896161588116894E-2</v>
      </c>
      <c r="AI17" s="142">
        <v>5</v>
      </c>
      <c r="AJ17" s="126"/>
      <c r="AK17" s="136">
        <f>(AK18*(1-AK19/AK20))/100</f>
        <v>9.5111048361697301E-2</v>
      </c>
      <c r="AL17" s="128">
        <v>5</v>
      </c>
      <c r="AM17" s="133"/>
      <c r="AN17" s="136">
        <f>(AN18*(1-AN19/AN20))/100</f>
        <v>8.1548141154046405E-2</v>
      </c>
      <c r="AO17" s="142">
        <v>5</v>
      </c>
      <c r="AP17" s="126"/>
      <c r="AQ17" s="136">
        <f>(AQ18*(1-AQ19/AQ20))/100</f>
        <v>1.7100391114014016E-2</v>
      </c>
      <c r="AR17" s="128">
        <v>5</v>
      </c>
      <c r="AS17" s="133"/>
      <c r="AT17" s="136">
        <f>(AT18*(1-AT19/AT20))/100</f>
        <v>0.24411261149061567</v>
      </c>
      <c r="AU17" s="142">
        <v>3</v>
      </c>
      <c r="AV17" s="221"/>
      <c r="AW17" s="136">
        <f>(AW18*(1-AW19/AW20))/100</f>
        <v>9.1285677816523428E-2</v>
      </c>
      <c r="AX17" s="128">
        <v>5</v>
      </c>
      <c r="AY17" s="130"/>
      <c r="AZ17" s="136">
        <f>(AZ18*(1-AZ19/AZ20))/100</f>
        <v>0</v>
      </c>
      <c r="BA17" s="128">
        <v>0</v>
      </c>
      <c r="BB17" s="133"/>
      <c r="BC17" s="136">
        <f>(BC18*(1-BC19/BC20))/100</f>
        <v>0</v>
      </c>
      <c r="BD17" s="142">
        <v>0</v>
      </c>
      <c r="BE17" s="126"/>
      <c r="BF17" s="136">
        <f>(BF18*(1-BF19/BF20))/100</f>
        <v>0.15837314780761877</v>
      </c>
      <c r="BG17" s="128">
        <v>4</v>
      </c>
      <c r="BH17" s="133"/>
      <c r="BI17" s="136">
        <f>(BI18*(1-BI19/BI20))/100</f>
        <v>0.12441376473539</v>
      </c>
      <c r="BJ17" s="142">
        <v>4</v>
      </c>
      <c r="BK17" s="130"/>
      <c r="BL17" s="136">
        <f>(BL18*(1-BL19/BL20))/100</f>
        <v>-0.59161428343730815</v>
      </c>
      <c r="BM17" s="128">
        <v>0</v>
      </c>
      <c r="BN17" s="132"/>
      <c r="BO17" s="136"/>
      <c r="BP17" s="128"/>
      <c r="BQ17" s="35"/>
      <c r="BR17" s="39"/>
      <c r="BS17" s="33"/>
    </row>
    <row r="18" spans="1:71" ht="110.25">
      <c r="A18" s="391" t="s">
        <v>11</v>
      </c>
      <c r="B18" s="369"/>
      <c r="C18" s="274" t="s">
        <v>180</v>
      </c>
      <c r="D18" s="106" t="s">
        <v>12</v>
      </c>
      <c r="E18" s="276" t="s">
        <v>181</v>
      </c>
      <c r="F18" s="178">
        <v>77</v>
      </c>
      <c r="G18" s="313">
        <v>77</v>
      </c>
      <c r="H18" s="116"/>
      <c r="I18" s="175">
        <v>38</v>
      </c>
      <c r="J18" s="175">
        <v>38</v>
      </c>
      <c r="K18" s="120"/>
      <c r="L18" s="203">
        <v>46</v>
      </c>
      <c r="M18" s="203">
        <v>46</v>
      </c>
      <c r="N18" s="116"/>
      <c r="O18" s="179">
        <v>28</v>
      </c>
      <c r="P18" s="179">
        <v>28</v>
      </c>
      <c r="Q18" s="116"/>
      <c r="R18" s="179">
        <v>67</v>
      </c>
      <c r="S18" s="179">
        <v>67</v>
      </c>
      <c r="T18" s="116"/>
      <c r="U18" s="154">
        <v>33</v>
      </c>
      <c r="V18" s="312">
        <v>33</v>
      </c>
      <c r="W18" s="120"/>
      <c r="X18" s="210">
        <v>56</v>
      </c>
      <c r="Y18" s="210">
        <v>56</v>
      </c>
      <c r="Z18" s="120"/>
      <c r="AA18" s="313">
        <v>52</v>
      </c>
      <c r="AB18" s="313">
        <v>52</v>
      </c>
      <c r="AC18" s="116"/>
      <c r="AD18" s="312">
        <v>30</v>
      </c>
      <c r="AE18" s="312">
        <v>30</v>
      </c>
      <c r="AF18" s="116"/>
      <c r="AG18" s="357">
        <v>9</v>
      </c>
      <c r="AH18" s="115">
        <v>9</v>
      </c>
      <c r="AI18" s="120"/>
      <c r="AJ18" s="178">
        <v>33</v>
      </c>
      <c r="AK18" s="115">
        <v>33</v>
      </c>
      <c r="AL18" s="116"/>
      <c r="AM18" s="215">
        <v>32</v>
      </c>
      <c r="AN18" s="215">
        <v>32</v>
      </c>
      <c r="AO18" s="120"/>
      <c r="AP18" s="178">
        <v>11</v>
      </c>
      <c r="AQ18" s="115">
        <v>11</v>
      </c>
      <c r="AR18" s="116"/>
      <c r="AS18" s="218">
        <v>170</v>
      </c>
      <c r="AT18" s="115">
        <v>170</v>
      </c>
      <c r="AU18" s="120"/>
      <c r="AV18" s="178">
        <v>46</v>
      </c>
      <c r="AW18" s="115">
        <v>46</v>
      </c>
      <c r="AX18" s="116"/>
      <c r="AY18" s="229"/>
      <c r="AZ18" s="118"/>
      <c r="BA18" s="116"/>
      <c r="BB18" s="175"/>
      <c r="BC18" s="115"/>
      <c r="BD18" s="120"/>
      <c r="BE18" s="228">
        <v>344</v>
      </c>
      <c r="BF18" s="320">
        <v>344</v>
      </c>
      <c r="BG18" s="116"/>
      <c r="BH18" s="154">
        <v>41</v>
      </c>
      <c r="BI18" s="320">
        <v>41</v>
      </c>
      <c r="BJ18" s="120"/>
      <c r="BK18" s="230">
        <v>277</v>
      </c>
      <c r="BL18" s="320">
        <v>277</v>
      </c>
      <c r="BM18" s="116"/>
      <c r="BN18" s="119"/>
      <c r="BO18" s="115"/>
      <c r="BP18" s="116"/>
      <c r="BQ18" s="107"/>
      <c r="BR18" s="12"/>
      <c r="BS18" s="8"/>
    </row>
    <row r="19" spans="1:71" ht="94.5">
      <c r="A19" s="391"/>
      <c r="B19" s="369"/>
      <c r="C19" s="1" t="s">
        <v>182</v>
      </c>
      <c r="D19" s="106" t="s">
        <v>13</v>
      </c>
      <c r="E19" s="105" t="s">
        <v>9</v>
      </c>
      <c r="F19" s="178"/>
      <c r="G19" s="115">
        <v>59822.400000000001</v>
      </c>
      <c r="H19" s="116"/>
      <c r="I19" s="199"/>
      <c r="J19" s="115">
        <v>14963.8</v>
      </c>
      <c r="K19" s="120"/>
      <c r="L19" s="202"/>
      <c r="M19" s="118">
        <v>18301.900000000001</v>
      </c>
      <c r="N19" s="116"/>
      <c r="O19" s="178"/>
      <c r="P19" s="118">
        <v>25050.3</v>
      </c>
      <c r="Q19" s="116"/>
      <c r="R19" s="178"/>
      <c r="S19" s="118">
        <v>15007.2</v>
      </c>
      <c r="T19" s="116"/>
      <c r="U19" s="154"/>
      <c r="V19" s="115">
        <v>10908.7</v>
      </c>
      <c r="W19" s="120"/>
      <c r="X19" s="209"/>
      <c r="Y19" s="115">
        <v>14809.7</v>
      </c>
      <c r="Z19" s="120"/>
      <c r="AA19" s="313"/>
      <c r="AB19" s="320">
        <v>16567.900000000001</v>
      </c>
      <c r="AC19" s="116"/>
      <c r="AD19" s="312"/>
      <c r="AE19" s="115">
        <v>16248.3</v>
      </c>
      <c r="AF19" s="116"/>
      <c r="AG19" s="154"/>
      <c r="AH19" s="115">
        <v>6445.1</v>
      </c>
      <c r="AI19" s="120"/>
      <c r="AJ19" s="178"/>
      <c r="AK19" s="115">
        <v>6553.9</v>
      </c>
      <c r="AL19" s="116"/>
      <c r="AM19" s="215"/>
      <c r="AN19" s="115">
        <v>8444.4</v>
      </c>
      <c r="AO19" s="120"/>
      <c r="AP19" s="178"/>
      <c r="AQ19" s="115">
        <v>10861.4</v>
      </c>
      <c r="AR19" s="116"/>
      <c r="AS19" s="218"/>
      <c r="AT19" s="115">
        <v>331788.59999999998</v>
      </c>
      <c r="AU19" s="120"/>
      <c r="AV19" s="178"/>
      <c r="AW19" s="143">
        <v>240826</v>
      </c>
      <c r="AX19" s="116"/>
      <c r="AY19" s="228"/>
      <c r="AZ19" s="118">
        <v>119759.2</v>
      </c>
      <c r="BA19" s="116"/>
      <c r="BB19" s="225"/>
      <c r="BC19" s="114">
        <v>181751.8</v>
      </c>
      <c r="BD19" s="120"/>
      <c r="BE19" s="228"/>
      <c r="BF19" s="306">
        <v>2048917.4</v>
      </c>
      <c r="BG19" s="116"/>
      <c r="BH19" s="154"/>
      <c r="BI19" s="306">
        <v>34714.400000000001</v>
      </c>
      <c r="BJ19" s="120"/>
      <c r="BK19" s="230"/>
      <c r="BL19" s="306">
        <v>630436.9</v>
      </c>
      <c r="BM19" s="116"/>
      <c r="BN19" s="119"/>
      <c r="BO19" s="138"/>
      <c r="BP19" s="116"/>
      <c r="BQ19" s="107"/>
      <c r="BR19" s="16"/>
      <c r="BS19" s="8"/>
    </row>
    <row r="20" spans="1:71" ht="94.5">
      <c r="A20" s="391"/>
      <c r="B20" s="369"/>
      <c r="C20" s="104" t="s">
        <v>14</v>
      </c>
      <c r="D20" s="106" t="s">
        <v>15</v>
      </c>
      <c r="E20" s="105" t="s">
        <v>9</v>
      </c>
      <c r="F20" s="178"/>
      <c r="G20" s="144">
        <v>40084.199999999997</v>
      </c>
      <c r="H20" s="145"/>
      <c r="I20" s="199"/>
      <c r="J20" s="115">
        <v>22443</v>
      </c>
      <c r="K20" s="146"/>
      <c r="L20" s="202"/>
      <c r="M20" s="118">
        <v>25184.1</v>
      </c>
      <c r="N20" s="145"/>
      <c r="O20" s="178"/>
      <c r="P20" s="118">
        <v>36266.400000000001</v>
      </c>
      <c r="Q20" s="145"/>
      <c r="R20" s="178"/>
      <c r="S20" s="118">
        <v>27876.799999999999</v>
      </c>
      <c r="T20" s="145"/>
      <c r="U20" s="154"/>
      <c r="V20" s="115">
        <v>17400.599999999999</v>
      </c>
      <c r="W20" s="146"/>
      <c r="X20" s="211"/>
      <c r="Y20" s="115">
        <v>22370.3</v>
      </c>
      <c r="Z20" s="146"/>
      <c r="AA20" s="313"/>
      <c r="AB20" s="320">
        <v>20434.099999999999</v>
      </c>
      <c r="AC20" s="145"/>
      <c r="AD20" s="312"/>
      <c r="AE20" s="115">
        <v>20911.5</v>
      </c>
      <c r="AF20" s="145"/>
      <c r="AG20" s="154"/>
      <c r="AH20" s="115">
        <v>8644.2000000000007</v>
      </c>
      <c r="AI20" s="146"/>
      <c r="AJ20" s="178"/>
      <c r="AK20" s="115">
        <v>9207.7000000000007</v>
      </c>
      <c r="AL20" s="145"/>
      <c r="AM20" s="215"/>
      <c r="AN20" s="115">
        <v>11332.3</v>
      </c>
      <c r="AO20" s="146"/>
      <c r="AP20" s="178"/>
      <c r="AQ20" s="115">
        <v>12860.7</v>
      </c>
      <c r="AR20" s="145"/>
      <c r="AS20" s="218"/>
      <c r="AT20" s="115">
        <v>387420.5</v>
      </c>
      <c r="AU20" s="146"/>
      <c r="AV20" s="178"/>
      <c r="AW20" s="143">
        <v>300449.3</v>
      </c>
      <c r="AX20" s="145"/>
      <c r="AY20" s="228"/>
      <c r="AZ20" s="118">
        <v>185536.5</v>
      </c>
      <c r="BA20" s="145"/>
      <c r="BB20" s="224"/>
      <c r="BC20" s="115">
        <v>207280.1</v>
      </c>
      <c r="BD20" s="146"/>
      <c r="BE20" s="228"/>
      <c r="BF20" s="320">
        <v>2147799.2999999998</v>
      </c>
      <c r="BG20" s="145"/>
      <c r="BH20" s="154"/>
      <c r="BI20" s="320">
        <v>49837.5</v>
      </c>
      <c r="BJ20" s="146"/>
      <c r="BK20" s="230"/>
      <c r="BL20" s="320">
        <v>519485.6</v>
      </c>
      <c r="BM20" s="145"/>
      <c r="BN20" s="119"/>
      <c r="BO20" s="138"/>
      <c r="BP20" s="145"/>
      <c r="BQ20" s="107"/>
      <c r="BR20" s="16"/>
      <c r="BS20" s="9"/>
    </row>
    <row r="21" spans="1:71" s="27" customFormat="1" ht="18.75">
      <c r="A21" s="192" t="s">
        <v>167</v>
      </c>
      <c r="B21" s="367"/>
      <c r="C21" s="36"/>
      <c r="D21" s="36"/>
      <c r="E21" s="40"/>
      <c r="F21" s="201"/>
      <c r="G21" s="124"/>
      <c r="H21" s="139">
        <f>H22+H25+H28+H30+H32+H34+H37</f>
        <v>30</v>
      </c>
      <c r="I21" s="198"/>
      <c r="J21" s="125"/>
      <c r="K21" s="139">
        <f>K22+K25+K28+K30+K32+K34+K37</f>
        <v>22</v>
      </c>
      <c r="L21" s="176"/>
      <c r="M21" s="125"/>
      <c r="N21" s="139">
        <f>N22+N25+N28+N30+N32+N34+N37</f>
        <v>29</v>
      </c>
      <c r="O21" s="176"/>
      <c r="P21" s="125"/>
      <c r="Q21" s="139">
        <f>Q22+Q25+Q28+Q30+Q32+Q34+Q37</f>
        <v>29</v>
      </c>
      <c r="R21" s="176"/>
      <c r="S21" s="125"/>
      <c r="T21" s="139">
        <f>T22+T25+T28+T30+T32+T34+T37</f>
        <v>24</v>
      </c>
      <c r="U21" s="198"/>
      <c r="V21" s="125"/>
      <c r="W21" s="139">
        <f>W22+W25+W28+W30+W32+W34+W37</f>
        <v>29</v>
      </c>
      <c r="X21" s="201"/>
      <c r="Y21" s="125"/>
      <c r="Z21" s="156">
        <f>Z22+Z25+Z28+Z30+Z32+Z34+Z37</f>
        <v>29</v>
      </c>
      <c r="AA21" s="201"/>
      <c r="AB21" s="125"/>
      <c r="AC21" s="139">
        <f>AC22+AC25+AC28+AC30+AC32+AC34+AC37</f>
        <v>29</v>
      </c>
      <c r="AD21" s="198"/>
      <c r="AE21" s="125"/>
      <c r="AF21" s="139">
        <f>AF22+AF25+AF28+AF30+AF32+AF34+AF37</f>
        <v>24</v>
      </c>
      <c r="AG21" s="198"/>
      <c r="AH21" s="125"/>
      <c r="AI21" s="139">
        <f>AI22+AI25+AI28+AI30+AI32+AI34+AI37</f>
        <v>19</v>
      </c>
      <c r="AJ21" s="201"/>
      <c r="AK21" s="125"/>
      <c r="AL21" s="139">
        <f>AL22+AL25+AL28+AL30+AL32+AL34+AL37</f>
        <v>30</v>
      </c>
      <c r="AM21" s="198"/>
      <c r="AN21" s="125"/>
      <c r="AO21" s="139">
        <f>AO22+AO25+AO28+AO30+AO32+AO34+AO37</f>
        <v>29</v>
      </c>
      <c r="AP21" s="201"/>
      <c r="AQ21" s="125"/>
      <c r="AR21" s="139">
        <f>AR22+AR25+AR28+AR30+AR32+AR34+AR37</f>
        <v>20</v>
      </c>
      <c r="AS21" s="198"/>
      <c r="AT21" s="125"/>
      <c r="AU21" s="139">
        <f>AU22+AU25+AU28+AU30+AU32+AU34+AU37</f>
        <v>19</v>
      </c>
      <c r="AV21" s="201"/>
      <c r="AW21" s="125"/>
      <c r="AX21" s="139">
        <f>AX22+AX25+AX28+AX30+AX32+AX34+AX37</f>
        <v>33</v>
      </c>
      <c r="AY21" s="176"/>
      <c r="AZ21" s="125"/>
      <c r="BA21" s="139">
        <f>BA22+BA25+BA28+BA30+BA32+BA34+BA37</f>
        <v>7</v>
      </c>
      <c r="BB21" s="198"/>
      <c r="BC21" s="125"/>
      <c r="BD21" s="139">
        <f>BD22+BD25+BD28+BD30+BD32+BD34+BD37</f>
        <v>0</v>
      </c>
      <c r="BE21" s="201"/>
      <c r="BF21" s="125"/>
      <c r="BG21" s="139">
        <f>BG22+BG25+BG28+BG30+BG32+BG34+BG37</f>
        <v>27</v>
      </c>
      <c r="BH21" s="198"/>
      <c r="BI21" s="125"/>
      <c r="BJ21" s="139">
        <f>BJ22+BJ25+BJ28+BJ30+BJ32+BJ34+BJ37</f>
        <v>20</v>
      </c>
      <c r="BK21" s="176"/>
      <c r="BL21" s="125"/>
      <c r="BM21" s="139">
        <f>BM22+BM25+BM28+BM30+BM32+BM34+BM37</f>
        <v>33</v>
      </c>
      <c r="BN21" s="174">
        <f>SUMIF(F4:BM4,"Оценка",F21:BM21)</f>
        <v>482</v>
      </c>
      <c r="BO21" s="125">
        <f>BN21/18</f>
        <v>26.777777777777779</v>
      </c>
      <c r="BP21" s="125">
        <f>35*18</f>
        <v>630</v>
      </c>
      <c r="BQ21" s="38"/>
      <c r="BR21" s="41"/>
      <c r="BS21" s="37"/>
    </row>
    <row r="22" spans="1:71" s="27" customFormat="1" ht="15.75">
      <c r="A22" s="193" t="s">
        <v>16</v>
      </c>
      <c r="B22" s="368"/>
      <c r="C22" s="30"/>
      <c r="D22" s="31"/>
      <c r="E22" s="32"/>
      <c r="F22" s="126"/>
      <c r="G22" s="136">
        <f>G23/G24*100%</f>
        <v>0.99999248638156657</v>
      </c>
      <c r="H22" s="128">
        <v>5</v>
      </c>
      <c r="I22" s="133"/>
      <c r="J22" s="136">
        <f>J23/J24*100%</f>
        <v>0.99406026254637825</v>
      </c>
      <c r="K22" s="142">
        <v>4</v>
      </c>
      <c r="L22" s="130"/>
      <c r="M22" s="136">
        <f>M23/M24*100%</f>
        <v>0.99994851553114805</v>
      </c>
      <c r="N22" s="128">
        <v>5</v>
      </c>
      <c r="O22" s="130"/>
      <c r="P22" s="136">
        <f>P23/P24*100%</f>
        <v>0.9998650650198323</v>
      </c>
      <c r="Q22" s="128">
        <v>5</v>
      </c>
      <c r="R22" s="130"/>
      <c r="S22" s="136">
        <f>S23/S24*100%</f>
        <v>0.99990152726522452</v>
      </c>
      <c r="T22" s="128">
        <v>5</v>
      </c>
      <c r="U22" s="133"/>
      <c r="V22" s="136">
        <f>V23/V24*100%</f>
        <v>0.9989513250576455</v>
      </c>
      <c r="W22" s="142">
        <v>5</v>
      </c>
      <c r="X22" s="126"/>
      <c r="Y22" s="136">
        <f>Y23/Y24*100%</f>
        <v>0.99984054482233597</v>
      </c>
      <c r="Z22" s="142">
        <v>5</v>
      </c>
      <c r="AA22" s="126"/>
      <c r="AB22" s="136">
        <f>AB23/AB24*100%</f>
        <v>0.9989423045948006</v>
      </c>
      <c r="AC22" s="128">
        <v>5</v>
      </c>
      <c r="AD22" s="133"/>
      <c r="AE22" s="136">
        <f>AE23/AE24*100%</f>
        <v>0.99948974981795768</v>
      </c>
      <c r="AF22" s="128">
        <v>4</v>
      </c>
      <c r="AG22" s="133"/>
      <c r="AH22" s="136">
        <f>AH23/AH24*100%</f>
        <v>0.99989511589693392</v>
      </c>
      <c r="AI22" s="142">
        <v>5</v>
      </c>
      <c r="AJ22" s="126"/>
      <c r="AK22" s="136">
        <f>AK23/AK24*100%</f>
        <v>0.99996673246246326</v>
      </c>
      <c r="AL22" s="128">
        <v>5</v>
      </c>
      <c r="AM22" s="133"/>
      <c r="AN22" s="136">
        <f>AN23/AN24*100%</f>
        <v>0.99981366955626749</v>
      </c>
      <c r="AO22" s="142">
        <v>4</v>
      </c>
      <c r="AP22" s="126"/>
      <c r="AQ22" s="136">
        <f>AQ23/AQ24*100%</f>
        <v>0.99819344949479161</v>
      </c>
      <c r="AR22" s="128">
        <v>5</v>
      </c>
      <c r="AS22" s="133"/>
      <c r="AT22" s="136">
        <f>AT23/AT24*100%</f>
        <v>0.99634624032007524</v>
      </c>
      <c r="AU22" s="142">
        <v>5</v>
      </c>
      <c r="AV22" s="221"/>
      <c r="AW22" s="136">
        <f>AW23/AW24*100%</f>
        <v>1</v>
      </c>
      <c r="AX22" s="128">
        <v>5</v>
      </c>
      <c r="AY22" s="130"/>
      <c r="AZ22" s="136">
        <f>AZ23/AZ24*100%</f>
        <v>0.99378734250138556</v>
      </c>
      <c r="BA22" s="128">
        <v>0</v>
      </c>
      <c r="BB22" s="133"/>
      <c r="BC22" s="136">
        <f>BC23/BC24*100%</f>
        <v>1</v>
      </c>
      <c r="BD22" s="142">
        <v>0</v>
      </c>
      <c r="BE22" s="126"/>
      <c r="BF22" s="136">
        <f>BF23/BF24*100%</f>
        <v>0.99338431653125892</v>
      </c>
      <c r="BG22" s="128">
        <v>4</v>
      </c>
      <c r="BH22" s="133"/>
      <c r="BI22" s="136">
        <f>BI23/BI24*100%</f>
        <v>1</v>
      </c>
      <c r="BJ22" s="142">
        <v>5</v>
      </c>
      <c r="BK22" s="130"/>
      <c r="BL22" s="136">
        <f>BL23/BL24*100%</f>
        <v>0.99330907841343397</v>
      </c>
      <c r="BM22" s="128">
        <v>4</v>
      </c>
      <c r="BN22" s="132"/>
      <c r="BO22" s="136"/>
      <c r="BP22" s="128"/>
      <c r="BQ22" s="35"/>
      <c r="BR22" s="39"/>
      <c r="BS22" s="33"/>
    </row>
    <row r="23" spans="1:71" ht="78.75">
      <c r="A23" s="391" t="s">
        <v>16</v>
      </c>
      <c r="B23" s="369"/>
      <c r="C23" s="274" t="s">
        <v>183</v>
      </c>
      <c r="D23" s="106" t="s">
        <v>8</v>
      </c>
      <c r="E23" s="105" t="s">
        <v>17</v>
      </c>
      <c r="F23" s="203"/>
      <c r="G23" s="320">
        <v>39927.199999999997</v>
      </c>
      <c r="H23" s="332"/>
      <c r="I23" s="333"/>
      <c r="J23" s="331">
        <v>17924</v>
      </c>
      <c r="K23" s="334"/>
      <c r="L23" s="204"/>
      <c r="M23" s="331">
        <v>23306.799999999999</v>
      </c>
      <c r="N23" s="332"/>
      <c r="O23" s="203"/>
      <c r="P23" s="331">
        <v>31862.9</v>
      </c>
      <c r="Q23" s="332"/>
      <c r="R23" s="203"/>
      <c r="S23" s="331">
        <v>21323.599999999999</v>
      </c>
      <c r="T23" s="332"/>
      <c r="U23" s="206"/>
      <c r="V23" s="331">
        <v>15812.9</v>
      </c>
      <c r="W23" s="334"/>
      <c r="X23" s="335"/>
      <c r="Y23" s="331">
        <v>19438.099999999999</v>
      </c>
      <c r="Z23" s="334"/>
      <c r="AA23" s="203"/>
      <c r="AB23" s="331">
        <v>18605.7</v>
      </c>
      <c r="AC23" s="332"/>
      <c r="AD23" s="206"/>
      <c r="AE23" s="331">
        <v>18804.7</v>
      </c>
      <c r="AF23" s="332"/>
      <c r="AG23" s="336"/>
      <c r="AH23" s="331">
        <v>8580</v>
      </c>
      <c r="AI23" s="334"/>
      <c r="AJ23" s="203"/>
      <c r="AK23" s="331">
        <v>9017.5</v>
      </c>
      <c r="AL23" s="332"/>
      <c r="AM23" s="337"/>
      <c r="AN23" s="331">
        <v>11268.2</v>
      </c>
      <c r="AO23" s="334"/>
      <c r="AP23" s="203"/>
      <c r="AQ23" s="331">
        <v>12763.7</v>
      </c>
      <c r="AR23" s="332"/>
      <c r="AS23" s="338"/>
      <c r="AT23" s="331">
        <v>315966.7</v>
      </c>
      <c r="AU23" s="334"/>
      <c r="AV23" s="203"/>
      <c r="AW23" s="331">
        <v>184871.9</v>
      </c>
      <c r="AX23" s="332"/>
      <c r="AY23" s="339"/>
      <c r="AZ23" s="331">
        <v>45541.1</v>
      </c>
      <c r="BA23" s="332"/>
      <c r="BB23" s="340"/>
      <c r="BC23" s="331">
        <v>200486.6</v>
      </c>
      <c r="BD23" s="334"/>
      <c r="BE23" s="341"/>
      <c r="BF23" s="331">
        <v>717265</v>
      </c>
      <c r="BG23" s="332"/>
      <c r="BH23" s="206"/>
      <c r="BI23" s="331">
        <v>3488.5</v>
      </c>
      <c r="BJ23" s="334"/>
      <c r="BK23" s="339"/>
      <c r="BL23" s="331">
        <v>201187.9</v>
      </c>
      <c r="BM23" s="332"/>
      <c r="BN23" s="119"/>
      <c r="BO23" s="138"/>
      <c r="BP23" s="116"/>
      <c r="BQ23" s="107"/>
      <c r="BR23" s="16"/>
      <c r="BS23" s="8"/>
    </row>
    <row r="24" spans="1:71" ht="94.5">
      <c r="A24" s="391"/>
      <c r="B24" s="369"/>
      <c r="C24" s="274" t="s">
        <v>184</v>
      </c>
      <c r="D24" s="106" t="s">
        <v>8</v>
      </c>
      <c r="E24" s="105" t="s">
        <v>17</v>
      </c>
      <c r="F24" s="178"/>
      <c r="G24" s="330">
        <f>G13</f>
        <v>39927.5</v>
      </c>
      <c r="H24" s="116"/>
      <c r="I24" s="199"/>
      <c r="J24" s="330">
        <f>J13</f>
        <v>18031.099999999999</v>
      </c>
      <c r="K24" s="120"/>
      <c r="L24" s="202"/>
      <c r="M24" s="330">
        <f>M13</f>
        <v>23308</v>
      </c>
      <c r="N24" s="116"/>
      <c r="O24" s="178"/>
      <c r="P24" s="330">
        <f>P13</f>
        <v>31867.200000000001</v>
      </c>
      <c r="Q24" s="116"/>
      <c r="R24" s="178"/>
      <c r="S24" s="330">
        <f>S13</f>
        <v>21325.7</v>
      </c>
      <c r="T24" s="116"/>
      <c r="U24" s="154"/>
      <c r="V24" s="330">
        <f>V13</f>
        <v>15829.5</v>
      </c>
      <c r="W24" s="120"/>
      <c r="X24" s="211"/>
      <c r="Y24" s="330">
        <f>Y13</f>
        <v>19441.2</v>
      </c>
      <c r="Z24" s="120"/>
      <c r="AA24" s="203"/>
      <c r="AB24" s="330">
        <f>AB13</f>
        <v>18625.400000000001</v>
      </c>
      <c r="AC24" s="116"/>
      <c r="AD24" s="312"/>
      <c r="AE24" s="330">
        <f>AE13</f>
        <v>18814.3</v>
      </c>
      <c r="AF24" s="116"/>
      <c r="AG24" s="114"/>
      <c r="AH24" s="330">
        <f>AH13</f>
        <v>8580.9</v>
      </c>
      <c r="AI24" s="120"/>
      <c r="AJ24" s="178"/>
      <c r="AK24" s="330">
        <f>AK13</f>
        <v>9017.7999999999993</v>
      </c>
      <c r="AL24" s="116"/>
      <c r="AM24" s="215"/>
      <c r="AN24" s="330">
        <f>AN13</f>
        <v>11270.3</v>
      </c>
      <c r="AO24" s="120"/>
      <c r="AP24" s="178"/>
      <c r="AQ24" s="330">
        <f>AQ13</f>
        <v>12786.8</v>
      </c>
      <c r="AR24" s="116"/>
      <c r="AS24" s="218"/>
      <c r="AT24" s="330">
        <f>AT13</f>
        <v>317125.40000000002</v>
      </c>
      <c r="AU24" s="120"/>
      <c r="AV24" s="178"/>
      <c r="AW24" s="330">
        <f>AW13</f>
        <v>184871.9</v>
      </c>
      <c r="AX24" s="116"/>
      <c r="AY24" s="228"/>
      <c r="AZ24" s="330">
        <f>AZ13</f>
        <v>45825.8</v>
      </c>
      <c r="BA24" s="116"/>
      <c r="BB24" s="224"/>
      <c r="BC24" s="330">
        <f>BC13</f>
        <v>200486.6</v>
      </c>
      <c r="BD24" s="120"/>
      <c r="BE24" s="234"/>
      <c r="BF24" s="330">
        <f>BF13</f>
        <v>722041.8</v>
      </c>
      <c r="BG24" s="116"/>
      <c r="BH24" s="154"/>
      <c r="BI24" s="330">
        <f>BI13</f>
        <v>3488.5</v>
      </c>
      <c r="BJ24" s="120"/>
      <c r="BK24" s="230"/>
      <c r="BL24" s="330">
        <f>BL13</f>
        <v>202543.1</v>
      </c>
      <c r="BM24" s="116"/>
      <c r="BN24" s="119"/>
      <c r="BO24" s="138"/>
      <c r="BP24" s="116"/>
      <c r="BQ24" s="107"/>
      <c r="BR24" s="16"/>
      <c r="BS24" s="8"/>
    </row>
    <row r="25" spans="1:71" s="27" customFormat="1" ht="15.75">
      <c r="A25" s="193" t="s">
        <v>18</v>
      </c>
      <c r="B25" s="368"/>
      <c r="C25" s="30"/>
      <c r="D25" s="31"/>
      <c r="E25" s="32"/>
      <c r="F25" s="126"/>
      <c r="G25" s="136">
        <f>G26*100%/(G26+G27)</f>
        <v>0.21696940220354341</v>
      </c>
      <c r="H25" s="128">
        <v>5</v>
      </c>
      <c r="I25" s="133"/>
      <c r="J25" s="136">
        <f>J26*100%/(J26+J27)</f>
        <v>0.32373237550133371</v>
      </c>
      <c r="K25" s="142">
        <v>3</v>
      </c>
      <c r="L25" s="130"/>
      <c r="M25" s="136">
        <f>M26*100%/(M26+M27)</f>
        <v>0.27207195952276847</v>
      </c>
      <c r="N25" s="128">
        <v>4</v>
      </c>
      <c r="O25" s="130"/>
      <c r="P25" s="136">
        <f>P26*100%/(P26+P27)</f>
        <v>0.27368569819896826</v>
      </c>
      <c r="Q25" s="128">
        <v>4</v>
      </c>
      <c r="R25" s="130"/>
      <c r="S25" s="136">
        <f>S26*100%/(S26+S27)</f>
        <v>0.28709600847851452</v>
      </c>
      <c r="T25" s="128">
        <v>4</v>
      </c>
      <c r="U25" s="133"/>
      <c r="V25" s="136">
        <f>V26*100%/(V26+V27)</f>
        <v>0.26586503864992223</v>
      </c>
      <c r="W25" s="142">
        <v>4</v>
      </c>
      <c r="X25" s="126"/>
      <c r="Y25" s="136">
        <f>Y26*100%/(Y26+Y27)</f>
        <v>0.27633141601980604</v>
      </c>
      <c r="Z25" s="142">
        <v>4</v>
      </c>
      <c r="AA25" s="126"/>
      <c r="AB25" s="136">
        <f>AB26*100%/(AB26+AB27)</f>
        <v>0.22726423204874219</v>
      </c>
      <c r="AC25" s="128">
        <v>4</v>
      </c>
      <c r="AD25" s="133"/>
      <c r="AE25" s="136">
        <f>AE26*100%/(AE26+AE27)</f>
        <v>0.25329283062322555</v>
      </c>
      <c r="AF25" s="128">
        <v>5</v>
      </c>
      <c r="AG25" s="133"/>
      <c r="AH25" s="136">
        <f>AH26*100%/(AH26+AH27)</f>
        <v>0.27143039103298944</v>
      </c>
      <c r="AI25" s="142">
        <v>4</v>
      </c>
      <c r="AJ25" s="126"/>
      <c r="AK25" s="136">
        <f>AK26*100%/(AK26+AK27)</f>
        <v>0.21252794466955424</v>
      </c>
      <c r="AL25" s="128">
        <v>5</v>
      </c>
      <c r="AM25" s="133"/>
      <c r="AN25" s="136">
        <f>AN26*100%/(AN26+AN27)</f>
        <v>0.21205255686784563</v>
      </c>
      <c r="AO25" s="142">
        <v>5</v>
      </c>
      <c r="AP25" s="126"/>
      <c r="AQ25" s="136">
        <f>AQ26*100%/(AQ26+AQ27)</f>
        <v>0.23021669511305173</v>
      </c>
      <c r="AR25" s="128">
        <v>5</v>
      </c>
      <c r="AS25" s="133"/>
      <c r="AT25" s="136">
        <f>AT26*100%/(AT26+AT27)</f>
        <v>0.28591674900582809</v>
      </c>
      <c r="AU25" s="142">
        <v>4</v>
      </c>
      <c r="AV25" s="221"/>
      <c r="AW25" s="136">
        <f>AW26*100%/(AW26+AW27)</f>
        <v>0.2639714398214153</v>
      </c>
      <c r="AX25" s="128">
        <v>4</v>
      </c>
      <c r="AY25" s="130"/>
      <c r="AZ25" s="136">
        <f>AZ26*100%/(AZ26+AZ27)</f>
        <v>0.28101816987706246</v>
      </c>
      <c r="BA25" s="128">
        <v>2</v>
      </c>
      <c r="BB25" s="133"/>
      <c r="BC25" s="136">
        <f>BC26*100%/(BC26+BC27)</f>
        <v>0.22854104089659913</v>
      </c>
      <c r="BD25" s="142">
        <v>0</v>
      </c>
      <c r="BE25" s="126"/>
      <c r="BF25" s="136">
        <f>BF26*100%/(BF26+BF27)</f>
        <v>0.23268758483987123</v>
      </c>
      <c r="BG25" s="128">
        <v>5</v>
      </c>
      <c r="BH25" s="133"/>
      <c r="BI25" s="136">
        <f>BI26*100%/(BI26+BI27)</f>
        <v>0.1847775285100019</v>
      </c>
      <c r="BJ25" s="142">
        <v>5</v>
      </c>
      <c r="BK25" s="130"/>
      <c r="BL25" s="136">
        <f>BL26*100%/(BL26+BL27)</f>
        <v>0.25566736837431975</v>
      </c>
      <c r="BM25" s="128">
        <v>4</v>
      </c>
      <c r="BN25" s="132"/>
      <c r="BO25" s="136"/>
      <c r="BP25" s="128"/>
      <c r="BQ25" s="35"/>
      <c r="BR25" s="39"/>
      <c r="BS25" s="33"/>
    </row>
    <row r="26" spans="1:71" ht="110.25">
      <c r="A26" s="391" t="s">
        <v>18</v>
      </c>
      <c r="B26" s="369"/>
      <c r="C26" s="274" t="s">
        <v>185</v>
      </c>
      <c r="D26" s="106" t="s">
        <v>8</v>
      </c>
      <c r="E26" s="105" t="s">
        <v>19</v>
      </c>
      <c r="F26" s="178"/>
      <c r="G26" s="115">
        <v>11063.4</v>
      </c>
      <c r="H26" s="116"/>
      <c r="I26" s="199"/>
      <c r="J26" s="115">
        <v>8580.2999999999993</v>
      </c>
      <c r="K26" s="120"/>
      <c r="L26" s="202"/>
      <c r="M26" s="118">
        <v>8711.2000000000007</v>
      </c>
      <c r="N26" s="116"/>
      <c r="O26" s="178"/>
      <c r="P26" s="118">
        <v>12006.4</v>
      </c>
      <c r="Q26" s="116"/>
      <c r="R26" s="178"/>
      <c r="S26" s="118">
        <v>8587.2999999999993</v>
      </c>
      <c r="T26" s="116"/>
      <c r="U26" s="206"/>
      <c r="V26" s="115">
        <v>5726.6</v>
      </c>
      <c r="W26" s="120"/>
      <c r="X26" s="211"/>
      <c r="Y26" s="115">
        <v>7422.4</v>
      </c>
      <c r="Z26" s="120"/>
      <c r="AA26" s="313"/>
      <c r="AB26" s="305">
        <v>5472</v>
      </c>
      <c r="AC26" s="116"/>
      <c r="AD26" s="312"/>
      <c r="AE26" s="114">
        <v>6378.8</v>
      </c>
      <c r="AF26" s="116"/>
      <c r="AG26" s="114"/>
      <c r="AH26" s="113">
        <v>3196.5</v>
      </c>
      <c r="AI26" s="120"/>
      <c r="AJ26" s="178"/>
      <c r="AK26" s="115">
        <v>2433.6999999999998</v>
      </c>
      <c r="AL26" s="116"/>
      <c r="AM26" s="216"/>
      <c r="AN26" s="115">
        <v>3032.5</v>
      </c>
      <c r="AO26" s="120"/>
      <c r="AP26" s="178"/>
      <c r="AQ26" s="113">
        <v>3817.2</v>
      </c>
      <c r="AR26" s="116"/>
      <c r="AS26" s="218"/>
      <c r="AT26" s="113">
        <v>126512.1</v>
      </c>
      <c r="AU26" s="120"/>
      <c r="AV26" s="178"/>
      <c r="AW26" s="143">
        <v>66303</v>
      </c>
      <c r="AX26" s="116"/>
      <c r="AY26" s="228"/>
      <c r="AZ26" s="117">
        <v>17800</v>
      </c>
      <c r="BA26" s="116"/>
      <c r="BB26" s="224"/>
      <c r="BC26" s="114">
        <v>59393.2</v>
      </c>
      <c r="BD26" s="120"/>
      <c r="BE26" s="234"/>
      <c r="BF26" s="115">
        <v>217510.7</v>
      </c>
      <c r="BG26" s="116"/>
      <c r="BH26" s="154"/>
      <c r="BI26" s="113">
        <v>790.7</v>
      </c>
      <c r="BJ26" s="120"/>
      <c r="BK26" s="230"/>
      <c r="BL26" s="119">
        <v>69105.100000000006</v>
      </c>
      <c r="BM26" s="116"/>
      <c r="BN26" s="119"/>
      <c r="BO26" s="115"/>
      <c r="BP26" s="116"/>
      <c r="BQ26" s="107"/>
      <c r="BR26" s="12"/>
      <c r="BS26" s="8"/>
    </row>
    <row r="27" spans="1:71" ht="110.25">
      <c r="A27" s="391"/>
      <c r="B27" s="369"/>
      <c r="C27" s="274" t="s">
        <v>186</v>
      </c>
      <c r="D27" s="106" t="s">
        <v>8</v>
      </c>
      <c r="E27" s="105" t="s">
        <v>20</v>
      </c>
      <c r="F27" s="178"/>
      <c r="G27" s="330">
        <f>G23</f>
        <v>39927.199999999997</v>
      </c>
      <c r="H27" s="116"/>
      <c r="I27" s="199"/>
      <c r="J27" s="330">
        <f>J23</f>
        <v>17924</v>
      </c>
      <c r="K27" s="120"/>
      <c r="L27" s="202"/>
      <c r="M27" s="330">
        <f>M23</f>
        <v>23306.799999999999</v>
      </c>
      <c r="N27" s="116"/>
      <c r="O27" s="178"/>
      <c r="P27" s="330">
        <f>P23</f>
        <v>31862.9</v>
      </c>
      <c r="Q27" s="116"/>
      <c r="R27" s="178"/>
      <c r="S27" s="330">
        <f>S23</f>
        <v>21323.599999999999</v>
      </c>
      <c r="T27" s="116"/>
      <c r="U27" s="154"/>
      <c r="V27" s="330">
        <f>V23</f>
        <v>15812.9</v>
      </c>
      <c r="W27" s="120"/>
      <c r="X27" s="211"/>
      <c r="Y27" s="330">
        <f>Y23</f>
        <v>19438.099999999999</v>
      </c>
      <c r="Z27" s="120"/>
      <c r="AA27" s="313"/>
      <c r="AB27" s="330">
        <f>AB23</f>
        <v>18605.7</v>
      </c>
      <c r="AC27" s="116"/>
      <c r="AD27" s="312"/>
      <c r="AE27" s="330">
        <f>AE23</f>
        <v>18804.7</v>
      </c>
      <c r="AF27" s="116"/>
      <c r="AG27" s="114"/>
      <c r="AH27" s="330">
        <f>AH23</f>
        <v>8580</v>
      </c>
      <c r="AI27" s="120"/>
      <c r="AJ27" s="178"/>
      <c r="AK27" s="330">
        <f>AK23</f>
        <v>9017.5</v>
      </c>
      <c r="AL27" s="116"/>
      <c r="AM27" s="216"/>
      <c r="AN27" s="330">
        <f>AN23</f>
        <v>11268.2</v>
      </c>
      <c r="AO27" s="120"/>
      <c r="AP27" s="178"/>
      <c r="AQ27" s="330">
        <f>AQ23</f>
        <v>12763.7</v>
      </c>
      <c r="AR27" s="116"/>
      <c r="AS27" s="218"/>
      <c r="AT27" s="330">
        <f>AT23</f>
        <v>315966.7</v>
      </c>
      <c r="AU27" s="120"/>
      <c r="AV27" s="178"/>
      <c r="AW27" s="330">
        <f>AW23</f>
        <v>184871.9</v>
      </c>
      <c r="AX27" s="116"/>
      <c r="AY27" s="228"/>
      <c r="AZ27" s="330">
        <f>AZ23</f>
        <v>45541.1</v>
      </c>
      <c r="BA27" s="116"/>
      <c r="BB27" s="224"/>
      <c r="BC27" s="330">
        <f>BC23</f>
        <v>200486.6</v>
      </c>
      <c r="BD27" s="120"/>
      <c r="BE27" s="234"/>
      <c r="BF27" s="330">
        <f>BF23</f>
        <v>717265</v>
      </c>
      <c r="BG27" s="116"/>
      <c r="BH27" s="154"/>
      <c r="BI27" s="330">
        <f>BI23</f>
        <v>3488.5</v>
      </c>
      <c r="BJ27" s="120"/>
      <c r="BK27" s="230"/>
      <c r="BL27" s="330">
        <f>BL23</f>
        <v>201187.9</v>
      </c>
      <c r="BM27" s="116"/>
      <c r="BN27" s="119"/>
      <c r="BO27" s="138"/>
      <c r="BP27" s="116"/>
      <c r="BQ27" s="107"/>
      <c r="BR27" s="16"/>
      <c r="BS27" s="8"/>
    </row>
    <row r="28" spans="1:71" s="27" customFormat="1" ht="15.75">
      <c r="A28" s="193" t="s">
        <v>21</v>
      </c>
      <c r="B28" s="368"/>
      <c r="C28" s="30"/>
      <c r="D28" s="31"/>
      <c r="E28" s="32"/>
      <c r="F28" s="126"/>
      <c r="G28" s="136"/>
      <c r="H28" s="128">
        <v>5</v>
      </c>
      <c r="I28" s="133"/>
      <c r="J28" s="129"/>
      <c r="K28" s="142">
        <v>5</v>
      </c>
      <c r="L28" s="130"/>
      <c r="M28" s="131"/>
      <c r="N28" s="128">
        <v>5</v>
      </c>
      <c r="O28" s="130"/>
      <c r="P28" s="131"/>
      <c r="Q28" s="128">
        <v>5</v>
      </c>
      <c r="R28" s="130"/>
      <c r="S28" s="131"/>
      <c r="T28" s="128">
        <v>0</v>
      </c>
      <c r="U28" s="133"/>
      <c r="V28" s="129"/>
      <c r="W28" s="142">
        <v>5</v>
      </c>
      <c r="X28" s="126"/>
      <c r="Y28" s="129"/>
      <c r="Z28" s="142">
        <v>5</v>
      </c>
      <c r="AA28" s="126"/>
      <c r="AB28" s="129"/>
      <c r="AC28" s="128">
        <v>5</v>
      </c>
      <c r="AD28" s="133"/>
      <c r="AE28" s="129"/>
      <c r="AF28" s="128">
        <v>0</v>
      </c>
      <c r="AG28" s="133"/>
      <c r="AH28" s="129"/>
      <c r="AI28" s="142">
        <v>0</v>
      </c>
      <c r="AJ28" s="126"/>
      <c r="AK28" s="129"/>
      <c r="AL28" s="128">
        <v>5</v>
      </c>
      <c r="AM28" s="133"/>
      <c r="AN28" s="129"/>
      <c r="AO28" s="142">
        <v>5</v>
      </c>
      <c r="AP28" s="126"/>
      <c r="AQ28" s="129"/>
      <c r="AR28" s="139"/>
      <c r="AS28" s="133"/>
      <c r="AT28" s="129"/>
      <c r="AU28" s="142">
        <v>0</v>
      </c>
      <c r="AV28" s="221"/>
      <c r="AW28" s="134"/>
      <c r="AX28" s="128">
        <v>5</v>
      </c>
      <c r="AY28" s="130"/>
      <c r="AZ28" s="131"/>
      <c r="BA28" s="139"/>
      <c r="BB28" s="133"/>
      <c r="BC28" s="129"/>
      <c r="BD28" s="142">
        <v>0</v>
      </c>
      <c r="BE28" s="126"/>
      <c r="BF28" s="129"/>
      <c r="BG28" s="128">
        <v>0</v>
      </c>
      <c r="BH28" s="133"/>
      <c r="BI28" s="129"/>
      <c r="BJ28" s="156"/>
      <c r="BK28" s="130"/>
      <c r="BL28" s="129"/>
      <c r="BM28" s="128">
        <v>5</v>
      </c>
      <c r="BN28" s="132"/>
      <c r="BO28" s="129"/>
      <c r="BP28" s="128"/>
      <c r="BQ28" s="35"/>
      <c r="BR28" s="34"/>
      <c r="BS28" s="33"/>
    </row>
    <row r="29" spans="1:71" s="23" customFormat="1" ht="315">
      <c r="A29" s="194" t="s">
        <v>21</v>
      </c>
      <c r="B29" s="369"/>
      <c r="C29" s="274" t="s">
        <v>187</v>
      </c>
      <c r="D29" s="106" t="s">
        <v>22</v>
      </c>
      <c r="E29" s="105" t="s">
        <v>6</v>
      </c>
      <c r="F29" s="178"/>
      <c r="G29" s="320" t="s">
        <v>50</v>
      </c>
      <c r="H29" s="116"/>
      <c r="I29" s="316" t="s">
        <v>212</v>
      </c>
      <c r="J29" s="320" t="s">
        <v>50</v>
      </c>
      <c r="K29" s="120"/>
      <c r="L29" s="344" t="s">
        <v>219</v>
      </c>
      <c r="M29" s="118"/>
      <c r="N29" s="116"/>
      <c r="O29" s="316" t="s">
        <v>223</v>
      </c>
      <c r="P29" s="118"/>
      <c r="Q29" s="116"/>
      <c r="R29" s="311" t="s">
        <v>218</v>
      </c>
      <c r="S29" s="118"/>
      <c r="T29" s="116"/>
      <c r="U29" s="71" t="s">
        <v>230</v>
      </c>
      <c r="V29" s="115"/>
      <c r="W29" s="120"/>
      <c r="X29" s="349" t="s">
        <v>237</v>
      </c>
      <c r="Y29" s="115"/>
      <c r="Z29" s="120"/>
      <c r="AA29" s="314" t="s">
        <v>244</v>
      </c>
      <c r="AB29" s="320"/>
      <c r="AC29" s="116"/>
      <c r="AD29" s="306" t="s">
        <v>235</v>
      </c>
      <c r="AE29" s="115"/>
      <c r="AF29" s="116"/>
      <c r="AG29" s="306" t="s">
        <v>235</v>
      </c>
      <c r="AH29" s="115"/>
      <c r="AI29" s="120"/>
      <c r="AJ29" s="317" t="s">
        <v>254</v>
      </c>
      <c r="AK29" s="115"/>
      <c r="AL29" s="116"/>
      <c r="AM29" s="306" t="s">
        <v>262</v>
      </c>
      <c r="AN29" s="115"/>
      <c r="AO29" s="120"/>
      <c r="AP29" s="113"/>
      <c r="AQ29" s="115"/>
      <c r="AR29" s="147"/>
      <c r="AS29" s="306" t="s">
        <v>235</v>
      </c>
      <c r="AT29" s="115"/>
      <c r="AU29" s="120"/>
      <c r="AV29" s="305" t="s">
        <v>274</v>
      </c>
      <c r="AW29" s="137"/>
      <c r="AX29" s="116"/>
      <c r="AY29" s="229"/>
      <c r="AZ29" s="118"/>
      <c r="BA29" s="147"/>
      <c r="BB29" s="114"/>
      <c r="BC29" s="115"/>
      <c r="BD29" s="120"/>
      <c r="BE29" s="305" t="s">
        <v>235</v>
      </c>
      <c r="BF29" s="115"/>
      <c r="BG29" s="116"/>
      <c r="BH29" s="119"/>
      <c r="BI29" s="115"/>
      <c r="BJ29" s="173"/>
      <c r="BK29" s="264" t="s">
        <v>286</v>
      </c>
      <c r="BL29" s="115"/>
      <c r="BM29" s="116"/>
      <c r="BN29" s="148"/>
      <c r="BO29" s="115"/>
      <c r="BP29" s="116"/>
      <c r="BQ29" s="25"/>
      <c r="BR29" s="21"/>
      <c r="BS29" s="24"/>
    </row>
    <row r="30" spans="1:71" s="27" customFormat="1" ht="15.75">
      <c r="A30" s="193" t="s">
        <v>23</v>
      </c>
      <c r="B30" s="368"/>
      <c r="C30" s="30"/>
      <c r="D30" s="31"/>
      <c r="E30" s="32"/>
      <c r="F30" s="126"/>
      <c r="G30" s="136"/>
      <c r="H30" s="128">
        <v>5</v>
      </c>
      <c r="I30" s="133"/>
      <c r="J30" s="129"/>
      <c r="K30" s="142">
        <v>5</v>
      </c>
      <c r="L30" s="130"/>
      <c r="M30" s="131"/>
      <c r="N30" s="128">
        <v>5</v>
      </c>
      <c r="O30" s="130"/>
      <c r="P30" s="131"/>
      <c r="Q30" s="128">
        <v>5</v>
      </c>
      <c r="R30" s="130"/>
      <c r="S30" s="131"/>
      <c r="T30" s="128">
        <v>5</v>
      </c>
      <c r="U30" s="133"/>
      <c r="V30" s="129"/>
      <c r="W30" s="142">
        <v>5</v>
      </c>
      <c r="X30" s="126"/>
      <c r="Y30" s="129"/>
      <c r="Z30" s="142">
        <v>5</v>
      </c>
      <c r="AA30" s="126"/>
      <c r="AB30" s="129"/>
      <c r="AC30" s="128">
        <v>5</v>
      </c>
      <c r="AD30" s="133"/>
      <c r="AE30" s="129"/>
      <c r="AF30" s="128">
        <v>5</v>
      </c>
      <c r="AG30" s="133"/>
      <c r="AH30" s="129"/>
      <c r="AI30" s="142">
        <v>5</v>
      </c>
      <c r="AJ30" s="126"/>
      <c r="AK30" s="129"/>
      <c r="AL30" s="128">
        <v>5</v>
      </c>
      <c r="AM30" s="133"/>
      <c r="AN30" s="129"/>
      <c r="AO30" s="142">
        <v>5</v>
      </c>
      <c r="AP30" s="126"/>
      <c r="AQ30" s="129"/>
      <c r="AR30" s="128">
        <v>5</v>
      </c>
      <c r="AS30" s="133"/>
      <c r="AT30" s="129"/>
      <c r="AU30" s="142">
        <v>5</v>
      </c>
      <c r="AV30" s="221"/>
      <c r="AW30" s="134"/>
      <c r="AX30" s="128">
        <v>5</v>
      </c>
      <c r="AY30" s="130"/>
      <c r="AZ30" s="131"/>
      <c r="BA30" s="128">
        <v>5</v>
      </c>
      <c r="BB30" s="133"/>
      <c r="BC30" s="129"/>
      <c r="BD30" s="142">
        <v>0</v>
      </c>
      <c r="BE30" s="126"/>
      <c r="BF30" s="129"/>
      <c r="BG30" s="128">
        <v>5</v>
      </c>
      <c r="BH30" s="133"/>
      <c r="BI30" s="129"/>
      <c r="BJ30" s="142">
        <v>5</v>
      </c>
      <c r="BK30" s="130"/>
      <c r="BL30" s="129"/>
      <c r="BM30" s="128">
        <v>5</v>
      </c>
      <c r="BN30" s="132"/>
      <c r="BO30" s="129"/>
      <c r="BP30" s="128"/>
      <c r="BQ30" s="35"/>
      <c r="BR30" s="34"/>
      <c r="BS30" s="33"/>
    </row>
    <row r="31" spans="1:71" s="23" customFormat="1" ht="63">
      <c r="A31" s="194" t="s">
        <v>23</v>
      </c>
      <c r="B31" s="369"/>
      <c r="C31" s="274" t="s">
        <v>188</v>
      </c>
      <c r="D31" s="106" t="s">
        <v>22</v>
      </c>
      <c r="E31" s="105" t="s">
        <v>6</v>
      </c>
      <c r="F31" s="178"/>
      <c r="G31" s="320" t="s">
        <v>50</v>
      </c>
      <c r="H31" s="116"/>
      <c r="I31" s="316" t="s">
        <v>212</v>
      </c>
      <c r="J31" s="320" t="s">
        <v>50</v>
      </c>
      <c r="K31" s="120"/>
      <c r="L31" s="344" t="s">
        <v>219</v>
      </c>
      <c r="M31" s="118"/>
      <c r="N31" s="116"/>
      <c r="O31" s="316" t="s">
        <v>224</v>
      </c>
      <c r="P31" s="118"/>
      <c r="Q31" s="116"/>
      <c r="R31" s="311" t="s">
        <v>218</v>
      </c>
      <c r="S31" s="118"/>
      <c r="T31" s="116"/>
      <c r="U31" s="311" t="s">
        <v>218</v>
      </c>
      <c r="V31" s="115"/>
      <c r="W31" s="120"/>
      <c r="X31" s="349" t="s">
        <v>238</v>
      </c>
      <c r="Y31" s="115"/>
      <c r="Z31" s="120"/>
      <c r="AA31" s="314" t="s">
        <v>244</v>
      </c>
      <c r="AB31" s="320"/>
      <c r="AC31" s="116"/>
      <c r="AD31" s="306" t="s">
        <v>235</v>
      </c>
      <c r="AE31" s="115"/>
      <c r="AF31" s="116"/>
      <c r="AG31" s="306" t="s">
        <v>235</v>
      </c>
      <c r="AH31" s="115"/>
      <c r="AI31" s="120"/>
      <c r="AJ31" s="317" t="s">
        <v>254</v>
      </c>
      <c r="AK31" s="115"/>
      <c r="AL31" s="116"/>
      <c r="AM31" s="359" t="s">
        <v>263</v>
      </c>
      <c r="AN31" s="115"/>
      <c r="AO31" s="120"/>
      <c r="AP31" s="305" t="s">
        <v>50</v>
      </c>
      <c r="AQ31" s="115"/>
      <c r="AR31" s="116"/>
      <c r="AS31" s="306" t="s">
        <v>235</v>
      </c>
      <c r="AT31" s="115"/>
      <c r="AU31" s="120"/>
      <c r="AV31" s="305" t="s">
        <v>274</v>
      </c>
      <c r="AW31" s="137"/>
      <c r="AX31" s="116"/>
      <c r="AY31" s="117"/>
      <c r="AZ31" s="118"/>
      <c r="BA31" s="116"/>
      <c r="BB31" s="114"/>
      <c r="BC31" s="115"/>
      <c r="BD31" s="120"/>
      <c r="BE31" s="305" t="s">
        <v>235</v>
      </c>
      <c r="BF31" s="115"/>
      <c r="BG31" s="116"/>
      <c r="BH31" s="306" t="s">
        <v>164</v>
      </c>
      <c r="BI31" s="115"/>
      <c r="BJ31" s="120"/>
      <c r="BK31" s="311" t="s">
        <v>287</v>
      </c>
      <c r="BL31" s="115"/>
      <c r="BM31" s="116"/>
      <c r="BN31" s="119"/>
      <c r="BO31" s="115"/>
      <c r="BP31" s="116"/>
      <c r="BQ31" s="22"/>
      <c r="BR31" s="21"/>
      <c r="BS31" s="24"/>
    </row>
    <row r="32" spans="1:71" s="27" customFormat="1" ht="15.75">
      <c r="A32" s="193" t="s">
        <v>24</v>
      </c>
      <c r="B32" s="368"/>
      <c r="C32" s="30"/>
      <c r="D32" s="31"/>
      <c r="E32" s="32"/>
      <c r="F32" s="126"/>
      <c r="G32" s="136"/>
      <c r="H32" s="128">
        <v>5</v>
      </c>
      <c r="I32" s="133"/>
      <c r="J32" s="129"/>
      <c r="K32" s="142">
        <v>0</v>
      </c>
      <c r="L32" s="130"/>
      <c r="M32" s="131"/>
      <c r="N32" s="128">
        <v>5</v>
      </c>
      <c r="O32" s="130"/>
      <c r="P32" s="131"/>
      <c r="Q32" s="128">
        <v>5</v>
      </c>
      <c r="R32" s="130"/>
      <c r="S32" s="131"/>
      <c r="T32" s="128">
        <v>5</v>
      </c>
      <c r="U32" s="133"/>
      <c r="V32" s="129"/>
      <c r="W32" s="142">
        <v>5</v>
      </c>
      <c r="X32" s="126"/>
      <c r="Y32" s="129"/>
      <c r="Z32" s="142">
        <v>5</v>
      </c>
      <c r="AA32" s="126"/>
      <c r="AB32" s="129"/>
      <c r="AC32" s="128">
        <v>5</v>
      </c>
      <c r="AD32" s="133"/>
      <c r="AE32" s="129"/>
      <c r="AF32" s="128">
        <v>5</v>
      </c>
      <c r="AG32" s="133"/>
      <c r="AH32" s="129"/>
      <c r="AI32" s="142">
        <v>0</v>
      </c>
      <c r="AJ32" s="126"/>
      <c r="AK32" s="129"/>
      <c r="AL32" s="128">
        <v>5</v>
      </c>
      <c r="AM32" s="133"/>
      <c r="AN32" s="129"/>
      <c r="AO32" s="142">
        <v>5</v>
      </c>
      <c r="AP32" s="126"/>
      <c r="AQ32" s="129"/>
      <c r="AR32" s="139">
        <v>0</v>
      </c>
      <c r="AS32" s="133"/>
      <c r="AT32" s="129"/>
      <c r="AU32" s="142">
        <v>0</v>
      </c>
      <c r="AV32" s="221"/>
      <c r="AW32" s="134"/>
      <c r="AX32" s="128">
        <v>5</v>
      </c>
      <c r="AY32" s="130"/>
      <c r="AZ32" s="131"/>
      <c r="BA32" s="139">
        <v>0</v>
      </c>
      <c r="BB32" s="133"/>
      <c r="BC32" s="129"/>
      <c r="BD32" s="142">
        <v>0</v>
      </c>
      <c r="BE32" s="126"/>
      <c r="BF32" s="129"/>
      <c r="BG32" s="128">
        <v>5</v>
      </c>
      <c r="BH32" s="133"/>
      <c r="BI32" s="129"/>
      <c r="BJ32" s="156">
        <v>0</v>
      </c>
      <c r="BK32" s="130"/>
      <c r="BL32" s="129"/>
      <c r="BM32" s="128">
        <v>5</v>
      </c>
      <c r="BN32" s="132"/>
      <c r="BO32" s="129"/>
      <c r="BP32" s="128"/>
      <c r="BQ32" s="35"/>
      <c r="BR32" s="34"/>
      <c r="BS32" s="33"/>
    </row>
    <row r="33" spans="1:71" s="23" customFormat="1" ht="78.75" customHeight="1">
      <c r="A33" s="194" t="s">
        <v>24</v>
      </c>
      <c r="B33" s="369"/>
      <c r="C33" s="274" t="s">
        <v>189</v>
      </c>
      <c r="D33" s="106"/>
      <c r="E33" s="276" t="s">
        <v>190</v>
      </c>
      <c r="F33" s="144" t="s">
        <v>213</v>
      </c>
      <c r="G33" s="144" t="s">
        <v>213</v>
      </c>
      <c r="H33" s="145"/>
      <c r="I33" s="315" t="s">
        <v>218</v>
      </c>
      <c r="J33" s="115"/>
      <c r="K33" s="146"/>
      <c r="L33" s="315" t="s">
        <v>220</v>
      </c>
      <c r="M33" s="118"/>
      <c r="N33" s="145"/>
      <c r="O33" s="316" t="s">
        <v>225</v>
      </c>
      <c r="P33" s="118"/>
      <c r="Q33" s="145"/>
      <c r="R33" s="315" t="s">
        <v>163</v>
      </c>
      <c r="S33" s="118"/>
      <c r="T33" s="145"/>
      <c r="U33" s="71" t="s">
        <v>231</v>
      </c>
      <c r="V33" s="115"/>
      <c r="W33" s="146"/>
      <c r="X33" s="349" t="s">
        <v>239</v>
      </c>
      <c r="Y33" s="115"/>
      <c r="Z33" s="146"/>
      <c r="AA33" s="314" t="s">
        <v>245</v>
      </c>
      <c r="AB33" s="320"/>
      <c r="AC33" s="145"/>
      <c r="AD33" s="312" t="s">
        <v>248</v>
      </c>
      <c r="AE33" s="115"/>
      <c r="AF33" s="145"/>
      <c r="AG33" s="306" t="s">
        <v>235</v>
      </c>
      <c r="AH33" s="137"/>
      <c r="AI33" s="146"/>
      <c r="AJ33" s="317" t="s">
        <v>255</v>
      </c>
      <c r="AK33" s="137"/>
      <c r="AL33" s="145"/>
      <c r="AM33" s="360" t="s">
        <v>264</v>
      </c>
      <c r="AN33" s="137"/>
      <c r="AO33" s="146"/>
      <c r="AP33" s="315" t="s">
        <v>270</v>
      </c>
      <c r="AQ33" s="151"/>
      <c r="AR33" s="147"/>
      <c r="AS33" s="306" t="s">
        <v>235</v>
      </c>
      <c r="AT33" s="151"/>
      <c r="AU33" s="146"/>
      <c r="AV33" s="308" t="s">
        <v>275</v>
      </c>
      <c r="AW33" s="152"/>
      <c r="AX33" s="145"/>
      <c r="AY33" s="229"/>
      <c r="AZ33" s="153"/>
      <c r="BA33" s="147"/>
      <c r="BB33" s="114"/>
      <c r="BC33" s="115"/>
      <c r="BD33" s="146"/>
      <c r="BE33" s="149" t="s">
        <v>279</v>
      </c>
      <c r="BF33" s="115"/>
      <c r="BG33" s="145"/>
      <c r="BH33" s="114"/>
      <c r="BI33" s="115"/>
      <c r="BJ33" s="173"/>
      <c r="BK33" s="304" t="s">
        <v>289</v>
      </c>
      <c r="BL33" s="115"/>
      <c r="BM33" s="145"/>
      <c r="BN33" s="119"/>
      <c r="BO33" s="115"/>
      <c r="BP33" s="145"/>
      <c r="BQ33" s="22"/>
      <c r="BR33" s="21"/>
      <c r="BS33" s="20"/>
    </row>
    <row r="34" spans="1:71" s="27" customFormat="1" ht="15.75">
      <c r="A34" s="193" t="s">
        <v>25</v>
      </c>
      <c r="B34" s="368"/>
      <c r="C34" s="30"/>
      <c r="D34" s="31"/>
      <c r="E34" s="32"/>
      <c r="F34" s="126"/>
      <c r="G34" s="136"/>
      <c r="H34" s="139">
        <v>0</v>
      </c>
      <c r="I34" s="133"/>
      <c r="J34" s="129"/>
      <c r="K34" s="156">
        <v>0</v>
      </c>
      <c r="L34" s="130"/>
      <c r="M34" s="131"/>
      <c r="N34" s="139">
        <v>0</v>
      </c>
      <c r="O34" s="130"/>
      <c r="P34" s="131"/>
      <c r="Q34" s="139">
        <v>0</v>
      </c>
      <c r="R34" s="130"/>
      <c r="S34" s="131"/>
      <c r="T34" s="139">
        <v>0</v>
      </c>
      <c r="U34" s="133"/>
      <c r="V34" s="129"/>
      <c r="W34" s="156">
        <v>0</v>
      </c>
      <c r="X34" s="126"/>
      <c r="Y34" s="129"/>
      <c r="Z34" s="156">
        <v>0</v>
      </c>
      <c r="AA34" s="126"/>
      <c r="AB34" s="129"/>
      <c r="AC34" s="139">
        <v>0</v>
      </c>
      <c r="AD34" s="133"/>
      <c r="AE34" s="129"/>
      <c r="AF34" s="139">
        <v>0</v>
      </c>
      <c r="AG34" s="133"/>
      <c r="AH34" s="129"/>
      <c r="AI34" s="156">
        <v>0</v>
      </c>
      <c r="AJ34" s="126"/>
      <c r="AK34" s="129"/>
      <c r="AL34" s="139">
        <v>0</v>
      </c>
      <c r="AM34" s="133"/>
      <c r="AN34" s="129"/>
      <c r="AO34" s="156">
        <v>0</v>
      </c>
      <c r="AP34" s="126"/>
      <c r="AQ34" s="129"/>
      <c r="AR34" s="139">
        <v>0</v>
      </c>
      <c r="AS34" s="133"/>
      <c r="AT34" s="129"/>
      <c r="AU34" s="156">
        <v>0</v>
      </c>
      <c r="AV34" s="221"/>
      <c r="AW34" s="157">
        <f>AW35/AW36*100%</f>
        <v>2.0610487586269197E-2</v>
      </c>
      <c r="AX34" s="128">
        <v>4</v>
      </c>
      <c r="AY34" s="130"/>
      <c r="AZ34" s="131"/>
      <c r="BA34" s="139">
        <v>0</v>
      </c>
      <c r="BB34" s="133"/>
      <c r="BC34" s="157">
        <f>BC35/BC36*100%</f>
        <v>0</v>
      </c>
      <c r="BD34" s="142">
        <v>0</v>
      </c>
      <c r="BE34" s="126"/>
      <c r="BF34" s="157">
        <f>BF35/BF36*100%</f>
        <v>6.6530081776429009E-2</v>
      </c>
      <c r="BG34" s="128">
        <v>3</v>
      </c>
      <c r="BH34" s="133"/>
      <c r="BI34" s="129"/>
      <c r="BJ34" s="156">
        <v>0</v>
      </c>
      <c r="BK34" s="130"/>
      <c r="BL34" s="157">
        <f>BL35/BL36*100%</f>
        <v>0</v>
      </c>
      <c r="BM34" s="128">
        <v>5</v>
      </c>
      <c r="BN34" s="132"/>
      <c r="BO34" s="157"/>
      <c r="BP34" s="128"/>
      <c r="BQ34" s="35"/>
      <c r="BR34" s="42"/>
      <c r="BS34" s="33"/>
    </row>
    <row r="35" spans="1:71" ht="173.25">
      <c r="A35" s="391" t="s">
        <v>25</v>
      </c>
      <c r="B35" s="369"/>
      <c r="C35" s="274" t="s">
        <v>191</v>
      </c>
      <c r="D35" s="106" t="s">
        <v>8</v>
      </c>
      <c r="E35" s="105" t="s">
        <v>26</v>
      </c>
      <c r="F35" s="178"/>
      <c r="G35" s="316"/>
      <c r="H35" s="147"/>
      <c r="I35" s="175"/>
      <c r="J35" s="115"/>
      <c r="K35" s="173"/>
      <c r="L35" s="204"/>
      <c r="M35" s="118"/>
      <c r="N35" s="147"/>
      <c r="O35" s="179"/>
      <c r="P35" s="118"/>
      <c r="Q35" s="147"/>
      <c r="R35" s="179"/>
      <c r="S35" s="118"/>
      <c r="T35" s="147"/>
      <c r="U35" s="154"/>
      <c r="V35" s="115"/>
      <c r="W35" s="173"/>
      <c r="X35" s="211"/>
      <c r="Y35" s="115"/>
      <c r="Z35" s="173"/>
      <c r="AA35" s="203"/>
      <c r="AB35" s="320"/>
      <c r="AC35" s="147"/>
      <c r="AD35" s="312"/>
      <c r="AE35" s="115"/>
      <c r="AF35" s="147"/>
      <c r="AG35" s="326"/>
      <c r="AH35" s="144"/>
      <c r="AI35" s="173"/>
      <c r="AJ35" s="178"/>
      <c r="AK35" s="115"/>
      <c r="AL35" s="147"/>
      <c r="AM35" s="215"/>
      <c r="AN35" s="115"/>
      <c r="AO35" s="173"/>
      <c r="AP35" s="113"/>
      <c r="AQ35" s="115"/>
      <c r="AR35" s="147"/>
      <c r="AS35" s="218"/>
      <c r="AT35" s="115"/>
      <c r="AU35" s="173"/>
      <c r="AV35" s="178">
        <v>3810.3</v>
      </c>
      <c r="AW35" s="313">
        <v>3810.3</v>
      </c>
      <c r="AX35" s="116"/>
      <c r="AY35" s="229"/>
      <c r="AZ35" s="118"/>
      <c r="BA35" s="147"/>
      <c r="BB35" s="225"/>
      <c r="BC35" s="115"/>
      <c r="BD35" s="120"/>
      <c r="BE35" s="234">
        <v>48037.5</v>
      </c>
      <c r="BF35" s="234">
        <v>48037.5</v>
      </c>
      <c r="BG35" s="116"/>
      <c r="BH35" s="119"/>
      <c r="BI35" s="138"/>
      <c r="BJ35" s="173"/>
      <c r="BK35" s="230">
        <v>0</v>
      </c>
      <c r="BL35" s="230">
        <v>0</v>
      </c>
      <c r="BM35" s="116"/>
      <c r="BN35" s="119"/>
      <c r="BO35" s="138"/>
      <c r="BP35" s="116"/>
      <c r="BQ35" s="107"/>
      <c r="BR35" s="16"/>
      <c r="BS35" s="8"/>
    </row>
    <row r="36" spans="1:71" s="23" customFormat="1" ht="110.25">
      <c r="A36" s="391"/>
      <c r="B36" s="369"/>
      <c r="C36" s="104" t="s">
        <v>27</v>
      </c>
      <c r="D36" s="106" t="s">
        <v>8</v>
      </c>
      <c r="E36" s="105" t="s">
        <v>9</v>
      </c>
      <c r="F36" s="313"/>
      <c r="G36" s="342">
        <f>G13</f>
        <v>39927.5</v>
      </c>
      <c r="H36" s="116"/>
      <c r="I36" s="199"/>
      <c r="J36" s="342">
        <f>J13</f>
        <v>18031.099999999999</v>
      </c>
      <c r="K36" s="120"/>
      <c r="L36" s="202"/>
      <c r="M36" s="342">
        <f>M13</f>
        <v>23308</v>
      </c>
      <c r="N36" s="116"/>
      <c r="O36" s="178"/>
      <c r="P36" s="342">
        <f>P13</f>
        <v>31867.200000000001</v>
      </c>
      <c r="Q36" s="116"/>
      <c r="R36" s="179"/>
      <c r="S36" s="342">
        <f>S13</f>
        <v>21325.7</v>
      </c>
      <c r="T36" s="116"/>
      <c r="U36" s="154"/>
      <c r="V36" s="342">
        <f>V13</f>
        <v>15829.5</v>
      </c>
      <c r="W36" s="120"/>
      <c r="X36" s="211"/>
      <c r="Y36" s="342">
        <f>Y13</f>
        <v>19441.2</v>
      </c>
      <c r="Z36" s="120"/>
      <c r="AA36" s="313"/>
      <c r="AB36" s="342">
        <f>AB13</f>
        <v>18625.400000000001</v>
      </c>
      <c r="AC36" s="116"/>
      <c r="AD36" s="312"/>
      <c r="AE36" s="342">
        <f>AE13</f>
        <v>18814.3</v>
      </c>
      <c r="AF36" s="116"/>
      <c r="AG36" s="326"/>
      <c r="AH36" s="342">
        <f>AH13</f>
        <v>8580.9</v>
      </c>
      <c r="AI36" s="120"/>
      <c r="AJ36" s="178"/>
      <c r="AK36" s="342">
        <f>AK13</f>
        <v>9017.7999999999993</v>
      </c>
      <c r="AL36" s="116"/>
      <c r="AM36" s="215"/>
      <c r="AN36" s="342">
        <f>AN13</f>
        <v>11270.3</v>
      </c>
      <c r="AO36" s="120"/>
      <c r="AP36" s="178"/>
      <c r="AQ36" s="342">
        <f>AQ13</f>
        <v>12786.8</v>
      </c>
      <c r="AR36" s="116"/>
      <c r="AS36" s="218"/>
      <c r="AT36" s="342">
        <f>AT13</f>
        <v>317125.40000000002</v>
      </c>
      <c r="AU36" s="120"/>
      <c r="AV36" s="178"/>
      <c r="AW36" s="342">
        <f>AW13</f>
        <v>184871.9</v>
      </c>
      <c r="AX36" s="116"/>
      <c r="AY36" s="228"/>
      <c r="AZ36" s="342">
        <f>AZ13</f>
        <v>45825.8</v>
      </c>
      <c r="BA36" s="116"/>
      <c r="BB36" s="224"/>
      <c r="BC36" s="342">
        <f>BC13</f>
        <v>200486.6</v>
      </c>
      <c r="BD36" s="120"/>
      <c r="BE36" s="234"/>
      <c r="BF36" s="342">
        <f>BF13</f>
        <v>722041.8</v>
      </c>
      <c r="BG36" s="116"/>
      <c r="BH36" s="206"/>
      <c r="BI36" s="342">
        <f>BI13</f>
        <v>3488.5</v>
      </c>
      <c r="BJ36" s="120"/>
      <c r="BK36" s="230"/>
      <c r="BL36" s="342">
        <f>BL13</f>
        <v>202543.1</v>
      </c>
      <c r="BM36" s="116"/>
      <c r="BN36" s="119">
        <f ca="1">SUMIF(F4:BM4,"ДФ",G36:BM36)</f>
        <v>0</v>
      </c>
      <c r="BO36" s="138">
        <f ca="1">BN36</f>
        <v>0</v>
      </c>
      <c r="BP36" s="116"/>
      <c r="BQ36" s="22"/>
      <c r="BR36" s="26"/>
      <c r="BS36" s="24"/>
    </row>
    <row r="37" spans="1:71" s="27" customFormat="1" ht="15.75">
      <c r="A37" s="193" t="s">
        <v>168</v>
      </c>
      <c r="B37" s="368"/>
      <c r="C37" s="30"/>
      <c r="D37" s="31"/>
      <c r="E37" s="32"/>
      <c r="F37" s="126"/>
      <c r="G37" s="136"/>
      <c r="H37" s="128">
        <v>5</v>
      </c>
      <c r="I37" s="133"/>
      <c r="J37" s="129"/>
      <c r="K37" s="142">
        <v>5</v>
      </c>
      <c r="L37" s="130"/>
      <c r="M37" s="131"/>
      <c r="N37" s="128">
        <v>5</v>
      </c>
      <c r="O37" s="130"/>
      <c r="P37" s="131"/>
      <c r="Q37" s="128">
        <v>5</v>
      </c>
      <c r="R37" s="130"/>
      <c r="S37" s="131"/>
      <c r="T37" s="128">
        <v>5</v>
      </c>
      <c r="U37" s="133"/>
      <c r="V37" s="129"/>
      <c r="W37" s="142">
        <v>5</v>
      </c>
      <c r="X37" s="126"/>
      <c r="Y37" s="129"/>
      <c r="Z37" s="142">
        <v>5</v>
      </c>
      <c r="AA37" s="126"/>
      <c r="AB37" s="129"/>
      <c r="AC37" s="128">
        <v>5</v>
      </c>
      <c r="AD37" s="133"/>
      <c r="AE37" s="129"/>
      <c r="AF37" s="128">
        <v>5</v>
      </c>
      <c r="AG37" s="133"/>
      <c r="AH37" s="129"/>
      <c r="AI37" s="142">
        <v>5</v>
      </c>
      <c r="AJ37" s="126"/>
      <c r="AK37" s="129"/>
      <c r="AL37" s="128">
        <v>5</v>
      </c>
      <c r="AM37" s="133"/>
      <c r="AN37" s="129"/>
      <c r="AO37" s="142">
        <v>5</v>
      </c>
      <c r="AP37" s="126"/>
      <c r="AQ37" s="129"/>
      <c r="AR37" s="142">
        <v>5</v>
      </c>
      <c r="AS37" s="133"/>
      <c r="AT37" s="129"/>
      <c r="AU37" s="142">
        <v>5</v>
      </c>
      <c r="AV37" s="221"/>
      <c r="AW37" s="157"/>
      <c r="AX37" s="128">
        <v>5</v>
      </c>
      <c r="AY37" s="130"/>
      <c r="AZ37" s="131"/>
      <c r="BA37" s="142">
        <v>0</v>
      </c>
      <c r="BB37" s="133"/>
      <c r="BC37" s="157"/>
      <c r="BD37" s="142">
        <v>0</v>
      </c>
      <c r="BE37" s="126"/>
      <c r="BF37" s="157"/>
      <c r="BG37" s="128">
        <v>5</v>
      </c>
      <c r="BH37" s="133"/>
      <c r="BI37" s="129"/>
      <c r="BJ37" s="128">
        <v>5</v>
      </c>
      <c r="BK37" s="130"/>
      <c r="BL37" s="157"/>
      <c r="BM37" s="128">
        <v>5</v>
      </c>
      <c r="BN37" s="132"/>
      <c r="BO37" s="157"/>
      <c r="BP37" s="128"/>
      <c r="BQ37" s="35"/>
      <c r="BR37" s="42"/>
      <c r="BS37" s="33"/>
    </row>
    <row r="38" spans="1:71" s="23" customFormat="1" ht="55.5" customHeight="1">
      <c r="A38" s="303" t="s">
        <v>168</v>
      </c>
      <c r="B38" s="303"/>
      <c r="C38" s="1" t="s">
        <v>169</v>
      </c>
      <c r="D38" s="274" t="s">
        <v>42</v>
      </c>
      <c r="E38" s="274" t="s">
        <v>170</v>
      </c>
      <c r="F38" s="274"/>
      <c r="G38" s="278">
        <v>0</v>
      </c>
      <c r="H38" s="116"/>
      <c r="I38" s="199">
        <v>0</v>
      </c>
      <c r="J38" s="278"/>
      <c r="K38" s="120"/>
      <c r="L38" s="345">
        <v>0</v>
      </c>
      <c r="M38" s="279"/>
      <c r="N38" s="116"/>
      <c r="O38" s="272">
        <v>0</v>
      </c>
      <c r="P38" s="279"/>
      <c r="Q38" s="116"/>
      <c r="R38" s="179">
        <v>0</v>
      </c>
      <c r="S38" s="279"/>
      <c r="T38" s="116"/>
      <c r="U38" s="271">
        <v>0</v>
      </c>
      <c r="V38" s="278"/>
      <c r="W38" s="120"/>
      <c r="X38" s="211">
        <v>0</v>
      </c>
      <c r="Y38" s="278"/>
      <c r="Z38" s="120"/>
      <c r="AA38" s="313">
        <v>0</v>
      </c>
      <c r="AB38" s="320"/>
      <c r="AC38" s="116"/>
      <c r="AD38" s="312">
        <v>0</v>
      </c>
      <c r="AE38" s="278"/>
      <c r="AF38" s="116"/>
      <c r="AG38" s="326">
        <v>0</v>
      </c>
      <c r="AH38" s="144"/>
      <c r="AI38" s="120"/>
      <c r="AJ38" s="272">
        <v>0</v>
      </c>
      <c r="AK38" s="278"/>
      <c r="AL38" s="116"/>
      <c r="AM38" s="215">
        <v>0</v>
      </c>
      <c r="AN38" s="278"/>
      <c r="AO38" s="120"/>
      <c r="AP38" s="272">
        <v>0</v>
      </c>
      <c r="AQ38" s="278"/>
      <c r="AR38" s="116"/>
      <c r="AS38" s="218">
        <v>0</v>
      </c>
      <c r="AT38" s="278"/>
      <c r="AU38" s="120"/>
      <c r="AV38" s="272">
        <v>0</v>
      </c>
      <c r="AW38" s="277"/>
      <c r="AX38" s="116"/>
      <c r="AY38" s="228"/>
      <c r="AZ38" s="279"/>
      <c r="BA38" s="116"/>
      <c r="BB38" s="224"/>
      <c r="BC38" s="278"/>
      <c r="BD38" s="120"/>
      <c r="BE38" s="234">
        <v>0</v>
      </c>
      <c r="BF38" s="280"/>
      <c r="BG38" s="116"/>
      <c r="BH38" s="206">
        <v>0</v>
      </c>
      <c r="BI38" s="280"/>
      <c r="BJ38" s="120"/>
      <c r="BK38" s="230">
        <v>0</v>
      </c>
      <c r="BL38" s="280"/>
      <c r="BM38" s="116"/>
      <c r="BN38" s="119"/>
      <c r="BO38" s="280"/>
      <c r="BP38" s="120"/>
      <c r="BQ38" s="22"/>
      <c r="BR38" s="26"/>
      <c r="BS38" s="24"/>
    </row>
    <row r="39" spans="1:71" s="27" customFormat="1" ht="18.75">
      <c r="A39" s="192" t="s">
        <v>172</v>
      </c>
      <c r="B39" s="367"/>
      <c r="C39" s="36"/>
      <c r="D39" s="36"/>
      <c r="E39" s="40"/>
      <c r="F39" s="201"/>
      <c r="G39" s="124"/>
      <c r="H39" s="139">
        <f>H40+H42+H45+H47+H51</f>
        <v>20</v>
      </c>
      <c r="I39" s="198"/>
      <c r="J39" s="125"/>
      <c r="K39" s="139">
        <f>K40+K42+K45+K47+K51</f>
        <v>20</v>
      </c>
      <c r="L39" s="176"/>
      <c r="M39" s="125"/>
      <c r="N39" s="139">
        <f>N40+N42+N45+N47+N51</f>
        <v>20</v>
      </c>
      <c r="O39" s="176"/>
      <c r="P39" s="125"/>
      <c r="Q39" s="139">
        <f>Q40+Q42+Q45+Q47+Q51</f>
        <v>20</v>
      </c>
      <c r="R39" s="176"/>
      <c r="S39" s="125"/>
      <c r="T39" s="139">
        <f>T40+T42+T45+T47+T51</f>
        <v>20</v>
      </c>
      <c r="U39" s="198"/>
      <c r="V39" s="125"/>
      <c r="W39" s="139">
        <f>W40+W42+W45+W47+W51</f>
        <v>20</v>
      </c>
      <c r="X39" s="201"/>
      <c r="Y39" s="125"/>
      <c r="Z39" s="156">
        <f>Z40+Z42+Z45+Z47+Z51</f>
        <v>20</v>
      </c>
      <c r="AA39" s="201"/>
      <c r="AB39" s="125"/>
      <c r="AC39" s="139">
        <f>AC40+AC42+AC45+AC47+AC51</f>
        <v>19</v>
      </c>
      <c r="AD39" s="198"/>
      <c r="AE39" s="125"/>
      <c r="AF39" s="139">
        <f>AF40+AF42+AF45+AF47+AF51</f>
        <v>20</v>
      </c>
      <c r="AG39" s="198"/>
      <c r="AH39" s="125"/>
      <c r="AI39" s="139">
        <f>AI40+AI42+AI45+AI47+AI51</f>
        <v>25</v>
      </c>
      <c r="AJ39" s="201"/>
      <c r="AK39" s="125"/>
      <c r="AL39" s="139">
        <f>AL40+AL42+AL45+AL47+AL51</f>
        <v>20</v>
      </c>
      <c r="AM39" s="198"/>
      <c r="AN39" s="125"/>
      <c r="AO39" s="139">
        <f>AO40+AO42+AO45+AO47+AO51</f>
        <v>20</v>
      </c>
      <c r="AP39" s="201"/>
      <c r="AQ39" s="125"/>
      <c r="AR39" s="139">
        <f>AR40+AR42+AR45+AR47+AR51</f>
        <v>24</v>
      </c>
      <c r="AS39" s="198"/>
      <c r="AT39" s="125"/>
      <c r="AU39" s="139">
        <f>AU40+AU42+AU45+AU47+AU51</f>
        <v>24</v>
      </c>
      <c r="AV39" s="201"/>
      <c r="AW39" s="125"/>
      <c r="AX39" s="139">
        <f>AX40+AX42+AX45+AX47+AX51</f>
        <v>20</v>
      </c>
      <c r="AY39" s="176"/>
      <c r="AZ39" s="125"/>
      <c r="BA39" s="139">
        <f>BA40+BA42+BA45+BA47+BA51</f>
        <v>0</v>
      </c>
      <c r="BB39" s="198"/>
      <c r="BC39" s="125"/>
      <c r="BD39" s="139">
        <f>BD40+BD42+BD45+BD47+BD51</f>
        <v>0</v>
      </c>
      <c r="BE39" s="201"/>
      <c r="BF39" s="125"/>
      <c r="BG39" s="139">
        <f>BG40+BG42+BG45+BG47+BG51</f>
        <v>20</v>
      </c>
      <c r="BH39" s="198"/>
      <c r="BI39" s="125"/>
      <c r="BJ39" s="139">
        <f>BJ40+BJ42+BJ45+BJ47+BJ51</f>
        <v>20</v>
      </c>
      <c r="BK39" s="176"/>
      <c r="BL39" s="125"/>
      <c r="BM39" s="139">
        <f>BM40+BM42+BM45+BM47+BM51</f>
        <v>24</v>
      </c>
      <c r="BN39" s="174">
        <f>SUMIF(F4:BM4,"Оценка",F39:BM39)</f>
        <v>376</v>
      </c>
      <c r="BO39" s="125">
        <f>BN39/18</f>
        <v>20.888888888888889</v>
      </c>
      <c r="BP39" s="125">
        <f>25*18</f>
        <v>450</v>
      </c>
      <c r="BQ39" s="38"/>
      <c r="BR39" s="41"/>
      <c r="BS39" s="37"/>
    </row>
    <row r="40" spans="1:71" s="27" customFormat="1" ht="15.75">
      <c r="A40" s="193" t="s">
        <v>29</v>
      </c>
      <c r="B40" s="368"/>
      <c r="C40" s="30"/>
      <c r="D40" s="31"/>
      <c r="E40" s="32"/>
      <c r="F40" s="126"/>
      <c r="G40" s="136"/>
      <c r="H40" s="128">
        <v>5</v>
      </c>
      <c r="I40" s="133"/>
      <c r="J40" s="129"/>
      <c r="K40" s="142">
        <v>5</v>
      </c>
      <c r="L40" s="130"/>
      <c r="M40" s="131"/>
      <c r="N40" s="128">
        <v>5</v>
      </c>
      <c r="O40" s="130"/>
      <c r="P40" s="131"/>
      <c r="Q40" s="128">
        <v>5</v>
      </c>
      <c r="R40" s="130"/>
      <c r="S40" s="131"/>
      <c r="T40" s="128">
        <v>5</v>
      </c>
      <c r="U40" s="133"/>
      <c r="V40" s="129"/>
      <c r="W40" s="142">
        <v>5</v>
      </c>
      <c r="X40" s="126"/>
      <c r="Y40" s="129"/>
      <c r="Z40" s="142">
        <v>5</v>
      </c>
      <c r="AA40" s="126"/>
      <c r="AB40" s="129"/>
      <c r="AC40" s="128">
        <v>0</v>
      </c>
      <c r="AD40" s="133"/>
      <c r="AE40" s="129"/>
      <c r="AF40" s="128">
        <v>5</v>
      </c>
      <c r="AG40" s="133"/>
      <c r="AH40" s="129"/>
      <c r="AI40" s="142">
        <v>5</v>
      </c>
      <c r="AJ40" s="126"/>
      <c r="AK40" s="129"/>
      <c r="AL40" s="128">
        <v>5</v>
      </c>
      <c r="AM40" s="133"/>
      <c r="AN40" s="129"/>
      <c r="AO40" s="142">
        <v>5</v>
      </c>
      <c r="AP40" s="126"/>
      <c r="AQ40" s="129"/>
      <c r="AR40" s="128">
        <v>5</v>
      </c>
      <c r="AS40" s="133"/>
      <c r="AT40" s="129"/>
      <c r="AU40" s="142">
        <v>5</v>
      </c>
      <c r="AV40" s="221"/>
      <c r="AW40" s="134"/>
      <c r="AX40" s="128">
        <v>5</v>
      </c>
      <c r="AY40" s="130"/>
      <c r="AZ40" s="131"/>
      <c r="BA40" s="128">
        <v>0</v>
      </c>
      <c r="BB40" s="133"/>
      <c r="BC40" s="129"/>
      <c r="BD40" s="142">
        <v>0</v>
      </c>
      <c r="BE40" s="126"/>
      <c r="BF40" s="129"/>
      <c r="BG40" s="128">
        <v>5</v>
      </c>
      <c r="BH40" s="133"/>
      <c r="BI40" s="129"/>
      <c r="BJ40" s="142">
        <v>5</v>
      </c>
      <c r="BK40" s="130"/>
      <c r="BL40" s="129"/>
      <c r="BM40" s="128">
        <v>5</v>
      </c>
      <c r="BN40" s="132"/>
      <c r="BO40" s="129"/>
      <c r="BP40" s="128"/>
      <c r="BQ40" s="35"/>
      <c r="BR40" s="34"/>
      <c r="BS40" s="33"/>
    </row>
    <row r="41" spans="1:71" ht="59.25" customHeight="1">
      <c r="A41" s="273" t="s">
        <v>29</v>
      </c>
      <c r="B41" s="369"/>
      <c r="C41" s="274" t="s">
        <v>171</v>
      </c>
      <c r="D41" s="275" t="s">
        <v>8</v>
      </c>
      <c r="E41" s="276" t="s">
        <v>28</v>
      </c>
      <c r="F41" s="262"/>
      <c r="G41" s="115">
        <v>0</v>
      </c>
      <c r="H41" s="116"/>
      <c r="I41" s="271">
        <v>0</v>
      </c>
      <c r="J41" s="115"/>
      <c r="K41" s="120"/>
      <c r="L41" s="272">
        <v>0</v>
      </c>
      <c r="M41" s="118"/>
      <c r="N41" s="116"/>
      <c r="O41" s="265">
        <v>0</v>
      </c>
      <c r="P41" s="118"/>
      <c r="Q41" s="116"/>
      <c r="R41" s="265">
        <v>0</v>
      </c>
      <c r="S41" s="118"/>
      <c r="T41" s="116"/>
      <c r="U41" s="263">
        <v>0</v>
      </c>
      <c r="V41" s="115"/>
      <c r="W41" s="120"/>
      <c r="X41" s="212">
        <v>0</v>
      </c>
      <c r="Y41" s="151"/>
      <c r="Z41" s="120"/>
      <c r="AA41" s="352">
        <v>9.6999999999999993</v>
      </c>
      <c r="AB41" s="151"/>
      <c r="AC41" s="116"/>
      <c r="AD41" s="306">
        <v>0</v>
      </c>
      <c r="AE41" s="115"/>
      <c r="AF41" s="116"/>
      <c r="AG41" s="326">
        <v>0</v>
      </c>
      <c r="AH41" s="144"/>
      <c r="AI41" s="120"/>
      <c r="AJ41" s="262">
        <v>0</v>
      </c>
      <c r="AK41" s="115"/>
      <c r="AL41" s="116"/>
      <c r="AM41" s="263">
        <v>0</v>
      </c>
      <c r="AN41" s="115"/>
      <c r="AO41" s="120"/>
      <c r="AP41" s="262">
        <v>0</v>
      </c>
      <c r="AQ41" s="151"/>
      <c r="AR41" s="116"/>
      <c r="AS41" s="263">
        <v>0</v>
      </c>
      <c r="AT41" s="151"/>
      <c r="AU41" s="120"/>
      <c r="AV41" s="266">
        <v>0</v>
      </c>
      <c r="AW41" s="152"/>
      <c r="AX41" s="116"/>
      <c r="AY41" s="265"/>
      <c r="AZ41" s="118"/>
      <c r="BA41" s="116"/>
      <c r="BB41" s="263"/>
      <c r="BC41" s="115"/>
      <c r="BD41" s="120"/>
      <c r="BE41" s="268">
        <v>0</v>
      </c>
      <c r="BF41" s="158"/>
      <c r="BG41" s="116"/>
      <c r="BH41" s="267">
        <v>0</v>
      </c>
      <c r="BI41" s="158"/>
      <c r="BJ41" s="120"/>
      <c r="BK41" s="264">
        <v>0</v>
      </c>
      <c r="BL41" s="158"/>
      <c r="BM41" s="116"/>
      <c r="BN41" s="269"/>
      <c r="BO41" s="158"/>
      <c r="BP41" s="116"/>
      <c r="BQ41" s="270"/>
      <c r="BR41" s="17"/>
      <c r="BS41" s="8"/>
    </row>
    <row r="42" spans="1:71" s="27" customFormat="1" ht="15.75">
      <c r="A42" s="193" t="s">
        <v>30</v>
      </c>
      <c r="B42" s="368"/>
      <c r="C42" s="30"/>
      <c r="D42" s="31"/>
      <c r="E42" s="32"/>
      <c r="F42" s="126">
        <f>F44-F43</f>
        <v>0</v>
      </c>
      <c r="G42" s="126">
        <f>G44-G43</f>
        <v>5</v>
      </c>
      <c r="H42" s="128">
        <v>0</v>
      </c>
      <c r="I42" s="133">
        <f>I44-I43</f>
        <v>722.4</v>
      </c>
      <c r="J42" s="126">
        <f>J44-J43</f>
        <v>0</v>
      </c>
      <c r="K42" s="142">
        <v>0</v>
      </c>
      <c r="L42" s="126">
        <f>L44-L43</f>
        <v>305.5</v>
      </c>
      <c r="M42" s="126">
        <f>M44-M43</f>
        <v>0</v>
      </c>
      <c r="N42" s="128">
        <v>0</v>
      </c>
      <c r="O42" s="126">
        <f>O44-O43</f>
        <v>760</v>
      </c>
      <c r="P42" s="126">
        <f>P44-P43</f>
        <v>0</v>
      </c>
      <c r="Q42" s="128">
        <v>0</v>
      </c>
      <c r="R42" s="126">
        <f>R44-R43</f>
        <v>195.49999999999997</v>
      </c>
      <c r="S42" s="126">
        <f>S44-S43</f>
        <v>0</v>
      </c>
      <c r="T42" s="128">
        <v>0</v>
      </c>
      <c r="U42" s="133">
        <f>U44-U43</f>
        <v>191.4</v>
      </c>
      <c r="V42" s="126">
        <f>V44-V43</f>
        <v>0</v>
      </c>
      <c r="W42" s="142">
        <v>0</v>
      </c>
      <c r="X42" s="126">
        <f>X44-X43</f>
        <v>306.5</v>
      </c>
      <c r="Y42" s="126">
        <f>Y44-Y43</f>
        <v>0</v>
      </c>
      <c r="Z42" s="142">
        <v>0</v>
      </c>
      <c r="AA42" s="126">
        <f>AA44-AA43</f>
        <v>377.1</v>
      </c>
      <c r="AB42" s="126">
        <f>AB44-AB43</f>
        <v>0</v>
      </c>
      <c r="AC42" s="128">
        <v>4</v>
      </c>
      <c r="AD42" s="133">
        <f>AD44-AD43</f>
        <v>213.8</v>
      </c>
      <c r="AE42" s="126">
        <f>AE44-AE43</f>
        <v>0</v>
      </c>
      <c r="AF42" s="128">
        <v>0</v>
      </c>
      <c r="AG42" s="133">
        <f>AG44-AG43</f>
        <v>0</v>
      </c>
      <c r="AH42" s="129"/>
      <c r="AI42" s="142">
        <v>5</v>
      </c>
      <c r="AJ42" s="126">
        <f>AJ44-AJ43</f>
        <v>1.2000000000000002</v>
      </c>
      <c r="AK42" s="126">
        <f>AK44-AK43</f>
        <v>0</v>
      </c>
      <c r="AL42" s="128">
        <v>0</v>
      </c>
      <c r="AM42" s="133">
        <f>AM44-AM43</f>
        <v>610.20000000000005</v>
      </c>
      <c r="AN42" s="126">
        <f>AN44-AN43</f>
        <v>0</v>
      </c>
      <c r="AO42" s="142">
        <v>0</v>
      </c>
      <c r="AP42" s="126">
        <f>AP44-AP43</f>
        <v>-0.10000000000000009</v>
      </c>
      <c r="AQ42" s="126">
        <f>AQ44-AQ43</f>
        <v>0</v>
      </c>
      <c r="AR42" s="128">
        <v>4</v>
      </c>
      <c r="AS42" s="133">
        <f>AS44-AS43</f>
        <v>-4913.5</v>
      </c>
      <c r="AT42" s="126">
        <f>AT44-AT43</f>
        <v>0</v>
      </c>
      <c r="AU42" s="142">
        <v>4</v>
      </c>
      <c r="AV42" s="126">
        <f>AV44-AV43</f>
        <v>280156</v>
      </c>
      <c r="AW42" s="126">
        <f>AW44-AW43</f>
        <v>0</v>
      </c>
      <c r="AX42" s="128">
        <v>0</v>
      </c>
      <c r="AY42" s="126">
        <f>AY44-AY43</f>
        <v>0</v>
      </c>
      <c r="AZ42" s="126">
        <f>AZ44-AZ43</f>
        <v>0</v>
      </c>
      <c r="BA42" s="128">
        <v>0</v>
      </c>
      <c r="BB42" s="133">
        <f>BB44-BB43</f>
        <v>0</v>
      </c>
      <c r="BC42" s="126">
        <f t="shared" ref="BC42:BF42" si="4">BC44-BC43</f>
        <v>0</v>
      </c>
      <c r="BD42" s="232">
        <v>0</v>
      </c>
      <c r="BE42" s="126" t="e">
        <f>BE44-BE43</f>
        <v>#VALUE!</v>
      </c>
      <c r="BF42" s="126">
        <f t="shared" si="4"/>
        <v>0</v>
      </c>
      <c r="BG42" s="128">
        <v>0</v>
      </c>
      <c r="BH42" s="133">
        <f>BH44-BH43</f>
        <v>3.6999999999999997</v>
      </c>
      <c r="BI42" s="126">
        <f>BI44-BI43</f>
        <v>0</v>
      </c>
      <c r="BJ42" s="142">
        <v>0</v>
      </c>
      <c r="BK42" s="126">
        <f>BK44-BK43</f>
        <v>-85580.7</v>
      </c>
      <c r="BL42" s="126">
        <f>BL44-BL43</f>
        <v>0</v>
      </c>
      <c r="BM42" s="128">
        <v>4</v>
      </c>
      <c r="BN42" s="132"/>
      <c r="BO42" s="129"/>
      <c r="BP42" s="128"/>
      <c r="BQ42" s="35"/>
      <c r="BR42" s="34"/>
      <c r="BS42" s="33"/>
    </row>
    <row r="43" spans="1:71" ht="63">
      <c r="A43" s="391" t="s">
        <v>30</v>
      </c>
      <c r="B43" s="369"/>
      <c r="C43" s="274" t="s">
        <v>192</v>
      </c>
      <c r="D43" s="106" t="s">
        <v>8</v>
      </c>
      <c r="E43" s="105" t="s">
        <v>28</v>
      </c>
      <c r="F43" s="178"/>
      <c r="G43" s="115">
        <v>0</v>
      </c>
      <c r="H43" s="116"/>
      <c r="I43" s="316">
        <v>266.39999999999998</v>
      </c>
      <c r="J43" s="115"/>
      <c r="K43" s="120"/>
      <c r="L43" s="178">
        <v>0</v>
      </c>
      <c r="M43" s="118"/>
      <c r="N43" s="116"/>
      <c r="O43" s="316">
        <v>146.6</v>
      </c>
      <c r="P43" s="118"/>
      <c r="Q43" s="116"/>
      <c r="R43" s="316">
        <v>70.900000000000006</v>
      </c>
      <c r="S43" s="118"/>
      <c r="T43" s="116"/>
      <c r="U43" s="71">
        <v>0</v>
      </c>
      <c r="V43" s="115"/>
      <c r="W43" s="120"/>
      <c r="X43" s="68">
        <v>86.7</v>
      </c>
      <c r="Y43" s="115"/>
      <c r="Z43" s="120"/>
      <c r="AA43" s="353">
        <v>9.6999999999999993</v>
      </c>
      <c r="AB43" s="151"/>
      <c r="AC43" s="116"/>
      <c r="AD43" s="316">
        <v>20.5</v>
      </c>
      <c r="AE43" s="115"/>
      <c r="AF43" s="116"/>
      <c r="AG43" s="326">
        <v>0</v>
      </c>
      <c r="AH43" s="144"/>
      <c r="AI43" s="120"/>
      <c r="AJ43" s="21">
        <v>3</v>
      </c>
      <c r="AK43" s="115"/>
      <c r="AL43" s="116"/>
      <c r="AM43" s="361">
        <v>0.5</v>
      </c>
      <c r="AN43" s="115"/>
      <c r="AO43" s="120"/>
      <c r="AP43" s="316">
        <v>1.5</v>
      </c>
      <c r="AQ43" s="115"/>
      <c r="AR43" s="116"/>
      <c r="AS43" s="316">
        <v>4913.5</v>
      </c>
      <c r="AT43" s="115"/>
      <c r="AU43" s="120"/>
      <c r="AV43" s="316">
        <v>364755.4</v>
      </c>
      <c r="AW43" s="160"/>
      <c r="AX43" s="116"/>
      <c r="AY43" s="230"/>
      <c r="AZ43" s="118"/>
      <c r="BA43" s="116"/>
      <c r="BB43" s="225"/>
      <c r="BC43" s="115"/>
      <c r="BD43" s="120"/>
      <c r="BE43" s="68">
        <v>5914.1</v>
      </c>
      <c r="BF43" s="138"/>
      <c r="BG43" s="116"/>
      <c r="BH43" s="316">
        <v>0.2</v>
      </c>
      <c r="BI43" s="138"/>
      <c r="BJ43" s="120"/>
      <c r="BK43" s="362">
        <v>85580.7</v>
      </c>
      <c r="BL43" s="138"/>
      <c r="BM43" s="116"/>
      <c r="BN43" s="140"/>
      <c r="BO43" s="138"/>
      <c r="BP43" s="116"/>
      <c r="BQ43" s="6"/>
      <c r="BR43" s="16"/>
      <c r="BS43" s="8"/>
    </row>
    <row r="44" spans="1:71" ht="173.25">
      <c r="A44" s="391"/>
      <c r="B44" s="369"/>
      <c r="C44" s="274" t="s">
        <v>193</v>
      </c>
      <c r="D44" s="106" t="s">
        <v>8</v>
      </c>
      <c r="E44" s="105" t="s">
        <v>28</v>
      </c>
      <c r="F44" s="178"/>
      <c r="G44" s="115">
        <v>5</v>
      </c>
      <c r="H44" s="116"/>
      <c r="I44" s="316">
        <v>988.8</v>
      </c>
      <c r="J44" s="115"/>
      <c r="K44" s="120"/>
      <c r="L44" s="178">
        <v>305.5</v>
      </c>
      <c r="M44" s="118"/>
      <c r="N44" s="116"/>
      <c r="O44" s="316">
        <v>906.6</v>
      </c>
      <c r="P44" s="119"/>
      <c r="Q44" s="116"/>
      <c r="R44" s="316">
        <v>266.39999999999998</v>
      </c>
      <c r="S44" s="118"/>
      <c r="T44" s="116"/>
      <c r="U44" s="346">
        <v>191.4</v>
      </c>
      <c r="V44" s="115"/>
      <c r="W44" s="120"/>
      <c r="X44" s="68">
        <v>393.2</v>
      </c>
      <c r="Y44" s="159"/>
      <c r="Z44" s="120"/>
      <c r="AA44" s="354">
        <v>386.8</v>
      </c>
      <c r="AB44" s="159"/>
      <c r="AC44" s="116"/>
      <c r="AD44" s="316">
        <v>234.3</v>
      </c>
      <c r="AE44" s="115"/>
      <c r="AF44" s="116"/>
      <c r="AG44" s="326">
        <v>0</v>
      </c>
      <c r="AH44" s="144"/>
      <c r="AI44" s="120"/>
      <c r="AJ44" s="317">
        <v>4.2</v>
      </c>
      <c r="AK44" s="115"/>
      <c r="AL44" s="116"/>
      <c r="AM44" s="360">
        <v>610.70000000000005</v>
      </c>
      <c r="AN44" s="115"/>
      <c r="AO44" s="120"/>
      <c r="AP44" s="316">
        <v>1.4</v>
      </c>
      <c r="AQ44" s="115"/>
      <c r="AR44" s="116"/>
      <c r="AS44" s="316">
        <v>0</v>
      </c>
      <c r="AT44" s="115"/>
      <c r="AU44" s="120"/>
      <c r="AV44" s="316">
        <v>644911.4</v>
      </c>
      <c r="AW44" s="160"/>
      <c r="AX44" s="116"/>
      <c r="AY44" s="231"/>
      <c r="AZ44" s="118"/>
      <c r="BA44" s="116"/>
      <c r="BB44" s="226"/>
      <c r="BC44" s="115"/>
      <c r="BD44" s="120"/>
      <c r="BE44" s="68" t="s">
        <v>280</v>
      </c>
      <c r="BF44" s="138"/>
      <c r="BG44" s="116"/>
      <c r="BH44" s="316">
        <v>3.9</v>
      </c>
      <c r="BI44" s="138"/>
      <c r="BJ44" s="120"/>
      <c r="BK44" s="363">
        <v>0</v>
      </c>
      <c r="BL44" s="138"/>
      <c r="BM44" s="116"/>
      <c r="BN44" s="140"/>
      <c r="BO44" s="138"/>
      <c r="BP44" s="116"/>
      <c r="BQ44" s="6"/>
      <c r="BR44" s="16"/>
      <c r="BS44" s="8"/>
    </row>
    <row r="45" spans="1:71" s="27" customFormat="1" ht="15.75">
      <c r="A45" s="193" t="s">
        <v>32</v>
      </c>
      <c r="B45" s="368"/>
      <c r="C45" s="30"/>
      <c r="D45" s="31"/>
      <c r="E45" s="32"/>
      <c r="F45" s="126"/>
      <c r="G45" s="136"/>
      <c r="H45" s="128">
        <v>5</v>
      </c>
      <c r="I45" s="133"/>
      <c r="J45" s="129"/>
      <c r="K45" s="142">
        <v>5</v>
      </c>
      <c r="L45" s="130"/>
      <c r="M45" s="131"/>
      <c r="N45" s="128">
        <v>5</v>
      </c>
      <c r="O45" s="130"/>
      <c r="P45" s="131"/>
      <c r="Q45" s="128">
        <v>5</v>
      </c>
      <c r="R45" s="130"/>
      <c r="S45" s="131"/>
      <c r="T45" s="128">
        <v>5</v>
      </c>
      <c r="U45" s="133"/>
      <c r="V45" s="129"/>
      <c r="W45" s="142">
        <v>5</v>
      </c>
      <c r="X45" s="126"/>
      <c r="Y45" s="129"/>
      <c r="Z45" s="142">
        <v>5</v>
      </c>
      <c r="AA45" s="126"/>
      <c r="AB45" s="129"/>
      <c r="AC45" s="128">
        <v>5</v>
      </c>
      <c r="AD45" s="133"/>
      <c r="AE45" s="129"/>
      <c r="AF45" s="128">
        <v>5</v>
      </c>
      <c r="AG45" s="133"/>
      <c r="AH45" s="129"/>
      <c r="AI45" s="142">
        <v>5</v>
      </c>
      <c r="AJ45" s="126"/>
      <c r="AK45" s="129"/>
      <c r="AL45" s="128">
        <v>5</v>
      </c>
      <c r="AM45" s="133"/>
      <c r="AN45" s="129"/>
      <c r="AO45" s="142">
        <v>5</v>
      </c>
      <c r="AP45" s="126"/>
      <c r="AQ45" s="129"/>
      <c r="AR45" s="128">
        <v>5</v>
      </c>
      <c r="AS45" s="133"/>
      <c r="AT45" s="129"/>
      <c r="AU45" s="142">
        <v>5</v>
      </c>
      <c r="AV45" s="221"/>
      <c r="AW45" s="134"/>
      <c r="AX45" s="128">
        <v>5</v>
      </c>
      <c r="AY45" s="130"/>
      <c r="AZ45" s="131"/>
      <c r="BA45" s="128">
        <v>0</v>
      </c>
      <c r="BB45" s="133"/>
      <c r="BC45" s="129"/>
      <c r="BD45" s="142">
        <v>0</v>
      </c>
      <c r="BE45" s="126"/>
      <c r="BF45" s="129"/>
      <c r="BG45" s="128">
        <v>5</v>
      </c>
      <c r="BH45" s="133"/>
      <c r="BI45" s="129"/>
      <c r="BJ45" s="142">
        <v>5</v>
      </c>
      <c r="BK45" s="130"/>
      <c r="BL45" s="129"/>
      <c r="BM45" s="128">
        <v>5</v>
      </c>
      <c r="BN45" s="132"/>
      <c r="BO45" s="129"/>
      <c r="BP45" s="128"/>
      <c r="BQ45" s="35"/>
      <c r="BR45" s="34"/>
      <c r="BS45" s="33"/>
    </row>
    <row r="46" spans="1:71" ht="94.5">
      <c r="A46" s="273" t="s">
        <v>32</v>
      </c>
      <c r="B46" s="369"/>
      <c r="C46" s="274" t="s">
        <v>194</v>
      </c>
      <c r="D46" s="106" t="s">
        <v>8</v>
      </c>
      <c r="E46" s="105" t="s">
        <v>31</v>
      </c>
      <c r="F46" s="178"/>
      <c r="G46" s="115">
        <v>0</v>
      </c>
      <c r="H46" s="116"/>
      <c r="I46" s="154">
        <v>0</v>
      </c>
      <c r="J46" s="115"/>
      <c r="K46" s="120"/>
      <c r="L46" s="117">
        <v>0</v>
      </c>
      <c r="M46" s="118"/>
      <c r="N46" s="116"/>
      <c r="O46" s="316">
        <v>0</v>
      </c>
      <c r="P46" s="118"/>
      <c r="Q46" s="116"/>
      <c r="R46" s="117">
        <v>0</v>
      </c>
      <c r="S46" s="118"/>
      <c r="T46" s="116"/>
      <c r="U46" s="114">
        <v>0</v>
      </c>
      <c r="V46" s="115"/>
      <c r="W46" s="120"/>
      <c r="X46" s="113">
        <v>0</v>
      </c>
      <c r="Y46" s="115"/>
      <c r="Z46" s="120"/>
      <c r="AA46" s="305">
        <v>0</v>
      </c>
      <c r="AB46" s="320"/>
      <c r="AC46" s="116"/>
      <c r="AD46" s="306">
        <v>0</v>
      </c>
      <c r="AE46" s="115"/>
      <c r="AF46" s="116"/>
      <c r="AG46" s="326">
        <v>0</v>
      </c>
      <c r="AH46" s="144"/>
      <c r="AI46" s="120"/>
      <c r="AJ46" s="113">
        <v>0</v>
      </c>
      <c r="AK46" s="115"/>
      <c r="AL46" s="116"/>
      <c r="AM46" s="114">
        <v>0</v>
      </c>
      <c r="AN46" s="115"/>
      <c r="AO46" s="120"/>
      <c r="AP46" s="113">
        <v>0</v>
      </c>
      <c r="AQ46" s="115"/>
      <c r="AR46" s="116"/>
      <c r="AS46" s="114">
        <v>0</v>
      </c>
      <c r="AT46" s="115"/>
      <c r="AU46" s="120"/>
      <c r="AV46" s="150"/>
      <c r="AW46" s="137"/>
      <c r="AX46" s="116"/>
      <c r="AY46" s="117"/>
      <c r="AZ46" s="118"/>
      <c r="BA46" s="116"/>
      <c r="BB46" s="114"/>
      <c r="BC46" s="115"/>
      <c r="BD46" s="120"/>
      <c r="BE46" s="141">
        <v>0</v>
      </c>
      <c r="BF46" s="138"/>
      <c r="BG46" s="116"/>
      <c r="BH46" s="233">
        <v>0</v>
      </c>
      <c r="BI46" s="138"/>
      <c r="BJ46" s="120">
        <v>0</v>
      </c>
      <c r="BK46" s="237"/>
      <c r="BL46" s="138"/>
      <c r="BM46" s="116"/>
      <c r="BN46" s="140"/>
      <c r="BO46" s="138"/>
      <c r="BP46" s="116"/>
      <c r="BQ46" s="6"/>
      <c r="BR46" s="16"/>
      <c r="BS46" s="8"/>
    </row>
    <row r="47" spans="1:71" s="27" customFormat="1" ht="15.75">
      <c r="A47" s="193" t="s">
        <v>34</v>
      </c>
      <c r="B47" s="368"/>
      <c r="C47" s="30"/>
      <c r="D47" s="31"/>
      <c r="E47" s="32"/>
      <c r="F47" s="126"/>
      <c r="G47" s="136"/>
      <c r="H47" s="128">
        <v>5</v>
      </c>
      <c r="I47" s="133"/>
      <c r="J47" s="129"/>
      <c r="K47" s="142">
        <v>5</v>
      </c>
      <c r="L47" s="130"/>
      <c r="M47" s="131"/>
      <c r="N47" s="128">
        <v>5</v>
      </c>
      <c r="O47" s="130"/>
      <c r="P47" s="131"/>
      <c r="Q47" s="128">
        <v>5</v>
      </c>
      <c r="R47" s="130"/>
      <c r="S47" s="131"/>
      <c r="T47" s="128">
        <v>5</v>
      </c>
      <c r="U47" s="133"/>
      <c r="V47" s="129"/>
      <c r="W47" s="142">
        <v>5</v>
      </c>
      <c r="X47" s="126"/>
      <c r="Y47" s="129"/>
      <c r="Z47" s="142">
        <v>5</v>
      </c>
      <c r="AA47" s="126"/>
      <c r="AB47" s="129"/>
      <c r="AC47" s="128">
        <v>5</v>
      </c>
      <c r="AD47" s="133"/>
      <c r="AE47" s="129"/>
      <c r="AF47" s="128">
        <v>5</v>
      </c>
      <c r="AG47" s="133"/>
      <c r="AH47" s="129"/>
      <c r="AI47" s="142">
        <v>5</v>
      </c>
      <c r="AJ47" s="126"/>
      <c r="AK47" s="129"/>
      <c r="AL47" s="128">
        <v>5</v>
      </c>
      <c r="AM47" s="133"/>
      <c r="AN47" s="129"/>
      <c r="AO47" s="142">
        <v>5</v>
      </c>
      <c r="AP47" s="126"/>
      <c r="AQ47" s="129"/>
      <c r="AR47" s="128">
        <v>5</v>
      </c>
      <c r="AS47" s="133"/>
      <c r="AT47" s="129"/>
      <c r="AU47" s="142">
        <v>5</v>
      </c>
      <c r="AV47" s="221"/>
      <c r="AW47" s="134"/>
      <c r="AX47" s="128">
        <v>5</v>
      </c>
      <c r="AY47" s="130"/>
      <c r="AZ47" s="131"/>
      <c r="BA47" s="128">
        <v>0</v>
      </c>
      <c r="BB47" s="133"/>
      <c r="BC47" s="129"/>
      <c r="BD47" s="142">
        <v>0</v>
      </c>
      <c r="BE47" s="126"/>
      <c r="BF47" s="129"/>
      <c r="BG47" s="128">
        <v>5</v>
      </c>
      <c r="BH47" s="133"/>
      <c r="BI47" s="129"/>
      <c r="BJ47" s="142">
        <v>5</v>
      </c>
      <c r="BK47" s="130"/>
      <c r="BL47" s="129"/>
      <c r="BM47" s="128">
        <v>5</v>
      </c>
      <c r="BN47" s="132"/>
      <c r="BO47" s="129"/>
      <c r="BP47" s="128"/>
      <c r="BQ47" s="35"/>
      <c r="BR47" s="34"/>
      <c r="BS47" s="33"/>
    </row>
    <row r="48" spans="1:71" s="23" customFormat="1" ht="198" customHeight="1">
      <c r="A48" s="391" t="s">
        <v>34</v>
      </c>
      <c r="B48" s="369"/>
      <c r="C48" s="274" t="s">
        <v>195</v>
      </c>
      <c r="D48" s="108" t="s">
        <v>8</v>
      </c>
      <c r="E48" s="109" t="s">
        <v>33</v>
      </c>
      <c r="F48" s="242"/>
      <c r="G48" s="316" t="s">
        <v>209</v>
      </c>
      <c r="H48" s="244"/>
      <c r="J48" s="316" t="s">
        <v>214</v>
      </c>
      <c r="K48" s="246"/>
      <c r="L48" s="242"/>
      <c r="M48" s="316" t="s">
        <v>221</v>
      </c>
      <c r="N48" s="244"/>
      <c r="O48" s="242"/>
      <c r="P48" s="316" t="s">
        <v>227</v>
      </c>
      <c r="Q48" s="244"/>
      <c r="R48" s="316"/>
      <c r="S48" s="316" t="s">
        <v>228</v>
      </c>
      <c r="T48" s="244"/>
      <c r="U48" s="247"/>
      <c r="V48" s="347" t="s">
        <v>232</v>
      </c>
      <c r="W48" s="246"/>
      <c r="X48" s="68" t="s">
        <v>240</v>
      </c>
      <c r="Y48" s="243"/>
      <c r="Z48" s="246"/>
      <c r="AA48" s="355" t="s">
        <v>246</v>
      </c>
      <c r="AB48" s="243"/>
      <c r="AC48" s="244"/>
      <c r="AD48" s="316" t="s">
        <v>249</v>
      </c>
      <c r="AE48" s="243"/>
      <c r="AF48" s="244"/>
      <c r="AG48" s="327" t="s">
        <v>252</v>
      </c>
      <c r="AH48" s="328"/>
      <c r="AI48" s="246"/>
      <c r="AJ48" s="317" t="s">
        <v>256</v>
      </c>
      <c r="AK48" s="243"/>
      <c r="AL48" s="244"/>
      <c r="AM48" s="361" t="s">
        <v>265</v>
      </c>
      <c r="AN48" s="243"/>
      <c r="AO48" s="246"/>
      <c r="AP48" s="316" t="s">
        <v>271</v>
      </c>
      <c r="AQ48" s="243"/>
      <c r="AR48" s="244"/>
      <c r="AS48" s="316" t="s">
        <v>272</v>
      </c>
      <c r="AT48" s="243"/>
      <c r="AU48" s="246"/>
      <c r="AV48" s="286" t="s">
        <v>276</v>
      </c>
      <c r="AW48" s="248"/>
      <c r="AX48" s="244"/>
      <c r="AY48" s="249"/>
      <c r="AZ48" s="250"/>
      <c r="BA48" s="244"/>
      <c r="BB48" s="245"/>
      <c r="BC48" s="243"/>
      <c r="BD48" s="246"/>
      <c r="BE48" s="285" t="s">
        <v>281</v>
      </c>
      <c r="BF48" s="243"/>
      <c r="BG48" s="244"/>
      <c r="BH48" s="316" t="s">
        <v>284</v>
      </c>
      <c r="BI48" s="243"/>
      <c r="BJ48" s="362"/>
      <c r="BK48" s="362" t="s">
        <v>290</v>
      </c>
      <c r="BL48" s="243"/>
      <c r="BM48" s="244"/>
      <c r="BN48" s="251"/>
      <c r="BO48" s="243"/>
      <c r="BP48" s="244"/>
      <c r="BQ48" s="252"/>
      <c r="BR48" s="21"/>
      <c r="BS48" s="24"/>
    </row>
    <row r="49" spans="1:71" s="23" customFormat="1" ht="224.25" customHeight="1">
      <c r="A49" s="391"/>
      <c r="B49" s="369"/>
      <c r="C49" s="274" t="s">
        <v>196</v>
      </c>
      <c r="D49" s="108" t="s">
        <v>8</v>
      </c>
      <c r="E49" s="109" t="s">
        <v>33</v>
      </c>
      <c r="F49" s="242"/>
      <c r="G49" s="316" t="s">
        <v>210</v>
      </c>
      <c r="H49" s="244"/>
      <c r="J49" s="316" t="s">
        <v>215</v>
      </c>
      <c r="K49" s="246"/>
      <c r="L49" s="242"/>
      <c r="M49" s="316" t="s">
        <v>222</v>
      </c>
      <c r="N49" s="244"/>
      <c r="O49" s="242"/>
      <c r="P49" s="316" t="s">
        <v>226</v>
      </c>
      <c r="Q49" s="244"/>
      <c r="R49" s="316"/>
      <c r="S49" s="316" t="s">
        <v>229</v>
      </c>
      <c r="T49" s="244"/>
      <c r="U49" s="247"/>
      <c r="V49" s="348" t="s">
        <v>233</v>
      </c>
      <c r="W49" s="246"/>
      <c r="X49" s="68" t="s">
        <v>241</v>
      </c>
      <c r="Y49" s="243"/>
      <c r="Z49" s="246"/>
      <c r="AA49" s="314" t="s">
        <v>247</v>
      </c>
      <c r="AB49" s="243"/>
      <c r="AC49" s="244"/>
      <c r="AD49" s="316" t="s">
        <v>250</v>
      </c>
      <c r="AE49" s="243"/>
      <c r="AF49" s="244"/>
      <c r="AG49" s="327" t="s">
        <v>252</v>
      </c>
      <c r="AH49" s="328"/>
      <c r="AI49" s="246"/>
      <c r="AJ49" s="317" t="s">
        <v>257</v>
      </c>
      <c r="AK49" s="243"/>
      <c r="AL49" s="244"/>
      <c r="AM49" s="361" t="s">
        <v>266</v>
      </c>
      <c r="AN49" s="243"/>
      <c r="AO49" s="246"/>
      <c r="AP49" s="316" t="s">
        <v>271</v>
      </c>
      <c r="AQ49" s="243"/>
      <c r="AR49" s="244"/>
      <c r="AS49" s="316" t="s">
        <v>273</v>
      </c>
      <c r="AT49" s="243"/>
      <c r="AU49" s="246"/>
      <c r="AV49" s="286" t="s">
        <v>277</v>
      </c>
      <c r="AW49" s="248"/>
      <c r="AX49" s="244"/>
      <c r="AY49" s="249"/>
      <c r="AZ49" s="250"/>
      <c r="BA49" s="244"/>
      <c r="BB49" s="245"/>
      <c r="BC49" s="243"/>
      <c r="BD49" s="246"/>
      <c r="BE49" s="285" t="s">
        <v>282</v>
      </c>
      <c r="BF49" s="243"/>
      <c r="BG49" s="244"/>
      <c r="BH49" s="316" t="s">
        <v>285</v>
      </c>
      <c r="BI49" s="243"/>
      <c r="BJ49" s="362"/>
      <c r="BK49" s="362" t="s">
        <v>291</v>
      </c>
      <c r="BL49" s="243"/>
      <c r="BM49" s="244"/>
      <c r="BN49" s="251"/>
      <c r="BO49" s="243"/>
      <c r="BP49" s="244"/>
      <c r="BQ49" s="252"/>
      <c r="BR49" s="21"/>
      <c r="BS49" s="24"/>
    </row>
    <row r="50" spans="1:71" ht="126">
      <c r="A50" s="391"/>
      <c r="B50" s="369"/>
      <c r="C50" s="274" t="s">
        <v>197</v>
      </c>
      <c r="D50" s="106" t="s">
        <v>8</v>
      </c>
      <c r="E50" s="105" t="s">
        <v>9</v>
      </c>
      <c r="F50" s="178"/>
      <c r="G50" s="115">
        <v>52034.5</v>
      </c>
      <c r="H50" s="116"/>
      <c r="I50" s="199"/>
      <c r="J50" s="115">
        <v>22163.4</v>
      </c>
      <c r="K50" s="120"/>
      <c r="L50" s="202"/>
      <c r="M50" s="118">
        <v>24430.1</v>
      </c>
      <c r="N50" s="116"/>
      <c r="O50" s="178"/>
      <c r="P50" s="118">
        <v>31827.1</v>
      </c>
      <c r="Q50" s="116"/>
      <c r="R50" s="178"/>
      <c r="S50" s="118">
        <v>16773.099999999999</v>
      </c>
      <c r="T50" s="116"/>
      <c r="U50" s="154"/>
      <c r="V50" s="115">
        <v>13019</v>
      </c>
      <c r="W50" s="120"/>
      <c r="X50" s="211"/>
      <c r="Y50" s="115">
        <v>23567.599999999999</v>
      </c>
      <c r="Z50" s="120"/>
      <c r="AA50" s="313"/>
      <c r="AB50" s="320">
        <v>21527.3</v>
      </c>
      <c r="AC50" s="116"/>
      <c r="AD50" s="312"/>
      <c r="AE50" s="115">
        <v>19179.900000000001</v>
      </c>
      <c r="AF50" s="116"/>
      <c r="AG50" s="175"/>
      <c r="AH50" s="144">
        <v>7531.1</v>
      </c>
      <c r="AI50" s="120"/>
      <c r="AJ50" s="178"/>
      <c r="AK50" s="115">
        <v>8251.9</v>
      </c>
      <c r="AL50" s="116"/>
      <c r="AM50" s="215"/>
      <c r="AN50" s="115">
        <v>11572.4</v>
      </c>
      <c r="AO50" s="120"/>
      <c r="AP50" s="178"/>
      <c r="AQ50" s="115">
        <v>12178.8</v>
      </c>
      <c r="AR50" s="116"/>
      <c r="AS50" s="218"/>
      <c r="AT50" s="115">
        <v>490223.2</v>
      </c>
      <c r="AU50" s="120"/>
      <c r="AV50" s="178"/>
      <c r="AW50" s="137">
        <v>272537.40000000002</v>
      </c>
      <c r="AX50" s="116"/>
      <c r="AY50" s="253"/>
      <c r="AZ50" s="118">
        <v>145717</v>
      </c>
      <c r="BA50" s="116"/>
      <c r="BB50" s="219"/>
      <c r="BC50" s="115">
        <v>214933</v>
      </c>
      <c r="BD50" s="120"/>
      <c r="BE50" s="228"/>
      <c r="BF50" s="138">
        <v>2021966.1</v>
      </c>
      <c r="BG50" s="116"/>
      <c r="BH50" s="206"/>
      <c r="BI50" s="138">
        <v>36472.699999999997</v>
      </c>
      <c r="BJ50" s="120"/>
      <c r="BK50" s="236"/>
      <c r="BL50" s="138">
        <v>573060.4</v>
      </c>
      <c r="BM50" s="116"/>
      <c r="BN50" s="119"/>
      <c r="BO50" s="138"/>
      <c r="BP50" s="116"/>
      <c r="BQ50" s="107"/>
      <c r="BR50" s="16"/>
      <c r="BS50" s="8"/>
    </row>
    <row r="51" spans="1:71" s="27" customFormat="1" ht="15.75">
      <c r="A51" s="193" t="s">
        <v>36</v>
      </c>
      <c r="B51" s="368"/>
      <c r="C51" s="30"/>
      <c r="D51" s="31"/>
      <c r="E51" s="32"/>
      <c r="F51" s="126"/>
      <c r="G51" s="136"/>
      <c r="H51" s="128">
        <v>5</v>
      </c>
      <c r="I51" s="133"/>
      <c r="J51" s="129"/>
      <c r="K51" s="142">
        <v>5</v>
      </c>
      <c r="L51" s="130"/>
      <c r="M51" s="131"/>
      <c r="N51" s="128">
        <v>5</v>
      </c>
      <c r="O51" s="130"/>
      <c r="P51" s="131"/>
      <c r="Q51" s="128">
        <v>5</v>
      </c>
      <c r="R51" s="130"/>
      <c r="S51" s="131"/>
      <c r="T51" s="128">
        <v>5</v>
      </c>
      <c r="U51" s="133"/>
      <c r="V51" s="129"/>
      <c r="W51" s="142">
        <v>5</v>
      </c>
      <c r="X51" s="126"/>
      <c r="Y51" s="129"/>
      <c r="Z51" s="142">
        <v>5</v>
      </c>
      <c r="AA51" s="126"/>
      <c r="AB51" s="129"/>
      <c r="AC51" s="128">
        <v>5</v>
      </c>
      <c r="AD51" s="133"/>
      <c r="AE51" s="129"/>
      <c r="AF51" s="128">
        <v>5</v>
      </c>
      <c r="AG51" s="133"/>
      <c r="AH51" s="129"/>
      <c r="AI51" s="142">
        <v>5</v>
      </c>
      <c r="AJ51" s="126"/>
      <c r="AK51" s="129"/>
      <c r="AL51" s="128">
        <v>5</v>
      </c>
      <c r="AM51" s="133"/>
      <c r="AN51" s="129"/>
      <c r="AO51" s="142">
        <v>5</v>
      </c>
      <c r="AP51" s="126"/>
      <c r="AQ51" s="129"/>
      <c r="AR51" s="128">
        <v>5</v>
      </c>
      <c r="AS51" s="133"/>
      <c r="AT51" s="129"/>
      <c r="AU51" s="142">
        <v>5</v>
      </c>
      <c r="AV51" s="221"/>
      <c r="AW51" s="134"/>
      <c r="AX51" s="128">
        <v>5</v>
      </c>
      <c r="AY51" s="130"/>
      <c r="AZ51" s="131"/>
      <c r="BA51" s="128">
        <v>0</v>
      </c>
      <c r="BB51" s="133"/>
      <c r="BC51" s="129"/>
      <c r="BD51" s="142">
        <v>0</v>
      </c>
      <c r="BE51" s="126"/>
      <c r="BF51" s="129"/>
      <c r="BG51" s="128">
        <v>5</v>
      </c>
      <c r="BH51" s="133"/>
      <c r="BI51" s="129"/>
      <c r="BJ51" s="142">
        <v>5</v>
      </c>
      <c r="BK51" s="130"/>
      <c r="BL51" s="129"/>
      <c r="BM51" s="128">
        <v>5</v>
      </c>
      <c r="BN51" s="132"/>
      <c r="BO51" s="129"/>
      <c r="BP51" s="128"/>
      <c r="BQ51" s="35"/>
      <c r="BR51" s="34"/>
      <c r="BS51" s="33"/>
    </row>
    <row r="52" spans="1:71" ht="63">
      <c r="A52" s="303" t="s">
        <v>36</v>
      </c>
      <c r="B52" s="303"/>
      <c r="C52" s="297" t="s">
        <v>206</v>
      </c>
      <c r="D52" s="297" t="s">
        <v>42</v>
      </c>
      <c r="E52" s="297" t="s">
        <v>170</v>
      </c>
      <c r="F52" s="295"/>
      <c r="G52" s="299">
        <v>0</v>
      </c>
      <c r="H52" s="116"/>
      <c r="I52" s="199"/>
      <c r="J52" s="299">
        <v>0</v>
      </c>
      <c r="K52" s="120"/>
      <c r="L52" s="202"/>
      <c r="M52" s="300">
        <v>0</v>
      </c>
      <c r="N52" s="116"/>
      <c r="O52" s="295"/>
      <c r="P52" s="300">
        <v>0</v>
      </c>
      <c r="Q52" s="116"/>
      <c r="R52" s="295">
        <v>0</v>
      </c>
      <c r="S52" s="300"/>
      <c r="T52" s="116"/>
      <c r="U52" s="298"/>
      <c r="V52" s="320" t="s">
        <v>155</v>
      </c>
      <c r="W52" s="120"/>
      <c r="X52" s="211">
        <v>0</v>
      </c>
      <c r="Y52" s="299"/>
      <c r="Z52" s="120"/>
      <c r="AA52" s="313">
        <v>0</v>
      </c>
      <c r="AB52" s="320"/>
      <c r="AC52" s="116"/>
      <c r="AD52" s="312">
        <v>0</v>
      </c>
      <c r="AE52" s="299"/>
      <c r="AF52" s="116"/>
      <c r="AG52" s="175">
        <v>0</v>
      </c>
      <c r="AH52" s="144"/>
      <c r="AI52" s="120"/>
      <c r="AJ52" s="295">
        <v>0</v>
      </c>
      <c r="AK52" s="299"/>
      <c r="AL52" s="116"/>
      <c r="AM52" s="215">
        <v>0</v>
      </c>
      <c r="AN52" s="299"/>
      <c r="AO52" s="120"/>
      <c r="AP52" s="295">
        <v>0</v>
      </c>
      <c r="AQ52" s="299"/>
      <c r="AR52" s="116"/>
      <c r="AS52" s="218">
        <v>0</v>
      </c>
      <c r="AT52" s="299"/>
      <c r="AU52" s="120"/>
      <c r="AV52" s="295">
        <v>0</v>
      </c>
      <c r="AW52" s="301"/>
      <c r="AX52" s="116"/>
      <c r="AY52" s="253"/>
      <c r="AZ52" s="300"/>
      <c r="BA52" s="116"/>
      <c r="BB52" s="219"/>
      <c r="BC52" s="299"/>
      <c r="BD52" s="120"/>
      <c r="BE52" s="228">
        <v>0</v>
      </c>
      <c r="BF52" s="302"/>
      <c r="BG52" s="116"/>
      <c r="BH52" s="206">
        <v>0</v>
      </c>
      <c r="BI52" s="302"/>
      <c r="BJ52" s="120"/>
      <c r="BK52" s="236">
        <v>0</v>
      </c>
      <c r="BL52" s="302"/>
      <c r="BM52" s="116"/>
      <c r="BN52" s="119"/>
      <c r="BO52" s="302"/>
      <c r="BP52" s="120"/>
      <c r="BQ52" s="107"/>
      <c r="BR52" s="16"/>
      <c r="BS52" s="8"/>
    </row>
    <row r="53" spans="1:71" s="27" customFormat="1" ht="18.75">
      <c r="A53" s="192" t="s">
        <v>71</v>
      </c>
      <c r="B53" s="367"/>
      <c r="C53" s="36"/>
      <c r="D53" s="36"/>
      <c r="E53" s="40"/>
      <c r="F53" s="201"/>
      <c r="G53" s="124"/>
      <c r="H53" s="139">
        <f>H54+H56</f>
        <v>10</v>
      </c>
      <c r="I53" s="198"/>
      <c r="J53" s="125"/>
      <c r="K53" s="156">
        <f>K54+K56</f>
        <v>5</v>
      </c>
      <c r="L53" s="176"/>
      <c r="M53" s="125"/>
      <c r="N53" s="139">
        <f>N54+N56</f>
        <v>5</v>
      </c>
      <c r="O53" s="176"/>
      <c r="P53" s="125"/>
      <c r="Q53" s="139">
        <f>Q54+Q56</f>
        <v>10</v>
      </c>
      <c r="R53" s="176"/>
      <c r="S53" s="125"/>
      <c r="T53" s="139">
        <f>T54+T56</f>
        <v>5</v>
      </c>
      <c r="U53" s="198"/>
      <c r="V53" s="125"/>
      <c r="W53" s="156">
        <f>W54+W56</f>
        <v>5</v>
      </c>
      <c r="X53" s="201"/>
      <c r="Y53" s="125"/>
      <c r="Z53" s="156">
        <f>Z54+Z56</f>
        <v>10</v>
      </c>
      <c r="AA53" s="201"/>
      <c r="AB53" s="125"/>
      <c r="AC53" s="139">
        <f>AC54+AC56</f>
        <v>5</v>
      </c>
      <c r="AD53" s="198"/>
      <c r="AE53" s="125"/>
      <c r="AF53" s="139">
        <f>AF54+AF56</f>
        <v>10</v>
      </c>
      <c r="AG53" s="198"/>
      <c r="AH53" s="125"/>
      <c r="AI53" s="156">
        <f>AI54+AI56</f>
        <v>5</v>
      </c>
      <c r="AJ53" s="201"/>
      <c r="AK53" s="125"/>
      <c r="AL53" s="139">
        <f>AL54+AL56</f>
        <v>10</v>
      </c>
      <c r="AM53" s="198"/>
      <c r="AN53" s="125"/>
      <c r="AO53" s="156">
        <f>AO54+AO56</f>
        <v>5</v>
      </c>
      <c r="AP53" s="201"/>
      <c r="AQ53" s="125"/>
      <c r="AR53" s="139">
        <f>AR54+AR56</f>
        <v>5</v>
      </c>
      <c r="AS53" s="198"/>
      <c r="AT53" s="125"/>
      <c r="AU53" s="156">
        <f>AU54+AU56</f>
        <v>5</v>
      </c>
      <c r="AV53" s="201"/>
      <c r="AW53" s="125"/>
      <c r="AX53" s="139">
        <f>AX54+AX56</f>
        <v>10</v>
      </c>
      <c r="AY53" s="176"/>
      <c r="AZ53" s="125"/>
      <c r="BA53" s="139">
        <f>BA54+BA56</f>
        <v>0</v>
      </c>
      <c r="BB53" s="198"/>
      <c r="BC53" s="125"/>
      <c r="BD53" s="156">
        <f>BD54+BD56</f>
        <v>0</v>
      </c>
      <c r="BE53" s="201"/>
      <c r="BF53" s="125"/>
      <c r="BG53" s="139">
        <f>BG54+BG56</f>
        <v>5</v>
      </c>
      <c r="BH53" s="198"/>
      <c r="BI53" s="125"/>
      <c r="BJ53" s="156">
        <f>BJ54+BJ56</f>
        <v>5</v>
      </c>
      <c r="BK53" s="176"/>
      <c r="BL53" s="125"/>
      <c r="BM53" s="139">
        <f>BM54+BM56</f>
        <v>5</v>
      </c>
      <c r="BN53" s="174">
        <f>SUMIF(F4:BM4,"Оценка",F53:BM53)</f>
        <v>120</v>
      </c>
      <c r="BO53" s="364">
        <f>BN53/18</f>
        <v>6.666666666666667</v>
      </c>
      <c r="BP53" s="125">
        <f>10*18</f>
        <v>180</v>
      </c>
      <c r="BQ53" s="38"/>
      <c r="BR53" s="41"/>
      <c r="BS53" s="37"/>
    </row>
    <row r="54" spans="1:71" s="27" customFormat="1" ht="15.75">
      <c r="A54" s="193" t="s">
        <v>37</v>
      </c>
      <c r="B54" s="368"/>
      <c r="C54" s="30"/>
      <c r="D54" s="31"/>
      <c r="E54" s="32"/>
      <c r="F54" s="126"/>
      <c r="G54" s="136"/>
      <c r="H54" s="128">
        <v>5</v>
      </c>
      <c r="I54" s="133"/>
      <c r="J54" s="129"/>
      <c r="K54" s="142">
        <v>0</v>
      </c>
      <c r="L54" s="130"/>
      <c r="M54" s="131"/>
      <c r="N54" s="128">
        <v>0</v>
      </c>
      <c r="O54" s="130"/>
      <c r="P54" s="131"/>
      <c r="Q54" s="128">
        <v>5</v>
      </c>
      <c r="R54" s="130"/>
      <c r="S54" s="131"/>
      <c r="T54" s="128">
        <v>0</v>
      </c>
      <c r="U54" s="133"/>
      <c r="V54" s="129"/>
      <c r="W54" s="142">
        <v>0</v>
      </c>
      <c r="X54" s="126"/>
      <c r="Y54" s="129"/>
      <c r="Z54" s="142">
        <v>5</v>
      </c>
      <c r="AA54" s="126"/>
      <c r="AB54" s="129"/>
      <c r="AC54" s="128">
        <v>0</v>
      </c>
      <c r="AD54" s="133"/>
      <c r="AE54" s="129"/>
      <c r="AF54" s="128">
        <v>5</v>
      </c>
      <c r="AG54" s="133"/>
      <c r="AH54" s="129"/>
      <c r="AI54" s="142">
        <v>0</v>
      </c>
      <c r="AJ54" s="126"/>
      <c r="AK54" s="129"/>
      <c r="AL54" s="128">
        <v>5</v>
      </c>
      <c r="AM54" s="133"/>
      <c r="AN54" s="129"/>
      <c r="AO54" s="142">
        <v>0</v>
      </c>
      <c r="AP54" s="126"/>
      <c r="AQ54" s="129"/>
      <c r="AR54" s="128">
        <v>0</v>
      </c>
      <c r="AS54" s="133"/>
      <c r="AT54" s="129"/>
      <c r="AU54" s="142">
        <v>0</v>
      </c>
      <c r="AV54" s="221"/>
      <c r="AW54" s="134"/>
      <c r="AX54" s="128">
        <v>5</v>
      </c>
      <c r="AY54" s="130"/>
      <c r="AZ54" s="131"/>
      <c r="BA54" s="128">
        <v>0</v>
      </c>
      <c r="BB54" s="133"/>
      <c r="BC54" s="129"/>
      <c r="BD54" s="142">
        <v>0</v>
      </c>
      <c r="BE54" s="126"/>
      <c r="BF54" s="129"/>
      <c r="BG54" s="128">
        <v>0</v>
      </c>
      <c r="BH54" s="133"/>
      <c r="BI54" s="129"/>
      <c r="BJ54" s="142">
        <v>0</v>
      </c>
      <c r="BK54" s="130"/>
      <c r="BL54" s="129"/>
      <c r="BM54" s="128">
        <v>0</v>
      </c>
      <c r="BN54" s="132"/>
      <c r="BO54" s="129"/>
      <c r="BP54" s="128"/>
      <c r="BQ54" s="35"/>
      <c r="BR54" s="34"/>
      <c r="BS54" s="33"/>
    </row>
    <row r="55" spans="1:71" ht="204.75">
      <c r="A55" s="296" t="s">
        <v>37</v>
      </c>
      <c r="B55" s="369"/>
      <c r="C55" s="104" t="s">
        <v>35</v>
      </c>
      <c r="D55" s="106" t="s">
        <v>22</v>
      </c>
      <c r="E55" s="105" t="s">
        <v>17</v>
      </c>
      <c r="F55" s="178"/>
      <c r="G55" s="320" t="s">
        <v>50</v>
      </c>
      <c r="H55" s="116"/>
      <c r="I55" s="154"/>
      <c r="J55" s="320" t="s">
        <v>51</v>
      </c>
      <c r="K55" s="120"/>
      <c r="L55" s="178"/>
      <c r="M55" s="322" t="s">
        <v>51</v>
      </c>
      <c r="N55" s="116"/>
      <c r="O55" s="322" t="s">
        <v>50</v>
      </c>
      <c r="P55" s="322"/>
      <c r="Q55" s="116"/>
      <c r="R55" s="311" t="s">
        <v>51</v>
      </c>
      <c r="S55" s="118"/>
      <c r="T55" s="116"/>
      <c r="U55" s="114"/>
      <c r="V55" s="320" t="s">
        <v>234</v>
      </c>
      <c r="W55" s="116"/>
      <c r="X55" s="306" t="s">
        <v>50</v>
      </c>
      <c r="Y55" s="115"/>
      <c r="Z55" s="120"/>
      <c r="AA55" s="305" t="s">
        <v>51</v>
      </c>
      <c r="AB55" s="320"/>
      <c r="AC55" s="116"/>
      <c r="AD55" s="306" t="s">
        <v>50</v>
      </c>
      <c r="AE55" s="115"/>
      <c r="AF55" s="116"/>
      <c r="AG55" s="329" t="s">
        <v>253</v>
      </c>
      <c r="AH55" s="144"/>
      <c r="AI55" s="120"/>
      <c r="AJ55" s="305" t="s">
        <v>258</v>
      </c>
      <c r="AK55" s="115"/>
      <c r="AL55" s="116"/>
      <c r="AM55" s="306" t="s">
        <v>267</v>
      </c>
      <c r="AN55" s="115"/>
      <c r="AO55" s="120"/>
      <c r="AP55" s="305" t="s">
        <v>51</v>
      </c>
      <c r="AQ55" s="115"/>
      <c r="AR55" s="116"/>
      <c r="AS55" s="306" t="s">
        <v>51</v>
      </c>
      <c r="AT55" s="115"/>
      <c r="AU55" s="120"/>
      <c r="AV55" s="222" t="s">
        <v>50</v>
      </c>
      <c r="AW55" s="160"/>
      <c r="AX55" s="116"/>
      <c r="AY55" s="222"/>
      <c r="AZ55" s="118"/>
      <c r="BA55" s="116"/>
      <c r="BB55" s="114"/>
      <c r="BC55" s="115"/>
      <c r="BD55" s="120"/>
      <c r="BE55" s="305" t="s">
        <v>235</v>
      </c>
      <c r="BF55" s="115"/>
      <c r="BG55" s="116"/>
      <c r="BH55" s="305" t="s">
        <v>235</v>
      </c>
      <c r="BI55" s="115"/>
      <c r="BJ55" s="120"/>
      <c r="BK55" s="237" t="s">
        <v>51</v>
      </c>
      <c r="BL55" s="115"/>
      <c r="BM55" s="116"/>
      <c r="BN55" s="140"/>
      <c r="BO55" s="115"/>
      <c r="BP55" s="116"/>
      <c r="BQ55" s="6"/>
      <c r="BR55" s="12"/>
      <c r="BS55" s="8"/>
    </row>
    <row r="56" spans="1:71" s="27" customFormat="1" ht="15.75">
      <c r="A56" s="193" t="s">
        <v>40</v>
      </c>
      <c r="B56" s="368"/>
      <c r="C56" s="30"/>
      <c r="D56" s="31"/>
      <c r="E56" s="32"/>
      <c r="F56" s="126"/>
      <c r="G56" s="136"/>
      <c r="H56" s="128">
        <v>5</v>
      </c>
      <c r="I56" s="133"/>
      <c r="J56" s="129"/>
      <c r="K56" s="142">
        <v>5</v>
      </c>
      <c r="L56" s="130"/>
      <c r="M56" s="131"/>
      <c r="N56" s="128">
        <v>5</v>
      </c>
      <c r="O56" s="131"/>
      <c r="P56" s="131"/>
      <c r="Q56" s="128">
        <v>5</v>
      </c>
      <c r="R56" s="130"/>
      <c r="S56" s="131"/>
      <c r="T56" s="128">
        <v>5</v>
      </c>
      <c r="U56" s="133"/>
      <c r="V56" s="129"/>
      <c r="W56" s="142">
        <v>5</v>
      </c>
      <c r="X56" s="126"/>
      <c r="Y56" s="129"/>
      <c r="Z56" s="142">
        <v>5</v>
      </c>
      <c r="AA56" s="126"/>
      <c r="AB56" s="129"/>
      <c r="AC56" s="128">
        <v>5</v>
      </c>
      <c r="AD56" s="133"/>
      <c r="AE56" s="129"/>
      <c r="AF56" s="128">
        <v>5</v>
      </c>
      <c r="AG56" s="133"/>
      <c r="AH56" s="129"/>
      <c r="AI56" s="142">
        <v>5</v>
      </c>
      <c r="AJ56" s="126"/>
      <c r="AK56" s="129"/>
      <c r="AL56" s="128">
        <v>5</v>
      </c>
      <c r="AM56" s="133"/>
      <c r="AN56" s="129"/>
      <c r="AO56" s="142">
        <v>5</v>
      </c>
      <c r="AP56" s="126"/>
      <c r="AQ56" s="129"/>
      <c r="AR56" s="128">
        <v>5</v>
      </c>
      <c r="AS56" s="133"/>
      <c r="AT56" s="129"/>
      <c r="AU56" s="142">
        <v>5</v>
      </c>
      <c r="AV56" s="221"/>
      <c r="AW56" s="134"/>
      <c r="AX56" s="128">
        <v>5</v>
      </c>
      <c r="AY56" s="221"/>
      <c r="AZ56" s="131"/>
      <c r="BA56" s="128">
        <v>0</v>
      </c>
      <c r="BB56" s="133"/>
      <c r="BC56" s="129"/>
      <c r="BD56" s="142">
        <v>0</v>
      </c>
      <c r="BE56" s="126"/>
      <c r="BF56" s="129"/>
      <c r="BG56" s="128">
        <v>5</v>
      </c>
      <c r="BH56" s="133"/>
      <c r="BI56" s="129"/>
      <c r="BJ56" s="142">
        <v>5</v>
      </c>
      <c r="BK56" s="130"/>
      <c r="BL56" s="129"/>
      <c r="BM56" s="128">
        <v>5</v>
      </c>
      <c r="BN56" s="132"/>
      <c r="BO56" s="129"/>
      <c r="BP56" s="128"/>
      <c r="BQ56" s="35"/>
      <c r="BR56" s="34"/>
      <c r="BS56" s="33"/>
    </row>
    <row r="57" spans="1:71" ht="31.5">
      <c r="A57" s="314" t="s">
        <v>40</v>
      </c>
      <c r="B57" s="369"/>
      <c r="C57" s="316" t="s">
        <v>198</v>
      </c>
      <c r="D57" s="317" t="s">
        <v>22</v>
      </c>
      <c r="E57" s="318" t="s">
        <v>17</v>
      </c>
      <c r="F57" s="313"/>
      <c r="G57" s="320" t="s">
        <v>50</v>
      </c>
      <c r="H57" s="116"/>
      <c r="I57" s="312"/>
      <c r="J57" s="320" t="s">
        <v>50</v>
      </c>
      <c r="K57" s="120"/>
      <c r="L57" s="313"/>
      <c r="M57" s="322" t="s">
        <v>50</v>
      </c>
      <c r="N57" s="116"/>
      <c r="O57" s="322" t="s">
        <v>50</v>
      </c>
      <c r="P57" s="322"/>
      <c r="Q57" s="116"/>
      <c r="R57" s="311" t="s">
        <v>50</v>
      </c>
      <c r="S57" s="118"/>
      <c r="T57" s="116"/>
      <c r="U57" s="306"/>
      <c r="V57" s="320" t="s">
        <v>50</v>
      </c>
      <c r="W57" s="120"/>
      <c r="X57" s="305" t="s">
        <v>50</v>
      </c>
      <c r="Y57" s="151"/>
      <c r="Z57" s="120"/>
      <c r="AA57" s="352" t="s">
        <v>50</v>
      </c>
      <c r="AB57" s="151"/>
      <c r="AC57" s="116"/>
      <c r="AD57" s="306" t="s">
        <v>50</v>
      </c>
      <c r="AE57" s="115"/>
      <c r="AF57" s="116"/>
      <c r="AG57" s="329" t="s">
        <v>50</v>
      </c>
      <c r="AH57" s="144"/>
      <c r="AI57" s="120"/>
      <c r="AJ57" s="305" t="s">
        <v>50</v>
      </c>
      <c r="AK57" s="115"/>
      <c r="AL57" s="116"/>
      <c r="AM57" s="306" t="s">
        <v>50</v>
      </c>
      <c r="AN57" s="115"/>
      <c r="AO57" s="120"/>
      <c r="AP57" s="305" t="s">
        <v>50</v>
      </c>
      <c r="AQ57" s="151"/>
      <c r="AR57" s="116"/>
      <c r="AS57" s="306" t="s">
        <v>50</v>
      </c>
      <c r="AT57" s="151"/>
      <c r="AU57" s="120"/>
      <c r="AV57" s="308" t="s">
        <v>50</v>
      </c>
      <c r="AW57" s="152"/>
      <c r="AX57" s="116"/>
      <c r="AY57" s="308"/>
      <c r="AZ57" s="153"/>
      <c r="BA57" s="116"/>
      <c r="BB57" s="306"/>
      <c r="BC57" s="115"/>
      <c r="BD57" s="120"/>
      <c r="BE57" s="305" t="s">
        <v>50</v>
      </c>
      <c r="BF57" s="151"/>
      <c r="BG57" s="116"/>
      <c r="BH57" s="306" t="s">
        <v>50</v>
      </c>
      <c r="BI57" s="151"/>
      <c r="BJ57" s="120"/>
      <c r="BK57" s="307" t="s">
        <v>50</v>
      </c>
      <c r="BL57" s="151"/>
      <c r="BM57" s="116"/>
      <c r="BN57" s="309"/>
      <c r="BO57" s="151"/>
      <c r="BP57" s="116"/>
      <c r="BQ57" s="310"/>
      <c r="BR57" s="14"/>
      <c r="BS57" s="8"/>
    </row>
    <row r="58" spans="1:71" s="27" customFormat="1" ht="18.75">
      <c r="A58" s="192" t="s">
        <v>72</v>
      </c>
      <c r="B58" s="367"/>
      <c r="C58" s="36"/>
      <c r="D58" s="36"/>
      <c r="E58" s="40"/>
      <c r="F58" s="201"/>
      <c r="G58" s="124"/>
      <c r="H58" s="139">
        <f>H59+H61+H64+H67</f>
        <v>20</v>
      </c>
      <c r="I58" s="198"/>
      <c r="J58" s="125"/>
      <c r="K58" s="156">
        <f>K59+K61+K64+K67</f>
        <v>15</v>
      </c>
      <c r="L58" s="176"/>
      <c r="M58" s="125"/>
      <c r="N58" s="139">
        <f>N59+N61+N64+N67</f>
        <v>10</v>
      </c>
      <c r="O58" s="176"/>
      <c r="P58" s="125"/>
      <c r="Q58" s="139">
        <f>Q59+Q61+Q64+Q67</f>
        <v>10</v>
      </c>
      <c r="R58" s="176"/>
      <c r="S58" s="125"/>
      <c r="T58" s="139">
        <f>T59+T61+T64+T67</f>
        <v>10</v>
      </c>
      <c r="U58" s="198"/>
      <c r="V58" s="125"/>
      <c r="W58" s="156">
        <f>W59+W61+W64+W67</f>
        <v>10</v>
      </c>
      <c r="X58" s="201"/>
      <c r="Y58" s="125"/>
      <c r="Z58" s="156">
        <f>Z59+Z61+Z64+Z67</f>
        <v>15</v>
      </c>
      <c r="AA58" s="201"/>
      <c r="AB58" s="125"/>
      <c r="AC58" s="139">
        <f>AC59+AC61+AC64+AC67</f>
        <v>15</v>
      </c>
      <c r="AD58" s="198"/>
      <c r="AE58" s="125"/>
      <c r="AF58" s="139">
        <f>AF59+AF61+AF64+AF67</f>
        <v>15</v>
      </c>
      <c r="AG58" s="198"/>
      <c r="AH58" s="125"/>
      <c r="AI58" s="156">
        <f>AI59+AI61+AI64+AI67</f>
        <v>15</v>
      </c>
      <c r="AJ58" s="201"/>
      <c r="AK58" s="125"/>
      <c r="AL58" s="139">
        <f>AL59+AL61+AL64+AL67</f>
        <v>20</v>
      </c>
      <c r="AM58" s="198"/>
      <c r="AN58" s="125"/>
      <c r="AO58" s="156">
        <f>AO59+AO61+AO64+AO67</f>
        <v>5</v>
      </c>
      <c r="AP58" s="201"/>
      <c r="AQ58" s="125"/>
      <c r="AR58" s="139">
        <f>AR59+AR61+AR64+AR67</f>
        <v>0</v>
      </c>
      <c r="AS58" s="198"/>
      <c r="AT58" s="125"/>
      <c r="AU58" s="156">
        <f>AU59+AU61+AU64+AU67</f>
        <v>10</v>
      </c>
      <c r="AV58" s="201"/>
      <c r="AW58" s="125"/>
      <c r="AX58" s="139">
        <f>AX59+AX61+AX64+AX67</f>
        <v>9</v>
      </c>
      <c r="AY58" s="176"/>
      <c r="AZ58" s="125"/>
      <c r="BA58" s="139">
        <f>BA59+BA61+BA64+BA67</f>
        <v>0</v>
      </c>
      <c r="BB58" s="198"/>
      <c r="BC58" s="125"/>
      <c r="BD58" s="156">
        <f>BD59+BD61+BD64+BD67</f>
        <v>0</v>
      </c>
      <c r="BE58" s="201"/>
      <c r="BF58" s="125"/>
      <c r="BG58" s="139">
        <f>BG59+BG61+BG64+BG67</f>
        <v>14</v>
      </c>
      <c r="BH58" s="198"/>
      <c r="BI58" s="125"/>
      <c r="BJ58" s="156">
        <f>BJ59+BJ61+BJ64+BJ67</f>
        <v>0</v>
      </c>
      <c r="BK58" s="176"/>
      <c r="BL58" s="125"/>
      <c r="BM58" s="139">
        <f>BM59+BM61+BM64+BM67</f>
        <v>15</v>
      </c>
      <c r="BN58" s="174">
        <f>SUMIF(F4:BM4,"Оценка",F58:BM58)</f>
        <v>208</v>
      </c>
      <c r="BO58" s="125">
        <f>BN58/18</f>
        <v>11.555555555555555</v>
      </c>
      <c r="BP58" s="125">
        <f>20*18</f>
        <v>360</v>
      </c>
      <c r="BQ58" s="38"/>
      <c r="BR58" s="41"/>
      <c r="BS58" s="37"/>
    </row>
    <row r="59" spans="1:71" s="27" customFormat="1" ht="15.75">
      <c r="A59" s="193" t="s">
        <v>45</v>
      </c>
      <c r="B59" s="368"/>
      <c r="C59" s="30"/>
      <c r="D59" s="31"/>
      <c r="E59" s="32"/>
      <c r="F59" s="126"/>
      <c r="G59" s="136"/>
      <c r="H59" s="128">
        <v>5</v>
      </c>
      <c r="I59" s="133"/>
      <c r="J59" s="129"/>
      <c r="K59" s="142">
        <v>0</v>
      </c>
      <c r="L59" s="130"/>
      <c r="M59" s="131"/>
      <c r="N59" s="128">
        <v>0</v>
      </c>
      <c r="O59" s="130"/>
      <c r="P59" s="131"/>
      <c r="Q59" s="128">
        <v>0</v>
      </c>
      <c r="R59" s="130"/>
      <c r="S59" s="131"/>
      <c r="T59" s="128">
        <v>0</v>
      </c>
      <c r="U59" s="133"/>
      <c r="V59" s="129"/>
      <c r="W59" s="142">
        <v>0</v>
      </c>
      <c r="X59" s="126"/>
      <c r="Y59" s="129"/>
      <c r="Z59" s="142">
        <v>0</v>
      </c>
      <c r="AA59" s="126"/>
      <c r="AB59" s="129"/>
      <c r="AC59" s="128">
        <v>0</v>
      </c>
      <c r="AD59" s="133"/>
      <c r="AE59" s="129"/>
      <c r="AF59" s="128">
        <v>0</v>
      </c>
      <c r="AG59" s="133"/>
      <c r="AH59" s="129"/>
      <c r="AI59" s="142">
        <v>0</v>
      </c>
      <c r="AJ59" s="126"/>
      <c r="AK59" s="129"/>
      <c r="AL59" s="128">
        <v>5</v>
      </c>
      <c r="AM59" s="133"/>
      <c r="AN59" s="129"/>
      <c r="AO59" s="142">
        <v>0</v>
      </c>
      <c r="AP59" s="126"/>
      <c r="AQ59" s="129"/>
      <c r="AR59" s="139">
        <v>0</v>
      </c>
      <c r="AS59" s="133"/>
      <c r="AT59" s="129"/>
      <c r="AU59" s="142">
        <v>0</v>
      </c>
      <c r="AV59" s="221"/>
      <c r="AW59" s="134"/>
      <c r="AX59" s="128">
        <v>0</v>
      </c>
      <c r="AY59" s="130"/>
      <c r="AZ59" s="131"/>
      <c r="BA59" s="139">
        <v>0</v>
      </c>
      <c r="BB59" s="133"/>
      <c r="BC59" s="129"/>
      <c r="BD59" s="142">
        <v>0</v>
      </c>
      <c r="BE59" s="126"/>
      <c r="BF59" s="129"/>
      <c r="BG59" s="128">
        <v>0</v>
      </c>
      <c r="BH59" s="133"/>
      <c r="BI59" s="129"/>
      <c r="BJ59" s="156">
        <v>0</v>
      </c>
      <c r="BK59" s="130"/>
      <c r="BL59" s="129"/>
      <c r="BM59" s="128">
        <v>0</v>
      </c>
      <c r="BN59" s="132"/>
      <c r="BO59" s="129"/>
      <c r="BP59" s="128"/>
      <c r="BQ59" s="35"/>
      <c r="BR59" s="34"/>
      <c r="BS59" s="33"/>
    </row>
    <row r="60" spans="1:71" ht="150.75" customHeight="1">
      <c r="A60" s="296" t="s">
        <v>45</v>
      </c>
      <c r="B60" s="369"/>
      <c r="C60" s="104" t="s">
        <v>38</v>
      </c>
      <c r="D60" s="106" t="s">
        <v>22</v>
      </c>
      <c r="E60" s="105" t="s">
        <v>39</v>
      </c>
      <c r="F60" s="240"/>
      <c r="G60" s="320" t="s">
        <v>50</v>
      </c>
      <c r="H60" s="116"/>
      <c r="I60" s="154"/>
      <c r="J60" s="320" t="s">
        <v>51</v>
      </c>
      <c r="K60" s="120"/>
      <c r="L60" s="178"/>
      <c r="M60" s="322" t="s">
        <v>51</v>
      </c>
      <c r="N60" s="116"/>
      <c r="O60" s="311" t="s">
        <v>51</v>
      </c>
      <c r="P60" s="118"/>
      <c r="Q60" s="116"/>
      <c r="R60" s="311" t="s">
        <v>51</v>
      </c>
      <c r="S60" s="118"/>
      <c r="T60" s="116"/>
      <c r="U60" s="114"/>
      <c r="V60" s="320" t="s">
        <v>235</v>
      </c>
      <c r="W60" s="120"/>
      <c r="X60" s="320" t="s">
        <v>235</v>
      </c>
      <c r="Y60" s="151"/>
      <c r="Z60" s="120"/>
      <c r="AA60" s="352" t="s">
        <v>51</v>
      </c>
      <c r="AB60" s="151"/>
      <c r="AC60" s="116"/>
      <c r="AD60" s="306" t="s">
        <v>235</v>
      </c>
      <c r="AE60" s="115"/>
      <c r="AF60" s="116"/>
      <c r="AG60" s="306" t="s">
        <v>235</v>
      </c>
      <c r="AH60" s="144"/>
      <c r="AI60" s="120"/>
      <c r="AJ60" s="358" t="s">
        <v>259</v>
      </c>
      <c r="AK60" s="115"/>
      <c r="AL60" s="116"/>
      <c r="AM60" s="306" t="s">
        <v>51</v>
      </c>
      <c r="AN60" s="115"/>
      <c r="AO60" s="120"/>
      <c r="AP60" s="155" t="s">
        <v>51</v>
      </c>
      <c r="AQ60" s="115"/>
      <c r="AR60" s="116"/>
      <c r="AS60" s="222" t="s">
        <v>235</v>
      </c>
      <c r="AT60" s="115"/>
      <c r="AU60" s="120"/>
      <c r="AV60" s="222" t="s">
        <v>235</v>
      </c>
      <c r="AW60" s="161"/>
      <c r="AX60" s="116"/>
      <c r="AY60" s="229"/>
      <c r="AZ60" s="153"/>
      <c r="BA60" s="116"/>
      <c r="BB60" s="114"/>
      <c r="BC60" s="115"/>
      <c r="BD60" s="120"/>
      <c r="BE60" s="305" t="s">
        <v>235</v>
      </c>
      <c r="BF60" s="115"/>
      <c r="BG60" s="116"/>
      <c r="BH60" s="269" t="s">
        <v>51</v>
      </c>
      <c r="BI60" s="115"/>
      <c r="BJ60" s="120"/>
      <c r="BK60" s="237" t="s">
        <v>51</v>
      </c>
      <c r="BL60" s="115"/>
      <c r="BM60" s="238"/>
      <c r="BN60" s="140"/>
      <c r="BO60" s="115"/>
      <c r="BP60" s="116"/>
      <c r="BQ60" s="6"/>
      <c r="BR60" s="12"/>
      <c r="BS60" s="8"/>
    </row>
    <row r="61" spans="1:71" s="27" customFormat="1" ht="15.75">
      <c r="A61" s="193" t="s">
        <v>47</v>
      </c>
      <c r="B61" s="368"/>
      <c r="C61" s="30"/>
      <c r="D61" s="31"/>
      <c r="E61" s="32"/>
      <c r="F61" s="126">
        <f>F62/F63*100%</f>
        <v>0</v>
      </c>
      <c r="G61" s="126">
        <f>G62/G63*100%</f>
        <v>0</v>
      </c>
      <c r="H61" s="128">
        <v>5</v>
      </c>
      <c r="I61" s="126">
        <f>I62/I63*100%</f>
        <v>0</v>
      </c>
      <c r="J61" s="129"/>
      <c r="K61" s="142">
        <v>5</v>
      </c>
      <c r="L61" s="126">
        <f>L62/L63*100%</f>
        <v>0</v>
      </c>
      <c r="M61" s="131"/>
      <c r="N61" s="128">
        <v>5</v>
      </c>
      <c r="O61" s="126">
        <f>O62/O63*100%</f>
        <v>0</v>
      </c>
      <c r="P61" s="131"/>
      <c r="Q61" s="128">
        <v>5</v>
      </c>
      <c r="R61" s="126">
        <f>R62/R63*100%</f>
        <v>0</v>
      </c>
      <c r="S61" s="131"/>
      <c r="T61" s="128">
        <v>5</v>
      </c>
      <c r="U61" s="126">
        <f>U62/U63*100%</f>
        <v>0</v>
      </c>
      <c r="V61" s="129"/>
      <c r="W61" s="142">
        <v>5</v>
      </c>
      <c r="X61" s="126">
        <f>X62/X63*100%</f>
        <v>0</v>
      </c>
      <c r="Y61" s="129"/>
      <c r="Z61" s="142">
        <v>5</v>
      </c>
      <c r="AA61" s="126">
        <f>AA62/AA63*100%</f>
        <v>0</v>
      </c>
      <c r="AB61" s="129"/>
      <c r="AC61" s="128">
        <v>5</v>
      </c>
      <c r="AD61" s="126">
        <f>AD62/AD63*100%</f>
        <v>0</v>
      </c>
      <c r="AE61" s="129"/>
      <c r="AF61" s="128">
        <v>5</v>
      </c>
      <c r="AG61" s="126">
        <f>AG62/AG63*100%</f>
        <v>0</v>
      </c>
      <c r="AH61" s="129"/>
      <c r="AI61" s="142">
        <v>5</v>
      </c>
      <c r="AJ61" s="142"/>
      <c r="AK61" s="129"/>
      <c r="AL61" s="128">
        <v>5</v>
      </c>
      <c r="AM61" s="126">
        <f>AM62/AM63*100%</f>
        <v>0</v>
      </c>
      <c r="AN61" s="129"/>
      <c r="AO61" s="142">
        <v>0</v>
      </c>
      <c r="AP61" s="126"/>
      <c r="AQ61" s="129"/>
      <c r="AR61" s="139">
        <v>0</v>
      </c>
      <c r="AS61" s="126">
        <f>AS62/AS63*100%</f>
        <v>0</v>
      </c>
      <c r="AT61" s="129"/>
      <c r="AU61" s="142">
        <v>5</v>
      </c>
      <c r="AV61" s="126">
        <f>AV62/AV63*100%</f>
        <v>0.27272727272727271</v>
      </c>
      <c r="AW61" s="134"/>
      <c r="AX61" s="128">
        <v>4</v>
      </c>
      <c r="AY61" s="126" t="e">
        <f>AY63/AY62*100%</f>
        <v>#DIV/0!</v>
      </c>
      <c r="AZ61" s="131"/>
      <c r="BA61" s="139">
        <v>0</v>
      </c>
      <c r="BB61" s="133" t="e">
        <f>BB63/BB62*100%</f>
        <v>#DIV/0!</v>
      </c>
      <c r="BC61" s="129"/>
      <c r="BD61" s="142">
        <v>0</v>
      </c>
      <c r="BE61" s="126">
        <f>BE62/BE63*100%</f>
        <v>0.2</v>
      </c>
      <c r="BF61" s="129"/>
      <c r="BG61" s="128">
        <v>4</v>
      </c>
      <c r="BH61" s="126"/>
      <c r="BI61" s="129"/>
      <c r="BJ61" s="156">
        <v>0</v>
      </c>
      <c r="BK61" s="126">
        <f>BK62/BK63*100%</f>
        <v>0</v>
      </c>
      <c r="BL61" s="129"/>
      <c r="BM61" s="128">
        <v>5</v>
      </c>
      <c r="BN61" s="132"/>
      <c r="BO61" s="129"/>
      <c r="BP61" s="128"/>
      <c r="BQ61" s="35"/>
      <c r="BR61" s="34"/>
      <c r="BS61" s="33"/>
    </row>
    <row r="62" spans="1:71" ht="63">
      <c r="A62" s="391" t="s">
        <v>47</v>
      </c>
      <c r="B62" s="369"/>
      <c r="C62" s="104" t="s">
        <v>41</v>
      </c>
      <c r="D62" s="106" t="s">
        <v>42</v>
      </c>
      <c r="E62" s="393" t="s">
        <v>43</v>
      </c>
      <c r="F62" s="178">
        <v>0</v>
      </c>
      <c r="G62" s="144">
        <v>0</v>
      </c>
      <c r="H62" s="145"/>
      <c r="I62" s="154">
        <v>0</v>
      </c>
      <c r="J62" s="115"/>
      <c r="K62" s="146"/>
      <c r="L62" s="178">
        <v>0</v>
      </c>
      <c r="M62" s="118"/>
      <c r="N62" s="145"/>
      <c r="O62" s="316">
        <v>0</v>
      </c>
      <c r="P62" s="118"/>
      <c r="Q62" s="145"/>
      <c r="R62" s="178">
        <v>0</v>
      </c>
      <c r="S62" s="118"/>
      <c r="T62" s="145"/>
      <c r="U62" s="320">
        <v>0</v>
      </c>
      <c r="V62" s="115"/>
      <c r="W62" s="146"/>
      <c r="X62" s="210">
        <v>0</v>
      </c>
      <c r="Y62" s="159"/>
      <c r="Z62" s="146"/>
      <c r="AA62" s="356">
        <v>0</v>
      </c>
      <c r="AB62" s="159"/>
      <c r="AC62" s="145"/>
      <c r="AD62" s="312">
        <v>0</v>
      </c>
      <c r="AE62" s="115"/>
      <c r="AF62" s="145"/>
      <c r="AG62" s="175">
        <v>0</v>
      </c>
      <c r="AH62" s="144"/>
      <c r="AI62" s="146"/>
      <c r="AJ62" s="317">
        <v>0</v>
      </c>
      <c r="AK62" s="115"/>
      <c r="AL62" s="145"/>
      <c r="AM62" s="114">
        <v>0</v>
      </c>
      <c r="AN62" s="115"/>
      <c r="AO62" s="146"/>
      <c r="AP62" s="113"/>
      <c r="AQ62" s="115"/>
      <c r="AR62" s="145"/>
      <c r="AS62" s="218">
        <v>0</v>
      </c>
      <c r="AT62" s="115"/>
      <c r="AU62" s="146"/>
      <c r="AV62" s="316">
        <v>3</v>
      </c>
      <c r="AW62" s="152"/>
      <c r="AX62" s="145"/>
      <c r="AY62" s="229"/>
      <c r="AZ62" s="153"/>
      <c r="BA62" s="145"/>
      <c r="BB62" s="154"/>
      <c r="BC62" s="115"/>
      <c r="BD62" s="146"/>
      <c r="BE62" s="68">
        <v>3</v>
      </c>
      <c r="BF62" s="115"/>
      <c r="BG62" s="145"/>
      <c r="BH62" s="316"/>
      <c r="BI62" s="115"/>
      <c r="BJ62" s="146"/>
      <c r="BK62" s="316">
        <v>0</v>
      </c>
      <c r="BL62" s="115"/>
      <c r="BM62" s="145"/>
      <c r="BN62" s="140"/>
      <c r="BO62" s="115"/>
      <c r="BP62" s="145"/>
      <c r="BQ62" s="6"/>
      <c r="BR62" s="12"/>
      <c r="BS62" s="9"/>
    </row>
    <row r="63" spans="1:71" ht="47.25">
      <c r="A63" s="391"/>
      <c r="B63" s="369"/>
      <c r="C63" s="104" t="s">
        <v>44</v>
      </c>
      <c r="D63" s="106" t="s">
        <v>42</v>
      </c>
      <c r="E63" s="393"/>
      <c r="F63" s="178">
        <v>3</v>
      </c>
      <c r="G63" s="144">
        <v>3</v>
      </c>
      <c r="H63" s="145"/>
      <c r="I63" s="154">
        <v>1</v>
      </c>
      <c r="J63" s="115"/>
      <c r="K63" s="146"/>
      <c r="L63" s="178">
        <v>4</v>
      </c>
      <c r="M63" s="118"/>
      <c r="N63" s="145"/>
      <c r="O63" s="316">
        <v>3</v>
      </c>
      <c r="P63" s="118"/>
      <c r="Q63" s="145"/>
      <c r="R63" s="178">
        <v>4</v>
      </c>
      <c r="S63" s="118"/>
      <c r="T63" s="145"/>
      <c r="U63" s="320">
        <v>4</v>
      </c>
      <c r="V63" s="115"/>
      <c r="W63" s="146"/>
      <c r="X63" s="210">
        <v>2</v>
      </c>
      <c r="Y63" s="115"/>
      <c r="Z63" s="146"/>
      <c r="AA63" s="305">
        <v>1</v>
      </c>
      <c r="AB63" s="320"/>
      <c r="AC63" s="145"/>
      <c r="AD63" s="312">
        <v>4</v>
      </c>
      <c r="AE63" s="115"/>
      <c r="AF63" s="145"/>
      <c r="AG63" s="175">
        <v>5</v>
      </c>
      <c r="AH63" s="144"/>
      <c r="AI63" s="146"/>
      <c r="AJ63" s="317">
        <v>4</v>
      </c>
      <c r="AK63" s="115"/>
      <c r="AL63" s="145"/>
      <c r="AM63" s="114">
        <v>9</v>
      </c>
      <c r="AN63" s="115"/>
      <c r="AO63" s="146"/>
      <c r="AP63" s="113"/>
      <c r="AQ63" s="115"/>
      <c r="AR63" s="145"/>
      <c r="AS63" s="218">
        <v>1</v>
      </c>
      <c r="AT63" s="115"/>
      <c r="AU63" s="146"/>
      <c r="AV63" s="316">
        <v>11</v>
      </c>
      <c r="AW63" s="137"/>
      <c r="AX63" s="145"/>
      <c r="AY63" s="229"/>
      <c r="AZ63" s="118"/>
      <c r="BA63" s="145"/>
      <c r="BB63" s="154"/>
      <c r="BC63" s="115"/>
      <c r="BD63" s="146"/>
      <c r="BE63" s="68">
        <v>15</v>
      </c>
      <c r="BF63" s="115"/>
      <c r="BG63" s="145"/>
      <c r="BH63" s="316"/>
      <c r="BI63" s="115"/>
      <c r="BJ63" s="146"/>
      <c r="BK63" s="316">
        <v>2</v>
      </c>
      <c r="BL63" s="115"/>
      <c r="BM63" s="145"/>
      <c r="BN63" s="140"/>
      <c r="BO63" s="115"/>
      <c r="BP63" s="145"/>
      <c r="BQ63" s="6"/>
      <c r="BR63" s="12"/>
      <c r="BS63" s="9"/>
    </row>
    <row r="64" spans="1:71" s="27" customFormat="1" ht="15.75">
      <c r="A64" s="193" t="s">
        <v>48</v>
      </c>
      <c r="B64" s="368"/>
      <c r="C64" s="30"/>
      <c r="D64" s="31"/>
      <c r="E64" s="32"/>
      <c r="F64" s="126">
        <f>F65/F66*100%</f>
        <v>0</v>
      </c>
      <c r="G64" s="126">
        <f>G65/G66*100%</f>
        <v>0</v>
      </c>
      <c r="H64" s="128">
        <v>5</v>
      </c>
      <c r="I64" s="126">
        <f>I65/I66*100%</f>
        <v>0</v>
      </c>
      <c r="J64" s="129"/>
      <c r="K64" s="142">
        <v>5</v>
      </c>
      <c r="L64" s="126">
        <f>L65/L66*100%</f>
        <v>0</v>
      </c>
      <c r="M64" s="131"/>
      <c r="N64" s="128">
        <v>5</v>
      </c>
      <c r="O64" s="126">
        <f>O65/O66*100%</f>
        <v>0</v>
      </c>
      <c r="P64" s="131"/>
      <c r="Q64" s="128">
        <v>5</v>
      </c>
      <c r="R64" s="126">
        <f>R65/R66*100%</f>
        <v>0</v>
      </c>
      <c r="S64" s="131"/>
      <c r="T64" s="128">
        <v>5</v>
      </c>
      <c r="U64" s="126">
        <f>U65/U66*100%</f>
        <v>0</v>
      </c>
      <c r="V64" s="129"/>
      <c r="W64" s="142">
        <v>5</v>
      </c>
      <c r="X64" s="126">
        <f>X65/X66*100%</f>
        <v>0</v>
      </c>
      <c r="Y64" s="129"/>
      <c r="Z64" s="142">
        <v>5</v>
      </c>
      <c r="AA64" s="126">
        <f>AA65/AA66*100%</f>
        <v>0</v>
      </c>
      <c r="AB64" s="129"/>
      <c r="AC64" s="128">
        <v>5</v>
      </c>
      <c r="AD64" s="126">
        <f>AD65/AD66*100%</f>
        <v>0</v>
      </c>
      <c r="AE64" s="129"/>
      <c r="AF64" s="128">
        <v>5</v>
      </c>
      <c r="AG64" s="126">
        <f>AG65/AG66*100%</f>
        <v>0</v>
      </c>
      <c r="AH64" s="129"/>
      <c r="AI64" s="142">
        <v>5</v>
      </c>
      <c r="AJ64" s="126">
        <f>AJ65/AJ66*100%</f>
        <v>0</v>
      </c>
      <c r="AK64" s="129"/>
      <c r="AL64" s="128">
        <v>5</v>
      </c>
      <c r="AM64" s="126">
        <f>AM65/AM66*100%</f>
        <v>0</v>
      </c>
      <c r="AN64" s="129"/>
      <c r="AO64" s="142">
        <v>0</v>
      </c>
      <c r="AP64" s="126"/>
      <c r="AQ64" s="129"/>
      <c r="AR64" s="139">
        <v>0</v>
      </c>
      <c r="AS64" s="126">
        <f>AS65/AS66*100%</f>
        <v>0</v>
      </c>
      <c r="AT64" s="129"/>
      <c r="AU64" s="142">
        <v>5</v>
      </c>
      <c r="AV64" s="126">
        <f>AV65/AV66*100%</f>
        <v>0</v>
      </c>
      <c r="AW64" s="134"/>
      <c r="AX64" s="128">
        <v>5</v>
      </c>
      <c r="AY64" s="126" t="e">
        <f>AY66/AY65*100%</f>
        <v>#DIV/0!</v>
      </c>
      <c r="AZ64" s="131"/>
      <c r="BA64" s="139">
        <v>0</v>
      </c>
      <c r="BB64" s="133" t="e">
        <f>BB66/BB65*100%</f>
        <v>#DIV/0!</v>
      </c>
      <c r="BC64" s="129"/>
      <c r="BD64" s="142">
        <v>0</v>
      </c>
      <c r="BE64" s="126">
        <f>BE65/BE66*100%</f>
        <v>0</v>
      </c>
      <c r="BF64" s="129"/>
      <c r="BG64" s="128">
        <v>5</v>
      </c>
      <c r="BH64" s="126"/>
      <c r="BI64" s="129"/>
      <c r="BJ64" s="156">
        <v>0</v>
      </c>
      <c r="BK64" s="126">
        <f>BK65/BK66*100%</f>
        <v>0</v>
      </c>
      <c r="BL64" s="129"/>
      <c r="BM64" s="128">
        <v>5</v>
      </c>
      <c r="BN64" s="132"/>
      <c r="BO64" s="129"/>
      <c r="BP64" s="128"/>
      <c r="BQ64" s="35"/>
      <c r="BR64" s="34"/>
      <c r="BS64" s="33"/>
    </row>
    <row r="65" spans="1:71" ht="94.5">
      <c r="A65" s="391" t="s">
        <v>48</v>
      </c>
      <c r="B65" s="369"/>
      <c r="C65" s="104" t="s">
        <v>46</v>
      </c>
      <c r="D65" s="106" t="s">
        <v>42</v>
      </c>
      <c r="E65" s="393" t="s">
        <v>43</v>
      </c>
      <c r="F65" s="313">
        <v>0</v>
      </c>
      <c r="G65" s="144">
        <v>0</v>
      </c>
      <c r="H65" s="145"/>
      <c r="I65" s="154">
        <v>0</v>
      </c>
      <c r="J65" s="115"/>
      <c r="K65" s="146"/>
      <c r="L65" s="178">
        <v>0</v>
      </c>
      <c r="M65" s="118"/>
      <c r="N65" s="145"/>
      <c r="O65" s="316">
        <v>0</v>
      </c>
      <c r="P65" s="118"/>
      <c r="Q65" s="145"/>
      <c r="R65" s="313">
        <v>0</v>
      </c>
      <c r="S65" s="118"/>
      <c r="T65" s="145"/>
      <c r="U65" s="320">
        <v>0</v>
      </c>
      <c r="V65" s="320"/>
      <c r="W65" s="146"/>
      <c r="X65" s="210">
        <v>0</v>
      </c>
      <c r="Y65" s="159"/>
      <c r="Z65" s="146"/>
      <c r="AA65" s="356">
        <v>0</v>
      </c>
      <c r="AB65" s="159"/>
      <c r="AC65" s="145"/>
      <c r="AD65" s="312">
        <v>0</v>
      </c>
      <c r="AE65" s="115"/>
      <c r="AF65" s="145"/>
      <c r="AG65" s="175">
        <v>0</v>
      </c>
      <c r="AH65" s="144"/>
      <c r="AI65" s="146"/>
      <c r="AJ65" s="317">
        <v>0</v>
      </c>
      <c r="AK65" s="115"/>
      <c r="AL65" s="145"/>
      <c r="AM65" s="114">
        <v>0</v>
      </c>
      <c r="AN65" s="115"/>
      <c r="AO65" s="146"/>
      <c r="AP65" s="113"/>
      <c r="AQ65" s="115"/>
      <c r="AR65" s="145"/>
      <c r="AS65" s="218">
        <v>0</v>
      </c>
      <c r="AT65" s="115"/>
      <c r="AU65" s="146"/>
      <c r="AV65" s="316">
        <v>0</v>
      </c>
      <c r="AW65" s="137"/>
      <c r="AX65" s="145"/>
      <c r="AY65" s="229"/>
      <c r="AZ65" s="118"/>
      <c r="BA65" s="145"/>
      <c r="BB65" s="154"/>
      <c r="BC65" s="115"/>
      <c r="BD65" s="146"/>
      <c r="BE65" s="68">
        <v>0</v>
      </c>
      <c r="BF65" s="115"/>
      <c r="BG65" s="145"/>
      <c r="BH65" s="316"/>
      <c r="BI65" s="115"/>
      <c r="BJ65" s="146"/>
      <c r="BK65" s="316">
        <v>0</v>
      </c>
      <c r="BL65" s="115"/>
      <c r="BM65" s="145"/>
      <c r="BN65" s="140"/>
      <c r="BO65" s="115"/>
      <c r="BP65" s="145"/>
      <c r="BQ65" s="6"/>
      <c r="BR65" s="12"/>
      <c r="BS65" s="9"/>
    </row>
    <row r="66" spans="1:71" ht="47.25">
      <c r="A66" s="391"/>
      <c r="B66" s="369"/>
      <c r="C66" s="104" t="s">
        <v>44</v>
      </c>
      <c r="D66" s="106" t="s">
        <v>42</v>
      </c>
      <c r="E66" s="393"/>
      <c r="F66" s="313">
        <v>3</v>
      </c>
      <c r="G66" s="144">
        <v>3</v>
      </c>
      <c r="H66" s="145"/>
      <c r="I66" s="154">
        <v>1</v>
      </c>
      <c r="J66" s="115"/>
      <c r="K66" s="146"/>
      <c r="L66" s="178">
        <v>4</v>
      </c>
      <c r="M66" s="118"/>
      <c r="N66" s="145"/>
      <c r="O66" s="316">
        <v>3</v>
      </c>
      <c r="P66" s="118"/>
      <c r="Q66" s="145"/>
      <c r="R66" s="313">
        <v>4</v>
      </c>
      <c r="S66" s="118"/>
      <c r="T66" s="145"/>
      <c r="U66" s="320">
        <v>4</v>
      </c>
      <c r="V66" s="320"/>
      <c r="W66" s="146"/>
      <c r="X66" s="210">
        <v>2</v>
      </c>
      <c r="Y66" s="115"/>
      <c r="Z66" s="146"/>
      <c r="AA66" s="305">
        <v>1</v>
      </c>
      <c r="AB66" s="320"/>
      <c r="AC66" s="145"/>
      <c r="AD66" s="312">
        <v>4</v>
      </c>
      <c r="AE66" s="115"/>
      <c r="AF66" s="145"/>
      <c r="AG66" s="154">
        <v>5</v>
      </c>
      <c r="AH66" s="115"/>
      <c r="AI66" s="146"/>
      <c r="AJ66" s="317">
        <v>4</v>
      </c>
      <c r="AK66" s="115"/>
      <c r="AL66" s="145"/>
      <c r="AM66" s="114">
        <v>9</v>
      </c>
      <c r="AN66" s="115"/>
      <c r="AO66" s="146"/>
      <c r="AP66" s="113"/>
      <c r="AQ66" s="115"/>
      <c r="AR66" s="145"/>
      <c r="AS66" s="218">
        <v>1</v>
      </c>
      <c r="AT66" s="115"/>
      <c r="AU66" s="146"/>
      <c r="AV66" s="316">
        <v>11</v>
      </c>
      <c r="AW66" s="137"/>
      <c r="AX66" s="145"/>
      <c r="AY66" s="229"/>
      <c r="AZ66" s="118"/>
      <c r="BA66" s="145"/>
      <c r="BB66" s="154"/>
      <c r="BC66" s="115"/>
      <c r="BD66" s="146"/>
      <c r="BE66" s="68">
        <v>15</v>
      </c>
      <c r="BF66" s="115"/>
      <c r="BG66" s="145"/>
      <c r="BH66" s="316"/>
      <c r="BI66" s="115"/>
      <c r="BJ66" s="146"/>
      <c r="BK66" s="316">
        <v>2</v>
      </c>
      <c r="BL66" s="115"/>
      <c r="BM66" s="145"/>
      <c r="BN66" s="140"/>
      <c r="BO66" s="115"/>
      <c r="BP66" s="145"/>
      <c r="BQ66" s="6"/>
      <c r="BR66" s="12"/>
      <c r="BS66" s="9"/>
    </row>
    <row r="67" spans="1:71" s="27" customFormat="1" ht="15.75">
      <c r="A67" s="193" t="s">
        <v>207</v>
      </c>
      <c r="B67" s="368"/>
      <c r="C67" s="30"/>
      <c r="D67" s="31"/>
      <c r="E67" s="32"/>
      <c r="F67" s="126"/>
      <c r="G67" s="136"/>
      <c r="H67" s="128">
        <v>5</v>
      </c>
      <c r="I67" s="133"/>
      <c r="J67" s="129"/>
      <c r="K67" s="142">
        <v>5</v>
      </c>
      <c r="L67" s="130"/>
      <c r="M67" s="131"/>
      <c r="N67" s="128">
        <v>0</v>
      </c>
      <c r="O67" s="130"/>
      <c r="P67" s="131"/>
      <c r="Q67" s="128">
        <v>0</v>
      </c>
      <c r="R67" s="130"/>
      <c r="S67" s="131"/>
      <c r="T67" s="128">
        <v>0</v>
      </c>
      <c r="U67" s="133"/>
      <c r="V67" s="129"/>
      <c r="W67" s="142">
        <v>0</v>
      </c>
      <c r="X67" s="126"/>
      <c r="Y67" s="129"/>
      <c r="Z67" s="142">
        <v>5</v>
      </c>
      <c r="AA67" s="126"/>
      <c r="AB67" s="129"/>
      <c r="AC67" s="128">
        <v>5</v>
      </c>
      <c r="AD67" s="133"/>
      <c r="AE67" s="129"/>
      <c r="AF67" s="128">
        <v>5</v>
      </c>
      <c r="AG67" s="133"/>
      <c r="AH67" s="129"/>
      <c r="AI67" s="142">
        <v>5</v>
      </c>
      <c r="AJ67" s="126"/>
      <c r="AK67" s="129"/>
      <c r="AL67" s="128">
        <v>5</v>
      </c>
      <c r="AM67" s="133"/>
      <c r="AN67" s="129"/>
      <c r="AO67" s="142">
        <v>5</v>
      </c>
      <c r="AP67" s="126"/>
      <c r="AQ67" s="129"/>
      <c r="AR67" s="139">
        <v>0</v>
      </c>
      <c r="AS67" s="133"/>
      <c r="AT67" s="129"/>
      <c r="AU67" s="142">
        <v>0</v>
      </c>
      <c r="AV67" s="221"/>
      <c r="AW67" s="134"/>
      <c r="AX67" s="128">
        <v>0</v>
      </c>
      <c r="AY67" s="130"/>
      <c r="AZ67" s="131"/>
      <c r="BA67" s="139">
        <v>0</v>
      </c>
      <c r="BB67" s="133"/>
      <c r="BC67" s="129"/>
      <c r="BD67" s="142">
        <v>0</v>
      </c>
      <c r="BE67" s="126"/>
      <c r="BF67" s="129"/>
      <c r="BG67" s="128">
        <v>5</v>
      </c>
      <c r="BH67" s="133"/>
      <c r="BI67" s="129"/>
      <c r="BJ67" s="156">
        <v>0</v>
      </c>
      <c r="BK67" s="130"/>
      <c r="BL67" s="129"/>
      <c r="BM67" s="128">
        <v>5</v>
      </c>
      <c r="BN67" s="132"/>
      <c r="BO67" s="129"/>
      <c r="BP67" s="128"/>
      <c r="BQ67" s="35"/>
      <c r="BR67" s="34"/>
      <c r="BS67" s="33"/>
    </row>
    <row r="68" spans="1:71" ht="346.5">
      <c r="A68" s="296" t="s">
        <v>207</v>
      </c>
      <c r="B68" s="369"/>
      <c r="C68" s="274" t="s">
        <v>199</v>
      </c>
      <c r="D68" s="106" t="s">
        <v>22</v>
      </c>
      <c r="E68" s="276" t="s">
        <v>200</v>
      </c>
      <c r="F68" s="178"/>
      <c r="G68" s="320" t="s">
        <v>50</v>
      </c>
      <c r="H68" s="116"/>
      <c r="I68" s="316" t="s">
        <v>217</v>
      </c>
      <c r="J68" s="320" t="s">
        <v>50</v>
      </c>
      <c r="K68" s="120"/>
      <c r="L68" s="313" t="s">
        <v>218</v>
      </c>
      <c r="M68" s="118"/>
      <c r="N68" s="116"/>
      <c r="O68" s="313" t="s">
        <v>218</v>
      </c>
      <c r="P68" s="118"/>
      <c r="Q68" s="116"/>
      <c r="R68" s="313" t="s">
        <v>218</v>
      </c>
      <c r="S68" s="118"/>
      <c r="T68" s="116"/>
      <c r="U68" s="313" t="s">
        <v>218</v>
      </c>
      <c r="V68" s="115"/>
      <c r="W68" s="120"/>
      <c r="X68" s="68" t="s">
        <v>242</v>
      </c>
      <c r="Y68" s="115"/>
      <c r="Z68" s="120"/>
      <c r="AA68" s="314" t="s">
        <v>216</v>
      </c>
      <c r="AB68" s="320"/>
      <c r="AC68" s="116"/>
      <c r="AD68" s="313" t="s">
        <v>251</v>
      </c>
      <c r="AE68" s="115"/>
      <c r="AF68" s="116"/>
      <c r="AG68" s="306" t="s">
        <v>235</v>
      </c>
      <c r="AH68" s="115"/>
      <c r="AI68" s="120"/>
      <c r="AJ68" s="317" t="s">
        <v>260</v>
      </c>
      <c r="AK68" s="115"/>
      <c r="AL68" s="116"/>
      <c r="AM68" s="3" t="s">
        <v>268</v>
      </c>
      <c r="AN68" s="115"/>
      <c r="AO68" s="120"/>
      <c r="AP68" s="68" t="s">
        <v>51</v>
      </c>
      <c r="AQ68" s="115"/>
      <c r="AR68" s="116"/>
      <c r="AS68" s="306" t="s">
        <v>235</v>
      </c>
      <c r="AT68" s="115"/>
      <c r="AU68" s="120"/>
      <c r="AV68" s="316" t="s">
        <v>56</v>
      </c>
      <c r="AW68" s="137"/>
      <c r="AX68" s="116"/>
      <c r="AY68" s="117"/>
      <c r="AZ68" s="118"/>
      <c r="BA68" s="116"/>
      <c r="BB68" s="114"/>
      <c r="BC68" s="115"/>
      <c r="BD68" s="120"/>
      <c r="BE68" s="305" t="s">
        <v>283</v>
      </c>
      <c r="BF68" s="115"/>
      <c r="BG68" s="116"/>
      <c r="BH68" s="306" t="s">
        <v>51</v>
      </c>
      <c r="BI68" s="115"/>
      <c r="BJ68" s="120"/>
      <c r="BK68" s="237" t="s">
        <v>50</v>
      </c>
      <c r="BL68" s="115"/>
      <c r="BM68" s="116"/>
      <c r="BN68" s="140"/>
      <c r="BO68" s="115"/>
      <c r="BP68" s="116"/>
      <c r="BQ68" s="6"/>
      <c r="BR68" s="12"/>
      <c r="BS68" s="8"/>
    </row>
    <row r="69" spans="1:71" s="27" customFormat="1" ht="18.75">
      <c r="A69" s="192" t="s">
        <v>73</v>
      </c>
      <c r="B69" s="367"/>
      <c r="C69" s="36"/>
      <c r="D69" s="36"/>
      <c r="E69" s="40"/>
      <c r="F69" s="201"/>
      <c r="G69" s="124"/>
      <c r="H69" s="139">
        <f>H70</f>
        <v>5</v>
      </c>
      <c r="I69" s="198"/>
      <c r="J69" s="125"/>
      <c r="K69" s="156">
        <f>K70</f>
        <v>5</v>
      </c>
      <c r="L69" s="176"/>
      <c r="M69" s="125"/>
      <c r="N69" s="139">
        <f>N70</f>
        <v>5</v>
      </c>
      <c r="O69" s="176"/>
      <c r="P69" s="125"/>
      <c r="Q69" s="139">
        <f>Q70</f>
        <v>5</v>
      </c>
      <c r="R69" s="176"/>
      <c r="S69" s="125"/>
      <c r="T69" s="139">
        <f>T70</f>
        <v>5</v>
      </c>
      <c r="U69" s="198"/>
      <c r="V69" s="125"/>
      <c r="W69" s="156">
        <f>W70</f>
        <v>5</v>
      </c>
      <c r="X69" s="201"/>
      <c r="Y69" s="125"/>
      <c r="Z69" s="156">
        <f>Z70</f>
        <v>5</v>
      </c>
      <c r="AA69" s="201"/>
      <c r="AB69" s="125"/>
      <c r="AC69" s="139">
        <f>AC70</f>
        <v>5</v>
      </c>
      <c r="AD69" s="198"/>
      <c r="AE69" s="125"/>
      <c r="AF69" s="139">
        <f>AF70</f>
        <v>5</v>
      </c>
      <c r="AG69" s="198"/>
      <c r="AH69" s="125"/>
      <c r="AI69" s="156">
        <f>AI70</f>
        <v>5</v>
      </c>
      <c r="AJ69" s="201"/>
      <c r="AK69" s="125"/>
      <c r="AL69" s="139">
        <f>AL70</f>
        <v>5</v>
      </c>
      <c r="AM69" s="198"/>
      <c r="AN69" s="125"/>
      <c r="AO69" s="156">
        <f>AO70</f>
        <v>5</v>
      </c>
      <c r="AP69" s="201"/>
      <c r="AQ69" s="125"/>
      <c r="AR69" s="139">
        <f>AR70</f>
        <v>5</v>
      </c>
      <c r="AS69" s="198"/>
      <c r="AT69" s="125"/>
      <c r="AU69" s="156">
        <f>AU70</f>
        <v>0</v>
      </c>
      <c r="AV69" s="201"/>
      <c r="AW69" s="125"/>
      <c r="AX69" s="139">
        <f>AX70</f>
        <v>5</v>
      </c>
      <c r="AY69" s="176"/>
      <c r="AZ69" s="125"/>
      <c r="BA69" s="139">
        <f>BA70</f>
        <v>0</v>
      </c>
      <c r="BB69" s="198"/>
      <c r="BC69" s="125"/>
      <c r="BD69" s="156">
        <f>BD70</f>
        <v>0</v>
      </c>
      <c r="BE69" s="201"/>
      <c r="BF69" s="125"/>
      <c r="BG69" s="139">
        <f>BG70</f>
        <v>5</v>
      </c>
      <c r="BH69" s="198"/>
      <c r="BI69" s="125"/>
      <c r="BJ69" s="156">
        <f>BJ70</f>
        <v>5</v>
      </c>
      <c r="BK69" s="176"/>
      <c r="BL69" s="125"/>
      <c r="BM69" s="139">
        <f>BM70</f>
        <v>0</v>
      </c>
      <c r="BN69" s="174">
        <f>SUMIF(F4:BM4,"Оценка",F69:BM69)</f>
        <v>80</v>
      </c>
      <c r="BO69" s="125">
        <f>BN69/18</f>
        <v>4.4444444444444446</v>
      </c>
      <c r="BP69" s="125">
        <f>5*18</f>
        <v>90</v>
      </c>
      <c r="BQ69" s="38"/>
      <c r="BR69" s="41"/>
      <c r="BS69" s="37"/>
    </row>
    <row r="70" spans="1:71" s="27" customFormat="1" ht="15.75">
      <c r="A70" s="193" t="s">
        <v>208</v>
      </c>
      <c r="B70" s="368"/>
      <c r="C70" s="30"/>
      <c r="D70" s="31"/>
      <c r="E70" s="32"/>
      <c r="F70" s="126"/>
      <c r="G70" s="136">
        <f>G71/G72*100%</f>
        <v>0</v>
      </c>
      <c r="H70" s="128">
        <v>5</v>
      </c>
      <c r="I70" s="133"/>
      <c r="J70" s="136">
        <f>J71/J72*100%</f>
        <v>0</v>
      </c>
      <c r="K70" s="142">
        <v>5</v>
      </c>
      <c r="L70" s="130"/>
      <c r="M70" s="136">
        <f>M71/M72*100%</f>
        <v>0</v>
      </c>
      <c r="N70" s="128">
        <v>5</v>
      </c>
      <c r="O70" s="130"/>
      <c r="P70" s="136">
        <f>P71/P72*100%</f>
        <v>0</v>
      </c>
      <c r="Q70" s="128">
        <v>5</v>
      </c>
      <c r="R70" s="130"/>
      <c r="S70" s="136">
        <f>S71/S72*100%</f>
        <v>0</v>
      </c>
      <c r="T70" s="128">
        <v>5</v>
      </c>
      <c r="U70" s="133"/>
      <c r="V70" s="136">
        <f>V71/V72*100%</f>
        <v>0</v>
      </c>
      <c r="W70" s="142">
        <v>5</v>
      </c>
      <c r="X70" s="126"/>
      <c r="Y70" s="136">
        <f>Y71/Y72*100%</f>
        <v>0</v>
      </c>
      <c r="Z70" s="142">
        <v>5</v>
      </c>
      <c r="AA70" s="126"/>
      <c r="AB70" s="136">
        <f>AB71/AB72*100%</f>
        <v>0</v>
      </c>
      <c r="AC70" s="128">
        <v>5</v>
      </c>
      <c r="AD70" s="133"/>
      <c r="AE70" s="136">
        <f>AE71/AE72*100%</f>
        <v>0</v>
      </c>
      <c r="AF70" s="128">
        <v>5</v>
      </c>
      <c r="AG70" s="133"/>
      <c r="AH70" s="136">
        <f>AH71/AH72*100%</f>
        <v>0</v>
      </c>
      <c r="AI70" s="142">
        <v>5</v>
      </c>
      <c r="AJ70" s="126"/>
      <c r="AK70" s="136">
        <f>AK71/AK72*100%</f>
        <v>0</v>
      </c>
      <c r="AL70" s="128">
        <v>5</v>
      </c>
      <c r="AM70" s="133"/>
      <c r="AN70" s="136">
        <f>AN71/AN72*100%</f>
        <v>0</v>
      </c>
      <c r="AO70" s="142">
        <v>5</v>
      </c>
      <c r="AP70" s="126"/>
      <c r="AQ70" s="254">
        <f>AQ71/AQ72*100%</f>
        <v>0</v>
      </c>
      <c r="AR70" s="128">
        <v>5</v>
      </c>
      <c r="AS70" s="133"/>
      <c r="AT70" s="162">
        <f>AT71/AT72*100%</f>
        <v>2.2116254655949502E-3</v>
      </c>
      <c r="AU70" s="142">
        <v>0</v>
      </c>
      <c r="AV70" s="221"/>
      <c r="AW70" s="162">
        <f>AW71/AW72*100%</f>
        <v>0</v>
      </c>
      <c r="AX70" s="128">
        <v>5</v>
      </c>
      <c r="AY70" s="130"/>
      <c r="AZ70" s="162">
        <f>AZ71/AZ72*100%</f>
        <v>9.0248149473772053E-4</v>
      </c>
      <c r="BA70" s="128">
        <v>0</v>
      </c>
      <c r="BB70" s="133"/>
      <c r="BC70" s="162">
        <f>BC71/BC72*100%</f>
        <v>0</v>
      </c>
      <c r="BD70" s="142">
        <v>0</v>
      </c>
      <c r="BE70" s="126"/>
      <c r="BF70" s="136">
        <f>BF71/BF72*100%</f>
        <v>0</v>
      </c>
      <c r="BG70" s="128">
        <v>5</v>
      </c>
      <c r="BH70" s="133"/>
      <c r="BI70" s="136">
        <f>BI71/BI72*100%</f>
        <v>0</v>
      </c>
      <c r="BJ70" s="142">
        <v>5</v>
      </c>
      <c r="BK70" s="130"/>
      <c r="BL70" s="162">
        <f>BL71/BL72*100%</f>
        <v>2.4434869095010187E-3</v>
      </c>
      <c r="BM70" s="128">
        <v>0</v>
      </c>
      <c r="BN70" s="132"/>
      <c r="BO70" s="129"/>
      <c r="BP70" s="128"/>
      <c r="BQ70" s="35"/>
      <c r="BR70" s="34"/>
      <c r="BS70" s="33"/>
    </row>
    <row r="71" spans="1:71" ht="110.25">
      <c r="A71" s="391" t="s">
        <v>208</v>
      </c>
      <c r="B71" s="369"/>
      <c r="C71" s="274" t="s">
        <v>201</v>
      </c>
      <c r="D71" s="106" t="s">
        <v>8</v>
      </c>
      <c r="E71" s="105" t="s">
        <v>49</v>
      </c>
      <c r="F71" s="178"/>
      <c r="G71" s="115">
        <v>0</v>
      </c>
      <c r="H71" s="116"/>
      <c r="I71" s="154">
        <v>0</v>
      </c>
      <c r="J71" s="115">
        <v>0</v>
      </c>
      <c r="K71" s="120"/>
      <c r="L71" s="178">
        <v>0</v>
      </c>
      <c r="M71" s="118">
        <v>0</v>
      </c>
      <c r="N71" s="116"/>
      <c r="O71" s="178">
        <v>0</v>
      </c>
      <c r="P71" s="118"/>
      <c r="Q71" s="116"/>
      <c r="R71" s="178">
        <v>0</v>
      </c>
      <c r="S71" s="118"/>
      <c r="T71" s="116"/>
      <c r="U71" s="154">
        <v>0</v>
      </c>
      <c r="V71" s="115"/>
      <c r="W71" s="120"/>
      <c r="X71" s="210">
        <v>0</v>
      </c>
      <c r="Y71" s="115"/>
      <c r="Z71" s="120"/>
      <c r="AA71" s="313">
        <v>0</v>
      </c>
      <c r="AB71" s="320"/>
      <c r="AC71" s="116"/>
      <c r="AD71" s="312">
        <v>0</v>
      </c>
      <c r="AE71" s="115"/>
      <c r="AF71" s="116"/>
      <c r="AG71" s="154">
        <v>0</v>
      </c>
      <c r="AH71" s="115"/>
      <c r="AI71" s="120"/>
      <c r="AJ71" s="178">
        <v>0</v>
      </c>
      <c r="AK71" s="115"/>
      <c r="AL71" s="116"/>
      <c r="AM71" s="215">
        <v>0</v>
      </c>
      <c r="AN71" s="115"/>
      <c r="AO71" s="120"/>
      <c r="AP71" s="178">
        <v>0</v>
      </c>
      <c r="AQ71" s="115"/>
      <c r="AR71" s="116"/>
      <c r="AS71" s="218"/>
      <c r="AT71" s="115">
        <v>698.8</v>
      </c>
      <c r="AU71" s="120"/>
      <c r="AV71" s="178">
        <v>0</v>
      </c>
      <c r="AW71" s="137"/>
      <c r="AX71" s="116"/>
      <c r="AY71" s="117"/>
      <c r="AZ71" s="117">
        <v>41.1</v>
      </c>
      <c r="BA71" s="116"/>
      <c r="BB71" s="224"/>
      <c r="BC71" s="115"/>
      <c r="BD71" s="120"/>
      <c r="BE71" s="234">
        <v>0</v>
      </c>
      <c r="BF71" s="115"/>
      <c r="BG71" s="116"/>
      <c r="BH71" s="154">
        <v>0</v>
      </c>
      <c r="BI71" s="115"/>
      <c r="BJ71" s="120"/>
      <c r="BK71" s="236"/>
      <c r="BL71" s="119">
        <v>491.6</v>
      </c>
      <c r="BM71" s="116"/>
      <c r="BN71" s="119"/>
      <c r="BO71" s="115"/>
      <c r="BP71" s="116"/>
      <c r="BQ71" s="107"/>
      <c r="BR71" s="12"/>
      <c r="BS71" s="8"/>
    </row>
    <row r="72" spans="1:71" ht="63.75" thickBot="1">
      <c r="A72" s="394"/>
      <c r="B72" s="370"/>
      <c r="C72" s="195" t="s">
        <v>202</v>
      </c>
      <c r="D72" s="196" t="s">
        <v>8</v>
      </c>
      <c r="E72" s="197" t="s">
        <v>203</v>
      </c>
      <c r="F72" s="180"/>
      <c r="G72" s="343">
        <f>G23</f>
        <v>39927.199999999997</v>
      </c>
      <c r="H72" s="163"/>
      <c r="I72" s="200"/>
      <c r="J72" s="343">
        <f>J23</f>
        <v>17924</v>
      </c>
      <c r="K72" s="164"/>
      <c r="L72" s="205"/>
      <c r="M72" s="343">
        <f>M23</f>
        <v>23306.799999999999</v>
      </c>
      <c r="N72" s="163"/>
      <c r="O72" s="180"/>
      <c r="P72" s="343">
        <f>P23</f>
        <v>31862.9</v>
      </c>
      <c r="Q72" s="163"/>
      <c r="R72" s="208"/>
      <c r="S72" s="343">
        <f>S23</f>
        <v>21323.599999999999</v>
      </c>
      <c r="T72" s="163"/>
      <c r="U72" s="207"/>
      <c r="V72" s="343">
        <f>V23</f>
        <v>15812.9</v>
      </c>
      <c r="W72" s="164"/>
      <c r="X72" s="213"/>
      <c r="Y72" s="343">
        <f>Y23</f>
        <v>19438.099999999999</v>
      </c>
      <c r="Z72" s="164"/>
      <c r="AA72" s="180"/>
      <c r="AB72" s="343">
        <f>AB23</f>
        <v>18605.7</v>
      </c>
      <c r="AC72" s="163"/>
      <c r="AD72" s="207"/>
      <c r="AE72" s="343">
        <f>AE23</f>
        <v>18804.7</v>
      </c>
      <c r="AF72" s="163"/>
      <c r="AG72" s="207"/>
      <c r="AH72" s="343">
        <f>AH23</f>
        <v>8580</v>
      </c>
      <c r="AI72" s="164"/>
      <c r="AJ72" s="180"/>
      <c r="AK72" s="343">
        <f>AK23</f>
        <v>9017.5</v>
      </c>
      <c r="AL72" s="163"/>
      <c r="AM72" s="217"/>
      <c r="AN72" s="343">
        <f>AN23</f>
        <v>11268.2</v>
      </c>
      <c r="AO72" s="164"/>
      <c r="AP72" s="180"/>
      <c r="AQ72" s="343">
        <f>AQ23</f>
        <v>12763.7</v>
      </c>
      <c r="AR72" s="163"/>
      <c r="AS72" s="220"/>
      <c r="AT72" s="343">
        <f>AT23</f>
        <v>315966.7</v>
      </c>
      <c r="AU72" s="164"/>
      <c r="AV72" s="180"/>
      <c r="AW72" s="343">
        <f>AW23</f>
        <v>184871.9</v>
      </c>
      <c r="AX72" s="163"/>
      <c r="AY72" s="165"/>
      <c r="AZ72" s="343">
        <f>AZ23</f>
        <v>45541.1</v>
      </c>
      <c r="BA72" s="163"/>
      <c r="BB72" s="227"/>
      <c r="BC72" s="343">
        <f>BC23</f>
        <v>200486.6</v>
      </c>
      <c r="BD72" s="164"/>
      <c r="BE72" s="235"/>
      <c r="BF72" s="343">
        <f>BF23</f>
        <v>717265</v>
      </c>
      <c r="BG72" s="163"/>
      <c r="BH72" s="207"/>
      <c r="BI72" s="343">
        <f>BI23</f>
        <v>3488.5</v>
      </c>
      <c r="BJ72" s="164"/>
      <c r="BK72" s="239"/>
      <c r="BL72" s="343">
        <f>BL23</f>
        <v>201187.9</v>
      </c>
      <c r="BM72" s="163"/>
      <c r="BN72" s="167"/>
      <c r="BO72" s="166"/>
      <c r="BP72" s="163"/>
      <c r="BQ72" s="15"/>
      <c r="BR72" s="18"/>
      <c r="BS72" s="10"/>
    </row>
    <row r="73" spans="1:71" ht="15.75">
      <c r="X73" s="169"/>
      <c r="Y73" s="169"/>
      <c r="AA73" s="170"/>
      <c r="AB73" s="170"/>
    </row>
    <row r="74" spans="1:71" ht="15.75">
      <c r="A74" s="4" t="s">
        <v>204</v>
      </c>
      <c r="B74" s="4"/>
      <c r="X74" s="169"/>
      <c r="Y74" s="169"/>
      <c r="AA74" s="170"/>
      <c r="AB74" s="170"/>
    </row>
    <row r="75" spans="1:71" ht="15.75">
      <c r="A75" s="4"/>
      <c r="B75" s="4"/>
      <c r="X75" s="169"/>
      <c r="Y75" s="169"/>
      <c r="AA75" s="170"/>
      <c r="AB75" s="170"/>
    </row>
    <row r="76" spans="1:71" ht="15.75">
      <c r="A76" s="4" t="s">
        <v>205</v>
      </c>
      <c r="B76" s="4"/>
    </row>
  </sheetData>
  <autoFilter ref="A6:BM72">
    <filterColumn colId="0"/>
    <filterColumn colId="1"/>
    <filterColumn colId="9"/>
    <filterColumn colId="14"/>
    <filterColumn colId="15"/>
    <filterColumn colId="16"/>
    <filterColumn colId="35"/>
    <filterColumn colId="36"/>
    <filterColumn colId="37"/>
    <filterColumn colId="38"/>
    <filterColumn colId="39"/>
    <filterColumn colId="40"/>
  </autoFilter>
  <mergeCells count="37">
    <mergeCell ref="X3:Z3"/>
    <mergeCell ref="AA3:AC3"/>
    <mergeCell ref="AD3:AF3"/>
    <mergeCell ref="AG3:AI3"/>
    <mergeCell ref="AP3:AR3"/>
    <mergeCell ref="AJ3:AL3"/>
    <mergeCell ref="I3:K3"/>
    <mergeCell ref="L3:N3"/>
    <mergeCell ref="R3:T3"/>
    <mergeCell ref="U3:W3"/>
    <mergeCell ref="O3:Q3"/>
    <mergeCell ref="A62:A63"/>
    <mergeCell ref="E62:E63"/>
    <mergeCell ref="A65:A66"/>
    <mergeCell ref="E65:E66"/>
    <mergeCell ref="A71:A72"/>
    <mergeCell ref="A43:A44"/>
    <mergeCell ref="A48:A50"/>
    <mergeCell ref="F3:H3"/>
    <mergeCell ref="A35:A36"/>
    <mergeCell ref="A12:A13"/>
    <mergeCell ref="E12:E13"/>
    <mergeCell ref="A15:A16"/>
    <mergeCell ref="A18:A20"/>
    <mergeCell ref="A23:A24"/>
    <mergeCell ref="A26:A27"/>
    <mergeCell ref="A1:F1"/>
    <mergeCell ref="AM3:AO3"/>
    <mergeCell ref="BN3:BP3"/>
    <mergeCell ref="BQ3:BS3"/>
    <mergeCell ref="BK3:BM3"/>
    <mergeCell ref="AS3:AU3"/>
    <mergeCell ref="BH3:BJ3"/>
    <mergeCell ref="AV3:AX3"/>
    <mergeCell ref="AY3:BA3"/>
    <mergeCell ref="BB3:BD3"/>
    <mergeCell ref="BE3:BG3"/>
  </mergeCells>
  <pageMargins left="0.70866141732283472" right="0" top="0" bottom="0" header="0.31496062992125984" footer="0.31496062992125984"/>
  <pageSetup paperSize="9" scale="15" fitToHeight="1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CP80"/>
  <sheetViews>
    <sheetView tabSelected="1" zoomScale="59" zoomScaleNormal="59" workbookViewId="0">
      <selection activeCell="A78" sqref="A78:XFD80"/>
    </sheetView>
  </sheetViews>
  <sheetFormatPr defaultRowHeight="15"/>
  <cols>
    <col min="1" max="1" width="7.28515625" style="287" customWidth="1"/>
    <col min="2" max="2" width="7.28515625" hidden="1" customWidth="1"/>
    <col min="3" max="3" width="108.140625" customWidth="1"/>
    <col min="4" max="21" width="11.42578125" style="168" customWidth="1"/>
    <col min="22" max="22" width="11.42578125" style="112" customWidth="1"/>
    <col min="23" max="23" width="11.42578125" style="112" hidden="1" customWidth="1"/>
    <col min="24" max="24" width="11.42578125" style="112" customWidth="1"/>
    <col min="25" max="25" width="11.42578125" style="168" customWidth="1"/>
  </cols>
  <sheetData>
    <row r="1" spans="1:16318" ht="36" customHeight="1">
      <c r="A1" s="392" t="s">
        <v>343</v>
      </c>
      <c r="B1" s="392"/>
      <c r="C1" s="392"/>
      <c r="D1" s="392"/>
      <c r="E1" s="392"/>
      <c r="F1" s="392"/>
      <c r="G1" s="111"/>
      <c r="H1" s="111"/>
      <c r="I1" s="111"/>
      <c r="J1" s="111"/>
      <c r="K1" s="111"/>
      <c r="L1" s="111"/>
      <c r="M1" s="111"/>
      <c r="N1" s="111"/>
      <c r="O1" s="292"/>
      <c r="P1" s="292"/>
      <c r="Q1" s="111"/>
      <c r="R1" s="111"/>
      <c r="S1" s="111"/>
      <c r="T1" s="111"/>
      <c r="U1" s="111"/>
      <c r="V1" s="288" t="s">
        <v>162</v>
      </c>
      <c r="Y1" s="111"/>
    </row>
    <row r="2" spans="1:16318" s="45" customFormat="1" ht="20.25" customHeight="1">
      <c r="A2" s="284"/>
      <c r="B2" s="43"/>
      <c r="C2" s="44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371">
        <v>0</v>
      </c>
      <c r="P2" s="403" t="s">
        <v>166</v>
      </c>
      <c r="Q2" s="403"/>
      <c r="R2" s="403"/>
      <c r="S2" s="111"/>
      <c r="T2" s="111"/>
      <c r="U2" s="111"/>
      <c r="V2" s="111"/>
      <c r="W2" s="111"/>
      <c r="X2" s="111"/>
      <c r="Y2" s="111"/>
    </row>
    <row r="3" spans="1:16318" s="61" customFormat="1" ht="15.75">
      <c r="A3" s="289"/>
      <c r="B3" s="290"/>
      <c r="C3" s="291" t="s">
        <v>165</v>
      </c>
      <c r="D3" s="325" t="s">
        <v>52</v>
      </c>
      <c r="E3" s="325" t="s">
        <v>53</v>
      </c>
      <c r="F3" s="325" t="s">
        <v>54</v>
      </c>
      <c r="G3" s="325" t="s">
        <v>79</v>
      </c>
      <c r="H3" s="325" t="s">
        <v>55</v>
      </c>
      <c r="I3" s="325" t="s">
        <v>57</v>
      </c>
      <c r="J3" s="325" t="s">
        <v>58</v>
      </c>
      <c r="K3" s="325" t="s">
        <v>59</v>
      </c>
      <c r="L3" s="325" t="s">
        <v>60</v>
      </c>
      <c r="M3" s="325" t="s">
        <v>61</v>
      </c>
      <c r="N3" s="325" t="s">
        <v>80</v>
      </c>
      <c r="O3" s="325" t="s">
        <v>81</v>
      </c>
      <c r="P3" s="325">
        <v>330</v>
      </c>
      <c r="Q3" s="325" t="s">
        <v>82</v>
      </c>
      <c r="R3" s="325" t="s">
        <v>65</v>
      </c>
      <c r="S3" s="325" t="s">
        <v>68</v>
      </c>
      <c r="T3" s="324">
        <v>382</v>
      </c>
      <c r="U3" s="324">
        <v>488</v>
      </c>
      <c r="V3" s="401" t="s">
        <v>74</v>
      </c>
      <c r="W3" s="401"/>
      <c r="X3" s="401"/>
      <c r="Y3" s="401"/>
    </row>
    <row r="4" spans="1:16318" s="67" customFormat="1" ht="110.25">
      <c r="A4" s="285" t="s">
        <v>0</v>
      </c>
      <c r="B4" s="68"/>
      <c r="C4" s="68" t="s">
        <v>1</v>
      </c>
      <c r="D4" s="101" t="s">
        <v>63</v>
      </c>
      <c r="E4" s="101" t="s">
        <v>63</v>
      </c>
      <c r="F4" s="101" t="s">
        <v>63</v>
      </c>
      <c r="G4" s="101" t="s">
        <v>63</v>
      </c>
      <c r="H4" s="101" t="s">
        <v>63</v>
      </c>
      <c r="I4" s="101" t="s">
        <v>63</v>
      </c>
      <c r="J4" s="101" t="s">
        <v>63</v>
      </c>
      <c r="K4" s="101" t="s">
        <v>63</v>
      </c>
      <c r="L4" s="101" t="s">
        <v>63</v>
      </c>
      <c r="M4" s="101" t="s">
        <v>63</v>
      </c>
      <c r="N4" s="101" t="s">
        <v>63</v>
      </c>
      <c r="O4" s="101" t="s">
        <v>63</v>
      </c>
      <c r="P4" s="101" t="s">
        <v>63</v>
      </c>
      <c r="Q4" s="101" t="s">
        <v>63</v>
      </c>
      <c r="R4" s="101" t="s">
        <v>63</v>
      </c>
      <c r="S4" s="101" t="s">
        <v>63</v>
      </c>
      <c r="T4" s="101" t="s">
        <v>63</v>
      </c>
      <c r="U4" s="101" t="s">
        <v>63</v>
      </c>
      <c r="V4" s="102" t="s">
        <v>75</v>
      </c>
      <c r="W4" s="103" t="s">
        <v>85</v>
      </c>
      <c r="X4" s="19" t="s">
        <v>76</v>
      </c>
      <c r="Y4" s="101" t="s">
        <v>77</v>
      </c>
    </row>
    <row r="5" spans="1:16318" ht="15.75">
      <c r="A5" s="286">
        <v>1</v>
      </c>
      <c r="B5" s="317"/>
      <c r="C5" s="317">
        <v>2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322"/>
      <c r="W5" s="322"/>
      <c r="X5" s="320"/>
      <c r="Y5" s="257"/>
    </row>
    <row r="6" spans="1:16318" s="27" customFormat="1" ht="41.25" customHeight="1">
      <c r="A6" s="402" t="s">
        <v>90</v>
      </c>
      <c r="B6" s="402"/>
      <c r="C6" s="402"/>
      <c r="D6" s="41">
        <f>115-D9*5</f>
        <v>105</v>
      </c>
      <c r="E6" s="41">
        <f>115-E9*5</f>
        <v>105</v>
      </c>
      <c r="F6" s="41">
        <f t="shared" ref="F6:U6" si="0">115-F9*5</f>
        <v>105</v>
      </c>
      <c r="G6" s="41">
        <f t="shared" si="0"/>
        <v>105</v>
      </c>
      <c r="H6" s="41">
        <f t="shared" si="0"/>
        <v>105</v>
      </c>
      <c r="I6" s="41">
        <f t="shared" si="0"/>
        <v>105</v>
      </c>
      <c r="J6" s="41">
        <f t="shared" si="0"/>
        <v>105</v>
      </c>
      <c r="K6" s="41">
        <f t="shared" si="0"/>
        <v>105</v>
      </c>
      <c r="L6" s="41">
        <f t="shared" si="0"/>
        <v>105</v>
      </c>
      <c r="M6" s="41">
        <f t="shared" si="0"/>
        <v>105</v>
      </c>
      <c r="N6" s="41">
        <f t="shared" si="0"/>
        <v>105</v>
      </c>
      <c r="O6" s="41">
        <f t="shared" si="0"/>
        <v>105</v>
      </c>
      <c r="P6" s="41">
        <f t="shared" si="0"/>
        <v>75</v>
      </c>
      <c r="Q6" s="41">
        <f t="shared" si="0"/>
        <v>110</v>
      </c>
      <c r="R6" s="41">
        <f t="shared" si="0"/>
        <v>115</v>
      </c>
      <c r="S6" s="41">
        <f t="shared" si="0"/>
        <v>115</v>
      </c>
      <c r="T6" s="41">
        <f t="shared" si="0"/>
        <v>75</v>
      </c>
      <c r="U6" s="41">
        <f t="shared" si="0"/>
        <v>115</v>
      </c>
      <c r="V6" s="41">
        <f>SUMIF(D4:U4,"Оценка",D6:U6)</f>
        <v>1865</v>
      </c>
      <c r="W6" s="41"/>
      <c r="X6" s="41"/>
      <c r="Y6" s="41"/>
    </row>
    <row r="7" spans="1:16318" s="27" customFormat="1" ht="18.75">
      <c r="A7" s="47"/>
      <c r="B7" s="47"/>
      <c r="C7" s="56" t="s">
        <v>86</v>
      </c>
      <c r="D7" s="57">
        <f t="shared" ref="D7:U7" si="1">D10/D6</f>
        <v>0.87619047619047619</v>
      </c>
      <c r="E7" s="57">
        <f t="shared" si="1"/>
        <v>0.72380952380952379</v>
      </c>
      <c r="F7" s="57">
        <f t="shared" si="1"/>
        <v>0.74285714285714288</v>
      </c>
      <c r="G7" s="57">
        <f t="shared" si="1"/>
        <v>0.8</v>
      </c>
      <c r="H7" s="57">
        <f t="shared" si="1"/>
        <v>0.67619047619047623</v>
      </c>
      <c r="I7" s="57">
        <f t="shared" si="1"/>
        <v>0.74285714285714288</v>
      </c>
      <c r="J7" s="57">
        <f t="shared" si="1"/>
        <v>0.88571428571428568</v>
      </c>
      <c r="K7" s="57">
        <f t="shared" si="1"/>
        <v>0.83809523809523812</v>
      </c>
      <c r="L7" s="57">
        <f t="shared" si="1"/>
        <v>0.8</v>
      </c>
      <c r="M7" s="57">
        <f t="shared" si="1"/>
        <v>0.75238095238095237</v>
      </c>
      <c r="N7" s="57">
        <f t="shared" si="1"/>
        <v>0.90476190476190477</v>
      </c>
      <c r="O7" s="57">
        <f t="shared" si="1"/>
        <v>0.75238095238095237</v>
      </c>
      <c r="P7" s="57">
        <f t="shared" si="1"/>
        <v>0.85333333333333339</v>
      </c>
      <c r="Q7" s="57">
        <f t="shared" si="1"/>
        <v>0.61818181818181817</v>
      </c>
      <c r="R7" s="57">
        <f t="shared" si="1"/>
        <v>0.84347826086956523</v>
      </c>
      <c r="S7" s="57">
        <f t="shared" si="1"/>
        <v>0.78260869565217395</v>
      </c>
      <c r="T7" s="57">
        <f t="shared" si="1"/>
        <v>0.78666666666666663</v>
      </c>
      <c r="U7" s="57">
        <f t="shared" si="1"/>
        <v>0.71304347826086956</v>
      </c>
      <c r="V7" s="57"/>
      <c r="W7" s="57"/>
      <c r="X7" s="57"/>
      <c r="Y7" s="57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</row>
    <row r="8" spans="1:16318" s="27" customFormat="1" ht="18.75">
      <c r="A8" s="47"/>
      <c r="B8" s="47"/>
      <c r="C8" s="56" t="s">
        <v>87</v>
      </c>
      <c r="D8" s="57">
        <f t="shared" ref="D8:U8" si="2">D7*5</f>
        <v>4.3809523809523814</v>
      </c>
      <c r="E8" s="57">
        <f t="shared" si="2"/>
        <v>3.6190476190476191</v>
      </c>
      <c r="F8" s="57">
        <f t="shared" si="2"/>
        <v>3.7142857142857144</v>
      </c>
      <c r="G8" s="57">
        <f t="shared" si="2"/>
        <v>4</v>
      </c>
      <c r="H8" s="57">
        <f t="shared" si="2"/>
        <v>3.3809523809523814</v>
      </c>
      <c r="I8" s="57">
        <f t="shared" si="2"/>
        <v>3.7142857142857144</v>
      </c>
      <c r="J8" s="57">
        <f t="shared" si="2"/>
        <v>4.4285714285714288</v>
      </c>
      <c r="K8" s="57">
        <f t="shared" si="2"/>
        <v>4.1904761904761907</v>
      </c>
      <c r="L8" s="57">
        <f t="shared" si="2"/>
        <v>4</v>
      </c>
      <c r="M8" s="57">
        <f t="shared" si="2"/>
        <v>3.7619047619047619</v>
      </c>
      <c r="N8" s="57">
        <f t="shared" si="2"/>
        <v>4.5238095238095237</v>
      </c>
      <c r="O8" s="57">
        <f t="shared" si="2"/>
        <v>3.7619047619047619</v>
      </c>
      <c r="P8" s="57">
        <f t="shared" si="2"/>
        <v>4.2666666666666666</v>
      </c>
      <c r="Q8" s="57">
        <f t="shared" si="2"/>
        <v>3.0909090909090908</v>
      </c>
      <c r="R8" s="57">
        <f t="shared" si="2"/>
        <v>4.2173913043478262</v>
      </c>
      <c r="S8" s="57">
        <f t="shared" si="2"/>
        <v>3.9130434782608696</v>
      </c>
      <c r="T8" s="57">
        <f t="shared" si="2"/>
        <v>3.9333333333333331</v>
      </c>
      <c r="U8" s="57">
        <f t="shared" si="2"/>
        <v>3.5652173913043477</v>
      </c>
      <c r="V8" s="57"/>
      <c r="W8" s="57"/>
      <c r="X8" s="57"/>
      <c r="Y8" s="5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</row>
    <row r="9" spans="1:16318" s="53" customFormat="1" ht="18.75">
      <c r="A9" s="47"/>
      <c r="B9" s="47"/>
      <c r="C9" s="56" t="s">
        <v>84</v>
      </c>
      <c r="D9" s="51">
        <v>2</v>
      </c>
      <c r="E9" s="51">
        <v>2</v>
      </c>
      <c r="F9" s="51">
        <v>2</v>
      </c>
      <c r="G9" s="51">
        <v>2</v>
      </c>
      <c r="H9" s="51">
        <v>2</v>
      </c>
      <c r="I9" s="51">
        <v>2</v>
      </c>
      <c r="J9" s="51">
        <v>2</v>
      </c>
      <c r="K9" s="51">
        <v>2</v>
      </c>
      <c r="L9" s="51">
        <v>2</v>
      </c>
      <c r="M9" s="51">
        <v>2</v>
      </c>
      <c r="N9" s="51">
        <v>2</v>
      </c>
      <c r="O9" s="51">
        <v>2</v>
      </c>
      <c r="P9" s="51">
        <v>8</v>
      </c>
      <c r="Q9" s="51">
        <v>1</v>
      </c>
      <c r="R9" s="51">
        <v>0</v>
      </c>
      <c r="S9" s="51">
        <v>0</v>
      </c>
      <c r="T9" s="51">
        <v>8</v>
      </c>
      <c r="U9" s="51">
        <v>0</v>
      </c>
      <c r="V9" s="51"/>
      <c r="W9" s="51"/>
      <c r="X9" s="51"/>
      <c r="Y9" s="51"/>
      <c r="XBW9" s="47"/>
      <c r="XBX9" s="48"/>
      <c r="XBY9" s="48"/>
      <c r="XBZ9" s="49"/>
      <c r="XCA9" s="51"/>
      <c r="XCB9" s="51"/>
      <c r="XCC9" s="51"/>
      <c r="XCD9" s="51"/>
      <c r="XCE9" s="51"/>
      <c r="XCF9" s="51"/>
      <c r="XCG9" s="51"/>
      <c r="XCH9" s="51"/>
      <c r="XCI9" s="51"/>
      <c r="XCJ9" s="51"/>
      <c r="XCK9" s="51"/>
      <c r="XCL9" s="51"/>
      <c r="XCM9" s="51"/>
      <c r="XCN9" s="51"/>
      <c r="XCO9" s="51"/>
      <c r="XCP9" s="51"/>
    </row>
    <row r="10" spans="1:16318" s="27" customFormat="1" ht="37.5" customHeight="1">
      <c r="A10" s="398" t="s">
        <v>300</v>
      </c>
      <c r="B10" s="399"/>
      <c r="C10" s="400"/>
      <c r="D10" s="125">
        <f>D13+D15+D18+D21+D26+D29+D32+D34+D36+D38+D41+D44+D46+D49+D51+D55+D58+D60+D63+D65+D68+D71+D74</f>
        <v>92</v>
      </c>
      <c r="E10" s="125">
        <f t="shared" ref="E10:U10" si="3">E13+E15+E18+E21+E26+E29+E32+E34+E36+E38+E41+E44+E46+E49+E51+E55+E58+E60+E63+E65+E68+E71+E74</f>
        <v>76</v>
      </c>
      <c r="F10" s="125">
        <f t="shared" si="3"/>
        <v>78</v>
      </c>
      <c r="G10" s="125">
        <f t="shared" si="3"/>
        <v>84</v>
      </c>
      <c r="H10" s="125">
        <f t="shared" si="3"/>
        <v>71</v>
      </c>
      <c r="I10" s="125">
        <f t="shared" si="3"/>
        <v>78</v>
      </c>
      <c r="J10" s="125">
        <f t="shared" si="3"/>
        <v>93</v>
      </c>
      <c r="K10" s="125">
        <f t="shared" si="3"/>
        <v>88</v>
      </c>
      <c r="L10" s="125">
        <f t="shared" si="3"/>
        <v>84</v>
      </c>
      <c r="M10" s="125">
        <f t="shared" si="3"/>
        <v>79</v>
      </c>
      <c r="N10" s="125">
        <f t="shared" si="3"/>
        <v>95</v>
      </c>
      <c r="O10" s="125">
        <f t="shared" si="3"/>
        <v>79</v>
      </c>
      <c r="P10" s="125">
        <f t="shared" si="3"/>
        <v>64</v>
      </c>
      <c r="Q10" s="125">
        <f t="shared" si="3"/>
        <v>68</v>
      </c>
      <c r="R10" s="125">
        <f t="shared" si="3"/>
        <v>97</v>
      </c>
      <c r="S10" s="125">
        <f t="shared" si="3"/>
        <v>90</v>
      </c>
      <c r="T10" s="125">
        <f t="shared" si="3"/>
        <v>59</v>
      </c>
      <c r="U10" s="125">
        <f t="shared" si="3"/>
        <v>82</v>
      </c>
      <c r="V10" s="125">
        <f>SUMIF(D4:U4,"Оценка",D10:U10)</f>
        <v>1457</v>
      </c>
      <c r="W10" s="125"/>
      <c r="X10" s="125">
        <f>V10/18</f>
        <v>80.944444444444443</v>
      </c>
      <c r="Y10" s="125">
        <f>115*18</f>
        <v>2070</v>
      </c>
    </row>
    <row r="11" spans="1:16318" s="53" customFormat="1" ht="18.75">
      <c r="A11" s="47"/>
      <c r="B11" s="47"/>
      <c r="C11" s="48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1:16318" s="27" customFormat="1" ht="18.75">
      <c r="A12" s="28" t="s">
        <v>70</v>
      </c>
      <c r="B12" s="28"/>
      <c r="C12" s="36"/>
      <c r="D12" s="125">
        <f>D13+D15+D18+D21</f>
        <v>7</v>
      </c>
      <c r="E12" s="125">
        <f t="shared" ref="E12:U12" si="4">E13+E15+E18+E21</f>
        <v>9</v>
      </c>
      <c r="F12" s="125">
        <f t="shared" si="4"/>
        <v>9</v>
      </c>
      <c r="G12" s="125">
        <f t="shared" ref="G12" si="5">G13+G15+G18+G21</f>
        <v>10</v>
      </c>
      <c r="H12" s="125">
        <f t="shared" si="4"/>
        <v>7</v>
      </c>
      <c r="I12" s="125">
        <f t="shared" si="4"/>
        <v>9</v>
      </c>
      <c r="J12" s="125">
        <f t="shared" si="4"/>
        <v>14</v>
      </c>
      <c r="K12" s="125">
        <f t="shared" si="4"/>
        <v>15</v>
      </c>
      <c r="L12" s="125">
        <f t="shared" si="4"/>
        <v>10</v>
      </c>
      <c r="M12" s="125">
        <f t="shared" si="4"/>
        <v>10</v>
      </c>
      <c r="N12" s="125">
        <f t="shared" ref="N12" si="6">N13+N15+N18+N21</f>
        <v>10</v>
      </c>
      <c r="O12" s="125">
        <f t="shared" ref="O12" si="7">O13+O15+O18+O21</f>
        <v>15</v>
      </c>
      <c r="P12" s="125">
        <f t="shared" si="4"/>
        <v>10</v>
      </c>
      <c r="Q12" s="125">
        <f t="shared" si="4"/>
        <v>10</v>
      </c>
      <c r="R12" s="125">
        <f t="shared" si="4"/>
        <v>20</v>
      </c>
      <c r="S12" s="125">
        <f t="shared" si="4"/>
        <v>19</v>
      </c>
      <c r="T12" s="125">
        <f t="shared" si="4"/>
        <v>9</v>
      </c>
      <c r="U12" s="125">
        <f t="shared" si="4"/>
        <v>5</v>
      </c>
      <c r="V12" s="125">
        <f>SUMIF(D4:U4,"Оценка",D12:U12)</f>
        <v>198</v>
      </c>
      <c r="W12" s="125">
        <f>V12/18</f>
        <v>11</v>
      </c>
      <c r="X12" s="125">
        <f>20*18</f>
        <v>360</v>
      </c>
      <c r="Y12" s="41"/>
    </row>
    <row r="13" spans="1:16318" s="27" customFormat="1" ht="15.75">
      <c r="A13" s="30" t="s">
        <v>4</v>
      </c>
      <c r="B13" s="30"/>
      <c r="C13" s="282" t="s">
        <v>346</v>
      </c>
      <c r="D13" s="256">
        <v>0</v>
      </c>
      <c r="E13" s="256">
        <v>0</v>
      </c>
      <c r="F13" s="256">
        <v>0</v>
      </c>
      <c r="G13" s="256">
        <v>0</v>
      </c>
      <c r="H13" s="256">
        <v>0</v>
      </c>
      <c r="I13" s="256">
        <v>0</v>
      </c>
      <c r="J13" s="256">
        <v>5</v>
      </c>
      <c r="K13" s="256">
        <v>5</v>
      </c>
      <c r="L13" s="256">
        <v>0</v>
      </c>
      <c r="M13" s="256">
        <v>0</v>
      </c>
      <c r="N13" s="256">
        <v>0</v>
      </c>
      <c r="O13" s="256">
        <v>5</v>
      </c>
      <c r="P13" s="256">
        <v>5</v>
      </c>
      <c r="Q13" s="256">
        <v>0</v>
      </c>
      <c r="R13" s="256">
        <v>5</v>
      </c>
      <c r="S13" s="256">
        <v>5</v>
      </c>
      <c r="T13" s="256">
        <v>0</v>
      </c>
      <c r="U13" s="256">
        <v>0</v>
      </c>
      <c r="V13" s="131"/>
      <c r="W13" s="129"/>
      <c r="X13" s="256"/>
      <c r="Y13" s="372"/>
    </row>
    <row r="14" spans="1:16318" ht="31.5" hidden="1">
      <c r="A14" s="316" t="s">
        <v>4</v>
      </c>
      <c r="B14" s="316">
        <v>0</v>
      </c>
      <c r="C14" s="316" t="s">
        <v>174</v>
      </c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322"/>
      <c r="W14" s="320"/>
      <c r="X14" s="257"/>
      <c r="Y14" s="373"/>
    </row>
    <row r="15" spans="1:16318" s="27" customFormat="1" ht="31.5">
      <c r="A15" s="30" t="s">
        <v>7</v>
      </c>
      <c r="B15" s="30"/>
      <c r="C15" s="282" t="s">
        <v>88</v>
      </c>
      <c r="D15" s="256">
        <v>5</v>
      </c>
      <c r="E15" s="256">
        <v>5</v>
      </c>
      <c r="F15" s="256">
        <v>5</v>
      </c>
      <c r="G15" s="256">
        <v>5</v>
      </c>
      <c r="H15" s="256">
        <v>5</v>
      </c>
      <c r="I15" s="256">
        <v>5</v>
      </c>
      <c r="J15" s="256">
        <v>5</v>
      </c>
      <c r="K15" s="256">
        <v>5</v>
      </c>
      <c r="L15" s="256">
        <v>5</v>
      </c>
      <c r="M15" s="256">
        <v>5</v>
      </c>
      <c r="N15" s="256">
        <v>5</v>
      </c>
      <c r="O15" s="256">
        <v>5</v>
      </c>
      <c r="P15" s="256">
        <v>0</v>
      </c>
      <c r="Q15" s="256">
        <v>5</v>
      </c>
      <c r="R15" s="256">
        <v>5</v>
      </c>
      <c r="S15" s="256">
        <v>5</v>
      </c>
      <c r="T15" s="256">
        <v>5</v>
      </c>
      <c r="U15" s="256">
        <v>5</v>
      </c>
      <c r="V15" s="131"/>
      <c r="W15" s="136"/>
      <c r="X15" s="256"/>
      <c r="Y15" s="372"/>
    </row>
    <row r="16" spans="1:16318" ht="31.5" hidden="1" customHeight="1">
      <c r="A16" s="397" t="s">
        <v>7</v>
      </c>
      <c r="B16" s="316">
        <v>0</v>
      </c>
      <c r="C16" s="316" t="s">
        <v>175</v>
      </c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322"/>
      <c r="W16" s="323"/>
      <c r="X16" s="257"/>
      <c r="Y16" s="373"/>
    </row>
    <row r="17" spans="1:25" ht="47.25" hidden="1" customHeight="1">
      <c r="A17" s="397"/>
      <c r="B17" s="316">
        <v>0</v>
      </c>
      <c r="C17" s="316" t="s">
        <v>176</v>
      </c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322"/>
      <c r="W17" s="323"/>
      <c r="X17" s="257"/>
      <c r="Y17" s="373"/>
    </row>
    <row r="18" spans="1:25" s="27" customFormat="1" ht="64.5" customHeight="1">
      <c r="A18" s="30" t="s">
        <v>10</v>
      </c>
      <c r="B18" s="30"/>
      <c r="C18" s="282" t="s">
        <v>292</v>
      </c>
      <c r="D18" s="281">
        <v>0</v>
      </c>
      <c r="E18" s="281">
        <v>0</v>
      </c>
      <c r="F18" s="281">
        <v>0</v>
      </c>
      <c r="G18" s="281">
        <v>0</v>
      </c>
      <c r="H18" s="281">
        <v>0</v>
      </c>
      <c r="I18" s="281">
        <v>0</v>
      </c>
      <c r="J18" s="281">
        <v>0</v>
      </c>
      <c r="K18" s="281">
        <v>0</v>
      </c>
      <c r="L18" s="281">
        <v>0</v>
      </c>
      <c r="M18" s="281">
        <v>0</v>
      </c>
      <c r="N18" s="281">
        <v>0</v>
      </c>
      <c r="O18" s="281">
        <v>0</v>
      </c>
      <c r="P18" s="281">
        <v>0</v>
      </c>
      <c r="Q18" s="256">
        <v>2</v>
      </c>
      <c r="R18" s="256">
        <v>5</v>
      </c>
      <c r="S18" s="256">
        <v>5</v>
      </c>
      <c r="T18" s="281">
        <v>0</v>
      </c>
      <c r="U18" s="256">
        <v>0</v>
      </c>
      <c r="V18" s="131"/>
      <c r="W18" s="136"/>
      <c r="X18" s="256"/>
      <c r="Y18" s="372"/>
    </row>
    <row r="19" spans="1:25" ht="47.25" hidden="1">
      <c r="A19" s="397" t="s">
        <v>10</v>
      </c>
      <c r="B19" s="316">
        <v>0</v>
      </c>
      <c r="C19" s="316" t="s">
        <v>177</v>
      </c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319"/>
      <c r="W19" s="323"/>
      <c r="X19" s="257"/>
      <c r="Y19" s="374"/>
    </row>
    <row r="20" spans="1:25" ht="31.5" hidden="1">
      <c r="A20" s="397"/>
      <c r="B20" s="316">
        <v>0</v>
      </c>
      <c r="C20" s="316" t="s">
        <v>179</v>
      </c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322"/>
      <c r="W20" s="323"/>
      <c r="X20" s="257"/>
      <c r="Y20" s="373"/>
    </row>
    <row r="21" spans="1:25" s="27" customFormat="1" ht="15.75">
      <c r="A21" s="30" t="s">
        <v>11</v>
      </c>
      <c r="B21" s="30"/>
      <c r="C21" s="282" t="s">
        <v>347</v>
      </c>
      <c r="D21" s="256">
        <v>2</v>
      </c>
      <c r="E21" s="256">
        <v>4</v>
      </c>
      <c r="F21" s="256">
        <v>4</v>
      </c>
      <c r="G21" s="256">
        <v>5</v>
      </c>
      <c r="H21" s="256">
        <v>2</v>
      </c>
      <c r="I21" s="256">
        <v>4</v>
      </c>
      <c r="J21" s="256">
        <v>4</v>
      </c>
      <c r="K21" s="256">
        <v>5</v>
      </c>
      <c r="L21" s="256">
        <v>5</v>
      </c>
      <c r="M21" s="256">
        <v>5</v>
      </c>
      <c r="N21" s="256">
        <v>5</v>
      </c>
      <c r="O21" s="256">
        <v>5</v>
      </c>
      <c r="P21" s="256">
        <v>5</v>
      </c>
      <c r="Q21" s="256">
        <v>3</v>
      </c>
      <c r="R21" s="256">
        <v>5</v>
      </c>
      <c r="S21" s="256">
        <v>4</v>
      </c>
      <c r="T21" s="256">
        <v>4</v>
      </c>
      <c r="U21" s="256">
        <v>0</v>
      </c>
      <c r="V21" s="131"/>
      <c r="W21" s="136"/>
      <c r="X21" s="256"/>
      <c r="Y21" s="372"/>
    </row>
    <row r="22" spans="1:25" ht="47.25" hidden="1">
      <c r="A22" s="397" t="s">
        <v>11</v>
      </c>
      <c r="B22" s="316">
        <v>0</v>
      </c>
      <c r="C22" s="316" t="s">
        <v>180</v>
      </c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322"/>
      <c r="W22" s="320"/>
      <c r="X22" s="257"/>
      <c r="Y22" s="373"/>
    </row>
    <row r="23" spans="1:25" ht="31.5" hidden="1">
      <c r="A23" s="397"/>
      <c r="B23" s="316">
        <v>0</v>
      </c>
      <c r="C23" s="1" t="s">
        <v>182</v>
      </c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322"/>
      <c r="W23" s="323"/>
      <c r="X23" s="257"/>
      <c r="Y23" s="373"/>
    </row>
    <row r="24" spans="1:25" ht="31.5" hidden="1">
      <c r="A24" s="397"/>
      <c r="B24" s="316">
        <v>0</v>
      </c>
      <c r="C24" s="316" t="s">
        <v>14</v>
      </c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322"/>
      <c r="W24" s="323"/>
      <c r="X24" s="258"/>
      <c r="Y24" s="373"/>
    </row>
    <row r="25" spans="1:25" s="27" customFormat="1" ht="18.75">
      <c r="A25" s="28" t="s">
        <v>167</v>
      </c>
      <c r="B25" s="28"/>
      <c r="C25" s="36"/>
      <c r="D25" s="125">
        <f t="shared" ref="D25:U25" si="8">D26+D29+D32+D34+D36+D38+D41</f>
        <v>30</v>
      </c>
      <c r="E25" s="125">
        <f t="shared" si="8"/>
        <v>22</v>
      </c>
      <c r="F25" s="125">
        <f t="shared" si="8"/>
        <v>29</v>
      </c>
      <c r="G25" s="125">
        <f t="shared" si="8"/>
        <v>29</v>
      </c>
      <c r="H25" s="125">
        <f t="shared" si="8"/>
        <v>24</v>
      </c>
      <c r="I25" s="125">
        <f t="shared" si="8"/>
        <v>29</v>
      </c>
      <c r="J25" s="125">
        <f t="shared" si="8"/>
        <v>29</v>
      </c>
      <c r="K25" s="125">
        <f t="shared" si="8"/>
        <v>29</v>
      </c>
      <c r="L25" s="125">
        <f t="shared" si="8"/>
        <v>24</v>
      </c>
      <c r="M25" s="125">
        <f t="shared" si="8"/>
        <v>19</v>
      </c>
      <c r="N25" s="125">
        <f t="shared" si="8"/>
        <v>30</v>
      </c>
      <c r="O25" s="125">
        <f t="shared" si="8"/>
        <v>29</v>
      </c>
      <c r="P25" s="125">
        <f t="shared" si="8"/>
        <v>20</v>
      </c>
      <c r="Q25" s="125">
        <f t="shared" si="8"/>
        <v>19</v>
      </c>
      <c r="R25" s="125">
        <f t="shared" si="8"/>
        <v>33</v>
      </c>
      <c r="S25" s="125">
        <f t="shared" si="8"/>
        <v>27</v>
      </c>
      <c r="T25" s="125">
        <f t="shared" si="8"/>
        <v>20</v>
      </c>
      <c r="U25" s="125">
        <f t="shared" si="8"/>
        <v>33</v>
      </c>
      <c r="V25" s="125">
        <f>SUMIF(D4:U4,"Оценка",D25:U25)</f>
        <v>475</v>
      </c>
      <c r="W25" s="125">
        <f>V25/18</f>
        <v>26.388888888888889</v>
      </c>
      <c r="X25" s="125">
        <f>35*18</f>
        <v>630</v>
      </c>
      <c r="Y25" s="38"/>
    </row>
    <row r="26" spans="1:25" s="27" customFormat="1" ht="31.5">
      <c r="A26" s="30" t="s">
        <v>16</v>
      </c>
      <c r="B26" s="30"/>
      <c r="C26" s="283" t="s">
        <v>348</v>
      </c>
      <c r="D26" s="256">
        <v>5</v>
      </c>
      <c r="E26" s="256">
        <v>4</v>
      </c>
      <c r="F26" s="256">
        <v>5</v>
      </c>
      <c r="G26" s="256">
        <v>5</v>
      </c>
      <c r="H26" s="256">
        <v>5</v>
      </c>
      <c r="I26" s="256">
        <v>5</v>
      </c>
      <c r="J26" s="256">
        <v>5</v>
      </c>
      <c r="K26" s="256">
        <v>5</v>
      </c>
      <c r="L26" s="256">
        <v>4</v>
      </c>
      <c r="M26" s="256">
        <v>5</v>
      </c>
      <c r="N26" s="256">
        <v>5</v>
      </c>
      <c r="O26" s="256">
        <v>4</v>
      </c>
      <c r="P26" s="256">
        <v>5</v>
      </c>
      <c r="Q26" s="256">
        <v>5</v>
      </c>
      <c r="R26" s="256">
        <v>5</v>
      </c>
      <c r="S26" s="256">
        <v>4</v>
      </c>
      <c r="T26" s="256">
        <v>5</v>
      </c>
      <c r="U26" s="256">
        <v>4</v>
      </c>
      <c r="V26" s="131"/>
      <c r="W26" s="136"/>
      <c r="X26" s="256"/>
      <c r="Y26" s="372"/>
    </row>
    <row r="27" spans="1:25" ht="31.5" hidden="1">
      <c r="A27" s="397" t="s">
        <v>16</v>
      </c>
      <c r="B27" s="316">
        <v>0</v>
      </c>
      <c r="C27" s="316" t="s">
        <v>183</v>
      </c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22"/>
      <c r="W27" s="323"/>
      <c r="X27" s="257"/>
      <c r="Y27" s="373"/>
    </row>
    <row r="28" spans="1:25" ht="31.5" hidden="1">
      <c r="A28" s="397"/>
      <c r="B28" s="316">
        <v>0</v>
      </c>
      <c r="C28" s="316" t="s">
        <v>184</v>
      </c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322"/>
      <c r="W28" s="323"/>
      <c r="X28" s="257"/>
      <c r="Y28" s="373"/>
    </row>
    <row r="29" spans="1:25" s="27" customFormat="1" ht="47.25">
      <c r="A29" s="30" t="s">
        <v>18</v>
      </c>
      <c r="B29" s="30"/>
      <c r="C29" s="283" t="s">
        <v>355</v>
      </c>
      <c r="D29" s="256">
        <v>5</v>
      </c>
      <c r="E29" s="256">
        <v>3</v>
      </c>
      <c r="F29" s="256">
        <v>4</v>
      </c>
      <c r="G29" s="256">
        <v>4</v>
      </c>
      <c r="H29" s="256">
        <v>4</v>
      </c>
      <c r="I29" s="256">
        <v>4</v>
      </c>
      <c r="J29" s="256">
        <v>4</v>
      </c>
      <c r="K29" s="256">
        <v>4</v>
      </c>
      <c r="L29" s="256">
        <v>5</v>
      </c>
      <c r="M29" s="256">
        <v>4</v>
      </c>
      <c r="N29" s="256">
        <v>5</v>
      </c>
      <c r="O29" s="256">
        <v>5</v>
      </c>
      <c r="P29" s="256">
        <v>5</v>
      </c>
      <c r="Q29" s="256">
        <v>4</v>
      </c>
      <c r="R29" s="256">
        <v>4</v>
      </c>
      <c r="S29" s="256">
        <v>5</v>
      </c>
      <c r="T29" s="256">
        <v>5</v>
      </c>
      <c r="U29" s="256">
        <v>4</v>
      </c>
      <c r="V29" s="131"/>
      <c r="W29" s="136"/>
      <c r="X29" s="256"/>
      <c r="Y29" s="372"/>
    </row>
    <row r="30" spans="1:25" ht="47.25" hidden="1">
      <c r="A30" s="397" t="s">
        <v>18</v>
      </c>
      <c r="B30" s="316">
        <v>0</v>
      </c>
      <c r="C30" s="316" t="s">
        <v>185</v>
      </c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322"/>
      <c r="W30" s="320"/>
      <c r="X30" s="257"/>
      <c r="Y30" s="373"/>
    </row>
    <row r="31" spans="1:25" ht="47.25" hidden="1">
      <c r="A31" s="397"/>
      <c r="B31" s="316">
        <v>0</v>
      </c>
      <c r="C31" s="316" t="s">
        <v>186</v>
      </c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322"/>
      <c r="W31" s="323"/>
      <c r="X31" s="257"/>
      <c r="Y31" s="373"/>
    </row>
    <row r="32" spans="1:25" s="27" customFormat="1" ht="31.5">
      <c r="A32" s="30" t="s">
        <v>21</v>
      </c>
      <c r="B32" s="30"/>
      <c r="C32" s="283" t="s">
        <v>187</v>
      </c>
      <c r="D32" s="256">
        <v>5</v>
      </c>
      <c r="E32" s="256">
        <v>5</v>
      </c>
      <c r="F32" s="256">
        <v>5</v>
      </c>
      <c r="G32" s="256">
        <v>5</v>
      </c>
      <c r="H32" s="256">
        <v>0</v>
      </c>
      <c r="I32" s="256">
        <v>5</v>
      </c>
      <c r="J32" s="256">
        <v>5</v>
      </c>
      <c r="K32" s="256">
        <v>5</v>
      </c>
      <c r="L32" s="256">
        <v>0</v>
      </c>
      <c r="M32" s="256">
        <v>0</v>
      </c>
      <c r="N32" s="256">
        <v>5</v>
      </c>
      <c r="O32" s="256">
        <v>5</v>
      </c>
      <c r="P32" s="281"/>
      <c r="Q32" s="256">
        <v>0</v>
      </c>
      <c r="R32" s="256">
        <v>5</v>
      </c>
      <c r="S32" s="256">
        <v>0</v>
      </c>
      <c r="T32" s="281"/>
      <c r="U32" s="256">
        <v>5</v>
      </c>
      <c r="V32" s="131"/>
      <c r="W32" s="129"/>
      <c r="X32" s="256"/>
      <c r="Y32" s="372"/>
    </row>
    <row r="33" spans="1:25" s="23" customFormat="1" ht="31.5" hidden="1">
      <c r="A33" s="316" t="s">
        <v>21</v>
      </c>
      <c r="B33" s="316">
        <v>0</v>
      </c>
      <c r="C33" s="316" t="s">
        <v>187</v>
      </c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379"/>
      <c r="Q33" s="257"/>
      <c r="R33" s="257"/>
      <c r="S33" s="257"/>
      <c r="T33" s="379"/>
      <c r="U33" s="257"/>
      <c r="V33" s="259"/>
      <c r="W33" s="320"/>
      <c r="X33" s="257"/>
      <c r="Y33" s="376"/>
    </row>
    <row r="34" spans="1:25" s="27" customFormat="1" ht="31.5">
      <c r="A34" s="30" t="s">
        <v>23</v>
      </c>
      <c r="B34" s="30"/>
      <c r="C34" s="283" t="s">
        <v>357</v>
      </c>
      <c r="D34" s="256">
        <v>5</v>
      </c>
      <c r="E34" s="256">
        <v>5</v>
      </c>
      <c r="F34" s="256">
        <v>5</v>
      </c>
      <c r="G34" s="256">
        <v>5</v>
      </c>
      <c r="H34" s="256">
        <v>5</v>
      </c>
      <c r="I34" s="256">
        <v>5</v>
      </c>
      <c r="J34" s="256">
        <v>5</v>
      </c>
      <c r="K34" s="256">
        <v>5</v>
      </c>
      <c r="L34" s="256">
        <v>5</v>
      </c>
      <c r="M34" s="256">
        <v>5</v>
      </c>
      <c r="N34" s="256">
        <v>5</v>
      </c>
      <c r="O34" s="256">
        <v>5</v>
      </c>
      <c r="P34" s="256">
        <v>5</v>
      </c>
      <c r="Q34" s="256">
        <v>5</v>
      </c>
      <c r="R34" s="256">
        <v>5</v>
      </c>
      <c r="S34" s="256">
        <v>5</v>
      </c>
      <c r="T34" s="256">
        <v>5</v>
      </c>
      <c r="U34" s="256">
        <v>5</v>
      </c>
      <c r="V34" s="131"/>
      <c r="W34" s="129"/>
      <c r="X34" s="256"/>
      <c r="Y34" s="372"/>
    </row>
    <row r="35" spans="1:25" s="23" customFormat="1" ht="15.75" hidden="1">
      <c r="A35" s="316" t="s">
        <v>23</v>
      </c>
      <c r="B35" s="316">
        <v>0</v>
      </c>
      <c r="C35" s="316" t="s">
        <v>188</v>
      </c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322"/>
      <c r="W35" s="320"/>
      <c r="X35" s="257"/>
      <c r="Y35" s="377"/>
    </row>
    <row r="36" spans="1:25" s="27" customFormat="1" ht="47.25">
      <c r="A36" s="30" t="s">
        <v>24</v>
      </c>
      <c r="B36" s="30"/>
      <c r="C36" s="283" t="s">
        <v>356</v>
      </c>
      <c r="D36" s="256">
        <v>5</v>
      </c>
      <c r="E36" s="256">
        <v>0</v>
      </c>
      <c r="F36" s="256">
        <v>5</v>
      </c>
      <c r="G36" s="256">
        <v>5</v>
      </c>
      <c r="H36" s="256">
        <v>5</v>
      </c>
      <c r="I36" s="256">
        <v>5</v>
      </c>
      <c r="J36" s="256">
        <v>5</v>
      </c>
      <c r="K36" s="256">
        <v>5</v>
      </c>
      <c r="L36" s="256">
        <v>5</v>
      </c>
      <c r="M36" s="256">
        <v>0</v>
      </c>
      <c r="N36" s="256">
        <v>5</v>
      </c>
      <c r="O36" s="256">
        <v>5</v>
      </c>
      <c r="P36" s="281">
        <v>0</v>
      </c>
      <c r="Q36" s="256">
        <v>0</v>
      </c>
      <c r="R36" s="256">
        <v>5</v>
      </c>
      <c r="S36" s="256">
        <v>5</v>
      </c>
      <c r="T36" s="281">
        <v>0</v>
      </c>
      <c r="U36" s="256">
        <v>5</v>
      </c>
      <c r="V36" s="131"/>
      <c r="W36" s="129"/>
      <c r="X36" s="256"/>
      <c r="Y36" s="372"/>
    </row>
    <row r="37" spans="1:25" s="23" customFormat="1" ht="80.25" hidden="1" customHeight="1">
      <c r="A37" s="316" t="s">
        <v>24</v>
      </c>
      <c r="B37" s="316">
        <v>0</v>
      </c>
      <c r="C37" s="316" t="s">
        <v>189</v>
      </c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379"/>
      <c r="Q37" s="258"/>
      <c r="R37" s="258"/>
      <c r="S37" s="258"/>
      <c r="T37" s="379"/>
      <c r="U37" s="258"/>
      <c r="V37" s="322"/>
      <c r="W37" s="320"/>
      <c r="X37" s="258"/>
      <c r="Y37" s="377"/>
    </row>
    <row r="38" spans="1:25" s="27" customFormat="1" ht="31.5">
      <c r="A38" s="30" t="s">
        <v>25</v>
      </c>
      <c r="B38" s="30"/>
      <c r="C38" s="283" t="s">
        <v>293</v>
      </c>
      <c r="D38" s="281">
        <v>0</v>
      </c>
      <c r="E38" s="281">
        <v>0</v>
      </c>
      <c r="F38" s="281">
        <v>0</v>
      </c>
      <c r="G38" s="281">
        <v>0</v>
      </c>
      <c r="H38" s="281">
        <v>0</v>
      </c>
      <c r="I38" s="281">
        <v>0</v>
      </c>
      <c r="J38" s="281">
        <v>0</v>
      </c>
      <c r="K38" s="281">
        <v>0</v>
      </c>
      <c r="L38" s="281">
        <v>0</v>
      </c>
      <c r="M38" s="281">
        <v>0</v>
      </c>
      <c r="N38" s="281">
        <v>0</v>
      </c>
      <c r="O38" s="281">
        <v>0</v>
      </c>
      <c r="P38" s="281">
        <v>0</v>
      </c>
      <c r="Q38" s="281">
        <v>0</v>
      </c>
      <c r="R38" s="256">
        <v>4</v>
      </c>
      <c r="S38" s="256">
        <v>3</v>
      </c>
      <c r="T38" s="281">
        <v>0</v>
      </c>
      <c r="U38" s="256">
        <v>5</v>
      </c>
      <c r="V38" s="131"/>
      <c r="W38" s="157"/>
      <c r="X38" s="256"/>
      <c r="Y38" s="372"/>
    </row>
    <row r="39" spans="1:25" ht="63" hidden="1">
      <c r="A39" s="397" t="s">
        <v>25</v>
      </c>
      <c r="B39" s="316">
        <v>0</v>
      </c>
      <c r="C39" s="316" t="s">
        <v>191</v>
      </c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79"/>
      <c r="P39" s="379"/>
      <c r="Q39" s="379"/>
      <c r="R39" s="257"/>
      <c r="S39" s="257"/>
      <c r="T39" s="379"/>
      <c r="U39" s="257"/>
      <c r="V39" s="322"/>
      <c r="W39" s="323"/>
      <c r="X39" s="257"/>
      <c r="Y39" s="373"/>
    </row>
    <row r="40" spans="1:25" s="23" customFormat="1" ht="47.25" hidden="1">
      <c r="A40" s="397"/>
      <c r="B40" s="316">
        <v>0</v>
      </c>
      <c r="C40" s="316" t="s">
        <v>27</v>
      </c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322">
        <f>SUMIF(D8:U8,"ДФ",D40:U40)</f>
        <v>0</v>
      </c>
      <c r="W40" s="323">
        <f>V40</f>
        <v>0</v>
      </c>
      <c r="X40" s="257"/>
      <c r="Y40" s="377"/>
    </row>
    <row r="41" spans="1:25" s="27" customFormat="1" ht="15.75">
      <c r="A41" s="380" t="s">
        <v>168</v>
      </c>
      <c r="B41" s="30"/>
      <c r="C41" s="283" t="s">
        <v>294</v>
      </c>
      <c r="D41" s="256">
        <v>5</v>
      </c>
      <c r="E41" s="256">
        <v>5</v>
      </c>
      <c r="F41" s="256">
        <v>5</v>
      </c>
      <c r="G41" s="256">
        <v>5</v>
      </c>
      <c r="H41" s="256">
        <v>5</v>
      </c>
      <c r="I41" s="256">
        <v>5</v>
      </c>
      <c r="J41" s="256">
        <v>5</v>
      </c>
      <c r="K41" s="256">
        <v>5</v>
      </c>
      <c r="L41" s="256">
        <v>5</v>
      </c>
      <c r="M41" s="256">
        <v>5</v>
      </c>
      <c r="N41" s="256">
        <v>5</v>
      </c>
      <c r="O41" s="256">
        <v>5</v>
      </c>
      <c r="P41" s="256">
        <v>5</v>
      </c>
      <c r="Q41" s="256">
        <v>5</v>
      </c>
      <c r="R41" s="256">
        <v>5</v>
      </c>
      <c r="S41" s="256">
        <v>5</v>
      </c>
      <c r="T41" s="256">
        <v>5</v>
      </c>
      <c r="U41" s="256">
        <v>5</v>
      </c>
      <c r="V41" s="131"/>
      <c r="W41" s="157"/>
      <c r="X41" s="256"/>
      <c r="Y41" s="372"/>
    </row>
    <row r="42" spans="1:25" s="23" customFormat="1" ht="55.5" hidden="1" customHeight="1">
      <c r="A42" s="303" t="s">
        <v>168</v>
      </c>
      <c r="B42" s="303">
        <v>0</v>
      </c>
      <c r="C42" s="1" t="s">
        <v>169</v>
      </c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322"/>
      <c r="W42" s="323"/>
      <c r="X42" s="257"/>
      <c r="Y42" s="377"/>
    </row>
    <row r="43" spans="1:25" s="27" customFormat="1" ht="18.75">
      <c r="A43" s="28" t="s">
        <v>172</v>
      </c>
      <c r="B43" s="28"/>
      <c r="C43" s="36"/>
      <c r="D43" s="125">
        <f t="shared" ref="D43:U43" si="9">D44+D46+D49+D51+D55</f>
        <v>20</v>
      </c>
      <c r="E43" s="125">
        <f t="shared" si="9"/>
        <v>20</v>
      </c>
      <c r="F43" s="125">
        <f t="shared" si="9"/>
        <v>20</v>
      </c>
      <c r="G43" s="125">
        <f t="shared" si="9"/>
        <v>20</v>
      </c>
      <c r="H43" s="125">
        <f t="shared" si="9"/>
        <v>20</v>
      </c>
      <c r="I43" s="125">
        <f t="shared" si="9"/>
        <v>20</v>
      </c>
      <c r="J43" s="125">
        <f t="shared" si="9"/>
        <v>20</v>
      </c>
      <c r="K43" s="125">
        <f t="shared" si="9"/>
        <v>19</v>
      </c>
      <c r="L43" s="125">
        <f t="shared" si="9"/>
        <v>20</v>
      </c>
      <c r="M43" s="125">
        <f t="shared" si="9"/>
        <v>25</v>
      </c>
      <c r="N43" s="125">
        <f t="shared" si="9"/>
        <v>20</v>
      </c>
      <c r="O43" s="125">
        <f t="shared" si="9"/>
        <v>20</v>
      </c>
      <c r="P43" s="125">
        <f t="shared" si="9"/>
        <v>24</v>
      </c>
      <c r="Q43" s="125">
        <f t="shared" si="9"/>
        <v>24</v>
      </c>
      <c r="R43" s="125">
        <f t="shared" si="9"/>
        <v>20</v>
      </c>
      <c r="S43" s="125">
        <f t="shared" si="9"/>
        <v>20</v>
      </c>
      <c r="T43" s="125">
        <f t="shared" si="9"/>
        <v>20</v>
      </c>
      <c r="U43" s="125">
        <f t="shared" si="9"/>
        <v>24</v>
      </c>
      <c r="V43" s="125">
        <f>SUMIF(D4:U4,"Оценка",D43:U43)</f>
        <v>376</v>
      </c>
      <c r="W43" s="125">
        <f>V43/18</f>
        <v>20.888888888888889</v>
      </c>
      <c r="X43" s="125">
        <f>25*18</f>
        <v>450</v>
      </c>
      <c r="Y43" s="38"/>
    </row>
    <row r="44" spans="1:25" s="27" customFormat="1" ht="31.5">
      <c r="A44" s="30" t="s">
        <v>29</v>
      </c>
      <c r="B44" s="30"/>
      <c r="C44" s="283" t="s">
        <v>349</v>
      </c>
      <c r="D44" s="256">
        <v>5</v>
      </c>
      <c r="E44" s="256">
        <v>5</v>
      </c>
      <c r="F44" s="256">
        <v>5</v>
      </c>
      <c r="G44" s="256">
        <v>5</v>
      </c>
      <c r="H44" s="256">
        <v>5</v>
      </c>
      <c r="I44" s="256">
        <v>5</v>
      </c>
      <c r="J44" s="256">
        <v>5</v>
      </c>
      <c r="K44" s="256">
        <v>0</v>
      </c>
      <c r="L44" s="256">
        <v>5</v>
      </c>
      <c r="M44" s="256">
        <v>5</v>
      </c>
      <c r="N44" s="256">
        <v>5</v>
      </c>
      <c r="O44" s="256">
        <v>5</v>
      </c>
      <c r="P44" s="256">
        <v>5</v>
      </c>
      <c r="Q44" s="256">
        <v>5</v>
      </c>
      <c r="R44" s="256">
        <v>5</v>
      </c>
      <c r="S44" s="256">
        <v>5</v>
      </c>
      <c r="T44" s="256">
        <v>5</v>
      </c>
      <c r="U44" s="256">
        <v>5</v>
      </c>
      <c r="V44" s="131"/>
      <c r="W44" s="129"/>
      <c r="X44" s="256"/>
      <c r="Y44" s="372"/>
    </row>
    <row r="45" spans="1:25" ht="59.25" hidden="1" customHeight="1">
      <c r="A45" s="316" t="s">
        <v>29</v>
      </c>
      <c r="B45" s="316">
        <v>0</v>
      </c>
      <c r="C45" s="316" t="s">
        <v>171</v>
      </c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322"/>
      <c r="W45" s="323"/>
      <c r="X45" s="257"/>
      <c r="Y45" s="373"/>
    </row>
    <row r="46" spans="1:25" s="27" customFormat="1" ht="31.5">
      <c r="A46" s="30" t="s">
        <v>30</v>
      </c>
      <c r="B46" s="30"/>
      <c r="C46" s="59" t="s">
        <v>350</v>
      </c>
      <c r="D46" s="256">
        <v>0</v>
      </c>
      <c r="E46" s="256">
        <v>0</v>
      </c>
      <c r="F46" s="256">
        <v>0</v>
      </c>
      <c r="G46" s="256">
        <v>0</v>
      </c>
      <c r="H46" s="256">
        <v>0</v>
      </c>
      <c r="I46" s="256">
        <v>0</v>
      </c>
      <c r="J46" s="256">
        <v>0</v>
      </c>
      <c r="K46" s="256">
        <v>4</v>
      </c>
      <c r="L46" s="256">
        <v>0</v>
      </c>
      <c r="M46" s="256">
        <v>5</v>
      </c>
      <c r="N46" s="256">
        <v>0</v>
      </c>
      <c r="O46" s="256">
        <v>0</v>
      </c>
      <c r="P46" s="256">
        <v>4</v>
      </c>
      <c r="Q46" s="256">
        <v>4</v>
      </c>
      <c r="R46" s="256">
        <v>0</v>
      </c>
      <c r="S46" s="256">
        <v>0</v>
      </c>
      <c r="T46" s="256">
        <v>0</v>
      </c>
      <c r="U46" s="256">
        <v>4</v>
      </c>
      <c r="V46" s="131"/>
      <c r="W46" s="129"/>
      <c r="X46" s="256"/>
      <c r="Y46" s="372"/>
    </row>
    <row r="47" spans="1:25" ht="31.5" hidden="1">
      <c r="A47" s="397" t="s">
        <v>30</v>
      </c>
      <c r="B47" s="316">
        <v>0</v>
      </c>
      <c r="C47" s="316" t="s">
        <v>192</v>
      </c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319"/>
      <c r="W47" s="323"/>
      <c r="X47" s="257"/>
      <c r="Y47" s="374"/>
    </row>
    <row r="48" spans="1:25" ht="31.5" hidden="1">
      <c r="A48" s="397"/>
      <c r="B48" s="316">
        <v>0</v>
      </c>
      <c r="C48" s="316" t="s">
        <v>193</v>
      </c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319"/>
      <c r="W48" s="323"/>
      <c r="X48" s="257"/>
      <c r="Y48" s="374"/>
    </row>
    <row r="49" spans="1:25" s="27" customFormat="1" ht="31.5">
      <c r="A49" s="30" t="s">
        <v>32</v>
      </c>
      <c r="B49" s="30"/>
      <c r="C49" s="59" t="s">
        <v>351</v>
      </c>
      <c r="D49" s="256">
        <v>5</v>
      </c>
      <c r="E49" s="256">
        <v>5</v>
      </c>
      <c r="F49" s="256">
        <v>5</v>
      </c>
      <c r="G49" s="256">
        <v>5</v>
      </c>
      <c r="H49" s="256">
        <v>5</v>
      </c>
      <c r="I49" s="256">
        <v>5</v>
      </c>
      <c r="J49" s="256">
        <v>5</v>
      </c>
      <c r="K49" s="256">
        <v>5</v>
      </c>
      <c r="L49" s="256">
        <v>5</v>
      </c>
      <c r="M49" s="256">
        <v>5</v>
      </c>
      <c r="N49" s="256">
        <v>5</v>
      </c>
      <c r="O49" s="256">
        <v>5</v>
      </c>
      <c r="P49" s="256">
        <v>5</v>
      </c>
      <c r="Q49" s="256">
        <v>5</v>
      </c>
      <c r="R49" s="256">
        <v>5</v>
      </c>
      <c r="S49" s="256">
        <v>5</v>
      </c>
      <c r="T49" s="256">
        <v>5</v>
      </c>
      <c r="U49" s="256">
        <v>5</v>
      </c>
      <c r="V49" s="131"/>
      <c r="W49" s="129"/>
      <c r="X49" s="256"/>
      <c r="Y49" s="372"/>
    </row>
    <row r="50" spans="1:25" ht="31.5" hidden="1">
      <c r="A50" s="316" t="s">
        <v>32</v>
      </c>
      <c r="B50" s="316">
        <v>0</v>
      </c>
      <c r="C50" s="316" t="s">
        <v>194</v>
      </c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>
        <v>0</v>
      </c>
      <c r="U50" s="257"/>
      <c r="V50" s="319"/>
      <c r="W50" s="323"/>
      <c r="X50" s="257"/>
      <c r="Y50" s="374"/>
    </row>
    <row r="51" spans="1:25" s="27" customFormat="1" ht="31.5">
      <c r="A51" s="30" t="s">
        <v>34</v>
      </c>
      <c r="B51" s="30"/>
      <c r="C51" s="59" t="s">
        <v>352</v>
      </c>
      <c r="D51" s="256">
        <v>5</v>
      </c>
      <c r="E51" s="256">
        <v>5</v>
      </c>
      <c r="F51" s="256">
        <v>5</v>
      </c>
      <c r="G51" s="256">
        <v>5</v>
      </c>
      <c r="H51" s="256">
        <v>5</v>
      </c>
      <c r="I51" s="256">
        <v>5</v>
      </c>
      <c r="J51" s="256">
        <v>5</v>
      </c>
      <c r="K51" s="256">
        <v>5</v>
      </c>
      <c r="L51" s="256">
        <v>5</v>
      </c>
      <c r="M51" s="256">
        <v>5</v>
      </c>
      <c r="N51" s="256">
        <v>5</v>
      </c>
      <c r="O51" s="256">
        <v>5</v>
      </c>
      <c r="P51" s="256">
        <v>5</v>
      </c>
      <c r="Q51" s="256">
        <v>5</v>
      </c>
      <c r="R51" s="256">
        <v>5</v>
      </c>
      <c r="S51" s="256">
        <v>5</v>
      </c>
      <c r="T51" s="256">
        <v>5</v>
      </c>
      <c r="U51" s="256">
        <v>5</v>
      </c>
      <c r="V51" s="131"/>
      <c r="W51" s="129"/>
      <c r="X51" s="256"/>
      <c r="Y51" s="372"/>
    </row>
    <row r="52" spans="1:25" s="23" customFormat="1" ht="198" hidden="1" customHeight="1">
      <c r="A52" s="397" t="s">
        <v>34</v>
      </c>
      <c r="B52" s="316">
        <v>0</v>
      </c>
      <c r="C52" s="316" t="s">
        <v>195</v>
      </c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362"/>
      <c r="U52" s="260"/>
      <c r="V52" s="261"/>
      <c r="W52" s="243"/>
      <c r="X52" s="260"/>
      <c r="Y52" s="378"/>
    </row>
    <row r="53" spans="1:25" s="23" customFormat="1" ht="224.25" hidden="1" customHeight="1">
      <c r="A53" s="397"/>
      <c r="B53" s="316">
        <v>0</v>
      </c>
      <c r="C53" s="316" t="s">
        <v>196</v>
      </c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362"/>
      <c r="U53" s="260"/>
      <c r="V53" s="261"/>
      <c r="W53" s="243"/>
      <c r="X53" s="260"/>
      <c r="Y53" s="378"/>
    </row>
    <row r="54" spans="1:25" ht="47.25" hidden="1">
      <c r="A54" s="397"/>
      <c r="B54" s="316">
        <v>0</v>
      </c>
      <c r="C54" s="316" t="s">
        <v>197</v>
      </c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322"/>
      <c r="W54" s="323"/>
      <c r="X54" s="257"/>
      <c r="Y54" s="373"/>
    </row>
    <row r="55" spans="1:25" s="27" customFormat="1" ht="15.75">
      <c r="A55" s="380" t="s">
        <v>36</v>
      </c>
      <c r="B55" s="30"/>
      <c r="C55" s="30" t="s">
        <v>299</v>
      </c>
      <c r="D55" s="256">
        <v>5</v>
      </c>
      <c r="E55" s="256">
        <v>5</v>
      </c>
      <c r="F55" s="256">
        <v>5</v>
      </c>
      <c r="G55" s="256">
        <v>5</v>
      </c>
      <c r="H55" s="256">
        <v>5</v>
      </c>
      <c r="I55" s="256">
        <v>5</v>
      </c>
      <c r="J55" s="256">
        <v>5</v>
      </c>
      <c r="K55" s="256">
        <v>5</v>
      </c>
      <c r="L55" s="256">
        <v>5</v>
      </c>
      <c r="M55" s="256">
        <v>5</v>
      </c>
      <c r="N55" s="256">
        <v>5</v>
      </c>
      <c r="O55" s="256">
        <v>5</v>
      </c>
      <c r="P55" s="256">
        <v>5</v>
      </c>
      <c r="Q55" s="256">
        <v>5</v>
      </c>
      <c r="R55" s="256">
        <v>5</v>
      </c>
      <c r="S55" s="256">
        <v>5</v>
      </c>
      <c r="T55" s="256">
        <v>5</v>
      </c>
      <c r="U55" s="256">
        <v>5</v>
      </c>
      <c r="V55" s="131"/>
      <c r="W55" s="129"/>
      <c r="X55" s="256"/>
      <c r="Y55" s="372"/>
    </row>
    <row r="56" spans="1:25" ht="31.5" hidden="1">
      <c r="A56" s="303" t="s">
        <v>36</v>
      </c>
      <c r="B56" s="303">
        <v>0</v>
      </c>
      <c r="C56" s="316" t="s">
        <v>206</v>
      </c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322"/>
      <c r="W56" s="323"/>
      <c r="X56" s="257"/>
      <c r="Y56" s="373"/>
    </row>
    <row r="57" spans="1:25" s="27" customFormat="1" ht="18.75">
      <c r="A57" s="28" t="s">
        <v>71</v>
      </c>
      <c r="B57" s="28"/>
      <c r="C57" s="36"/>
      <c r="D57" s="125">
        <f t="shared" ref="D57:U57" si="10">D58+D60</f>
        <v>10</v>
      </c>
      <c r="E57" s="125">
        <f t="shared" si="10"/>
        <v>5</v>
      </c>
      <c r="F57" s="125">
        <f t="shared" si="10"/>
        <v>5</v>
      </c>
      <c r="G57" s="125">
        <f t="shared" si="10"/>
        <v>10</v>
      </c>
      <c r="H57" s="125">
        <f t="shared" si="10"/>
        <v>5</v>
      </c>
      <c r="I57" s="125">
        <f t="shared" si="10"/>
        <v>5</v>
      </c>
      <c r="J57" s="125">
        <f t="shared" si="10"/>
        <v>10</v>
      </c>
      <c r="K57" s="125">
        <f t="shared" si="10"/>
        <v>5</v>
      </c>
      <c r="L57" s="125">
        <f t="shared" si="10"/>
        <v>10</v>
      </c>
      <c r="M57" s="125">
        <f t="shared" si="10"/>
        <v>5</v>
      </c>
      <c r="N57" s="125">
        <f t="shared" si="10"/>
        <v>10</v>
      </c>
      <c r="O57" s="125">
        <f t="shared" si="10"/>
        <v>5</v>
      </c>
      <c r="P57" s="125">
        <f t="shared" si="10"/>
        <v>5</v>
      </c>
      <c r="Q57" s="125">
        <f t="shared" si="10"/>
        <v>5</v>
      </c>
      <c r="R57" s="125">
        <f t="shared" si="10"/>
        <v>10</v>
      </c>
      <c r="S57" s="125">
        <f t="shared" si="10"/>
        <v>5</v>
      </c>
      <c r="T57" s="125">
        <f t="shared" si="10"/>
        <v>5</v>
      </c>
      <c r="U57" s="125">
        <f t="shared" si="10"/>
        <v>5</v>
      </c>
      <c r="V57" s="125">
        <f>SUMIF(D4:U4,"Оценка",D57:U57)</f>
        <v>120</v>
      </c>
      <c r="W57" s="125">
        <f>V57/18</f>
        <v>6.666666666666667</v>
      </c>
      <c r="X57" s="125">
        <f>10*18</f>
        <v>180</v>
      </c>
      <c r="Y57" s="38"/>
    </row>
    <row r="58" spans="1:25" s="27" customFormat="1" ht="47.25">
      <c r="A58" s="30" t="s">
        <v>37</v>
      </c>
      <c r="B58" s="30"/>
      <c r="C58" s="59" t="s">
        <v>295</v>
      </c>
      <c r="D58" s="256">
        <v>5</v>
      </c>
      <c r="E58" s="256">
        <v>0</v>
      </c>
      <c r="F58" s="256">
        <v>0</v>
      </c>
      <c r="G58" s="256">
        <v>5</v>
      </c>
      <c r="H58" s="256">
        <v>0</v>
      </c>
      <c r="I58" s="256">
        <v>0</v>
      </c>
      <c r="J58" s="256">
        <v>5</v>
      </c>
      <c r="K58" s="256">
        <v>0</v>
      </c>
      <c r="L58" s="256">
        <v>5</v>
      </c>
      <c r="M58" s="256">
        <v>0</v>
      </c>
      <c r="N58" s="256">
        <v>5</v>
      </c>
      <c r="O58" s="256">
        <v>0</v>
      </c>
      <c r="P58" s="256">
        <v>0</v>
      </c>
      <c r="Q58" s="256">
        <v>0</v>
      </c>
      <c r="R58" s="256">
        <v>5</v>
      </c>
      <c r="S58" s="256">
        <v>0</v>
      </c>
      <c r="T58" s="256">
        <v>0</v>
      </c>
      <c r="U58" s="256">
        <v>0</v>
      </c>
      <c r="V58" s="131"/>
      <c r="W58" s="129"/>
      <c r="X58" s="256"/>
      <c r="Y58" s="372"/>
    </row>
    <row r="59" spans="1:25" ht="31.5" hidden="1">
      <c r="A59" s="316" t="s">
        <v>37</v>
      </c>
      <c r="B59" s="316">
        <v>0</v>
      </c>
      <c r="C59" s="316" t="s">
        <v>35</v>
      </c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319"/>
      <c r="W59" s="320"/>
      <c r="X59" s="257"/>
      <c r="Y59" s="374"/>
    </row>
    <row r="60" spans="1:25" s="27" customFormat="1" ht="31.5">
      <c r="A60" s="30" t="s">
        <v>40</v>
      </c>
      <c r="B60" s="30"/>
      <c r="C60" s="59" t="s">
        <v>358</v>
      </c>
      <c r="D60" s="256">
        <v>5</v>
      </c>
      <c r="E60" s="256">
        <v>5</v>
      </c>
      <c r="F60" s="256">
        <v>5</v>
      </c>
      <c r="G60" s="256">
        <v>5</v>
      </c>
      <c r="H60" s="256">
        <v>5</v>
      </c>
      <c r="I60" s="256">
        <v>5</v>
      </c>
      <c r="J60" s="256">
        <v>5</v>
      </c>
      <c r="K60" s="256">
        <v>5</v>
      </c>
      <c r="L60" s="256">
        <v>5</v>
      </c>
      <c r="M60" s="256">
        <v>5</v>
      </c>
      <c r="N60" s="256">
        <v>5</v>
      </c>
      <c r="O60" s="256">
        <v>5</v>
      </c>
      <c r="P60" s="256">
        <v>5</v>
      </c>
      <c r="Q60" s="256">
        <v>5</v>
      </c>
      <c r="R60" s="256">
        <v>5</v>
      </c>
      <c r="S60" s="256">
        <v>5</v>
      </c>
      <c r="T60" s="256">
        <v>5</v>
      </c>
      <c r="U60" s="256">
        <v>5</v>
      </c>
      <c r="V60" s="131"/>
      <c r="W60" s="129"/>
      <c r="X60" s="256"/>
      <c r="Y60" s="372"/>
    </row>
    <row r="61" spans="1:25" ht="15.75" hidden="1">
      <c r="A61" s="316" t="s">
        <v>40</v>
      </c>
      <c r="B61" s="316">
        <v>0</v>
      </c>
      <c r="C61" s="316" t="s">
        <v>198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319"/>
      <c r="W61" s="320"/>
      <c r="X61" s="257"/>
      <c r="Y61" s="374"/>
    </row>
    <row r="62" spans="1:25" s="27" customFormat="1" ht="18.75">
      <c r="A62" s="28" t="s">
        <v>72</v>
      </c>
      <c r="B62" s="28"/>
      <c r="C62" s="36"/>
      <c r="D62" s="125">
        <f t="shared" ref="D62:U62" si="11">D63+D65+D68+D71</f>
        <v>20</v>
      </c>
      <c r="E62" s="125">
        <f t="shared" si="11"/>
        <v>15</v>
      </c>
      <c r="F62" s="125">
        <f t="shared" si="11"/>
        <v>10</v>
      </c>
      <c r="G62" s="125">
        <f t="shared" si="11"/>
        <v>10</v>
      </c>
      <c r="H62" s="125">
        <f t="shared" si="11"/>
        <v>10</v>
      </c>
      <c r="I62" s="125">
        <f t="shared" si="11"/>
        <v>10</v>
      </c>
      <c r="J62" s="125">
        <f t="shared" si="11"/>
        <v>15</v>
      </c>
      <c r="K62" s="125">
        <f t="shared" si="11"/>
        <v>15</v>
      </c>
      <c r="L62" s="125">
        <f t="shared" si="11"/>
        <v>15</v>
      </c>
      <c r="M62" s="125">
        <f t="shared" si="11"/>
        <v>15</v>
      </c>
      <c r="N62" s="125">
        <f t="shared" si="11"/>
        <v>20</v>
      </c>
      <c r="O62" s="125">
        <f t="shared" si="11"/>
        <v>5</v>
      </c>
      <c r="P62" s="125">
        <f t="shared" si="11"/>
        <v>0</v>
      </c>
      <c r="Q62" s="125">
        <f t="shared" si="11"/>
        <v>10</v>
      </c>
      <c r="R62" s="125">
        <f t="shared" si="11"/>
        <v>9</v>
      </c>
      <c r="S62" s="125">
        <f t="shared" si="11"/>
        <v>14</v>
      </c>
      <c r="T62" s="125">
        <f t="shared" si="11"/>
        <v>0</v>
      </c>
      <c r="U62" s="125">
        <f t="shared" si="11"/>
        <v>15</v>
      </c>
      <c r="V62" s="125">
        <f>SUMIF(D4:U4,"Оценка",D62:U62)</f>
        <v>208</v>
      </c>
      <c r="W62" s="125">
        <f>V62/18</f>
        <v>11.555555555555555</v>
      </c>
      <c r="X62" s="125">
        <f>20*18</f>
        <v>360</v>
      </c>
      <c r="Y62" s="38"/>
    </row>
    <row r="63" spans="1:25" s="27" customFormat="1" ht="31.5">
      <c r="A63" s="30" t="s">
        <v>45</v>
      </c>
      <c r="B63" s="30"/>
      <c r="C63" s="59" t="s">
        <v>353</v>
      </c>
      <c r="D63" s="256">
        <v>5</v>
      </c>
      <c r="E63" s="256">
        <v>0</v>
      </c>
      <c r="F63" s="256">
        <v>0</v>
      </c>
      <c r="G63" s="256">
        <v>0</v>
      </c>
      <c r="H63" s="256">
        <v>0</v>
      </c>
      <c r="I63" s="256">
        <v>0</v>
      </c>
      <c r="J63" s="256">
        <v>0</v>
      </c>
      <c r="K63" s="256">
        <v>0</v>
      </c>
      <c r="L63" s="256">
        <v>0</v>
      </c>
      <c r="M63" s="256">
        <v>0</v>
      </c>
      <c r="N63" s="256">
        <v>5</v>
      </c>
      <c r="O63" s="256">
        <v>0</v>
      </c>
      <c r="P63" s="281">
        <v>0</v>
      </c>
      <c r="Q63" s="256">
        <v>0</v>
      </c>
      <c r="R63" s="256">
        <v>0</v>
      </c>
      <c r="S63" s="256">
        <v>0</v>
      </c>
      <c r="T63" s="281">
        <v>0</v>
      </c>
      <c r="U63" s="256">
        <v>0</v>
      </c>
      <c r="V63" s="131"/>
      <c r="W63" s="129"/>
      <c r="X63" s="256"/>
      <c r="Y63" s="372"/>
    </row>
    <row r="64" spans="1:25" ht="150.75" hidden="1" customHeight="1">
      <c r="A64" s="316" t="s">
        <v>45</v>
      </c>
      <c r="B64" s="316">
        <v>0</v>
      </c>
      <c r="C64" s="316" t="s">
        <v>38</v>
      </c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322"/>
      <c r="V64" s="319"/>
      <c r="W64" s="320"/>
      <c r="X64" s="257"/>
      <c r="Y64" s="374"/>
    </row>
    <row r="65" spans="1:25" s="27" customFormat="1" ht="47.25">
      <c r="A65" s="30" t="s">
        <v>47</v>
      </c>
      <c r="B65" s="30"/>
      <c r="C65" s="59" t="s">
        <v>297</v>
      </c>
      <c r="D65" s="256">
        <v>5</v>
      </c>
      <c r="E65" s="256">
        <v>5</v>
      </c>
      <c r="F65" s="256">
        <v>5</v>
      </c>
      <c r="G65" s="256">
        <v>5</v>
      </c>
      <c r="H65" s="256">
        <v>5</v>
      </c>
      <c r="I65" s="256">
        <v>5</v>
      </c>
      <c r="J65" s="256">
        <v>5</v>
      </c>
      <c r="K65" s="256">
        <v>5</v>
      </c>
      <c r="L65" s="256">
        <v>5</v>
      </c>
      <c r="M65" s="256">
        <v>5</v>
      </c>
      <c r="N65" s="256">
        <v>5</v>
      </c>
      <c r="O65" s="256">
        <v>0</v>
      </c>
      <c r="P65" s="281">
        <v>0</v>
      </c>
      <c r="Q65" s="256">
        <v>5</v>
      </c>
      <c r="R65" s="256">
        <v>4</v>
      </c>
      <c r="S65" s="256">
        <v>4</v>
      </c>
      <c r="T65" s="281">
        <v>0</v>
      </c>
      <c r="U65" s="256">
        <v>5</v>
      </c>
      <c r="V65" s="131"/>
      <c r="W65" s="129"/>
      <c r="X65" s="256"/>
      <c r="Y65" s="372"/>
    </row>
    <row r="66" spans="1:25" ht="31.5" hidden="1" customHeight="1">
      <c r="A66" s="397" t="s">
        <v>47</v>
      </c>
      <c r="B66" s="316">
        <v>0</v>
      </c>
      <c r="C66" s="316" t="s">
        <v>41</v>
      </c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319"/>
      <c r="W66" s="320"/>
      <c r="X66" s="258"/>
      <c r="Y66" s="374"/>
    </row>
    <row r="67" spans="1:25" ht="15.75" hidden="1" customHeight="1">
      <c r="A67" s="397"/>
      <c r="B67" s="316">
        <v>0</v>
      </c>
      <c r="C67" s="316" t="s">
        <v>44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319"/>
      <c r="W67" s="320"/>
      <c r="X67" s="258"/>
      <c r="Y67" s="374"/>
    </row>
    <row r="68" spans="1:25" s="27" customFormat="1" ht="47.25">
      <c r="A68" s="30" t="s">
        <v>48</v>
      </c>
      <c r="B68" s="30"/>
      <c r="C68" s="59" t="s">
        <v>296</v>
      </c>
      <c r="D68" s="256">
        <v>5</v>
      </c>
      <c r="E68" s="256">
        <v>5</v>
      </c>
      <c r="F68" s="256">
        <v>5</v>
      </c>
      <c r="G68" s="256">
        <v>5</v>
      </c>
      <c r="H68" s="256">
        <v>5</v>
      </c>
      <c r="I68" s="256">
        <v>5</v>
      </c>
      <c r="J68" s="256">
        <v>5</v>
      </c>
      <c r="K68" s="256">
        <v>5</v>
      </c>
      <c r="L68" s="256">
        <v>5</v>
      </c>
      <c r="M68" s="256">
        <v>5</v>
      </c>
      <c r="N68" s="256">
        <v>5</v>
      </c>
      <c r="O68" s="256">
        <v>0</v>
      </c>
      <c r="P68" s="281">
        <v>0</v>
      </c>
      <c r="Q68" s="256">
        <v>5</v>
      </c>
      <c r="R68" s="256">
        <v>5</v>
      </c>
      <c r="S68" s="256">
        <v>5</v>
      </c>
      <c r="T68" s="281">
        <v>0</v>
      </c>
      <c r="U68" s="256">
        <v>5</v>
      </c>
      <c r="V68" s="131"/>
      <c r="W68" s="129"/>
      <c r="X68" s="256"/>
      <c r="Y68" s="372"/>
    </row>
    <row r="69" spans="1:25" ht="31.5" hidden="1" customHeight="1">
      <c r="A69" s="397" t="s">
        <v>48</v>
      </c>
      <c r="B69" s="316">
        <v>0</v>
      </c>
      <c r="C69" s="316" t="s">
        <v>46</v>
      </c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319"/>
      <c r="W69" s="320"/>
      <c r="X69" s="258"/>
      <c r="Y69" s="374"/>
    </row>
    <row r="70" spans="1:25" ht="15.75" hidden="1" customHeight="1">
      <c r="A70" s="397"/>
      <c r="B70" s="316">
        <v>0</v>
      </c>
      <c r="C70" s="316" t="s">
        <v>44</v>
      </c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319"/>
      <c r="W70" s="320"/>
      <c r="X70" s="258"/>
      <c r="Y70" s="374"/>
    </row>
    <row r="71" spans="1:25" s="27" customFormat="1" ht="31.5">
      <c r="A71" s="30" t="s">
        <v>207</v>
      </c>
      <c r="B71" s="30"/>
      <c r="C71" s="59" t="s">
        <v>354</v>
      </c>
      <c r="D71" s="256">
        <v>5</v>
      </c>
      <c r="E71" s="256">
        <v>5</v>
      </c>
      <c r="F71" s="256">
        <v>0</v>
      </c>
      <c r="G71" s="256">
        <v>0</v>
      </c>
      <c r="H71" s="256">
        <v>0</v>
      </c>
      <c r="I71" s="256">
        <v>0</v>
      </c>
      <c r="J71" s="256">
        <v>5</v>
      </c>
      <c r="K71" s="256">
        <v>5</v>
      </c>
      <c r="L71" s="256">
        <v>5</v>
      </c>
      <c r="M71" s="256">
        <v>5</v>
      </c>
      <c r="N71" s="256">
        <v>5</v>
      </c>
      <c r="O71" s="256">
        <v>5</v>
      </c>
      <c r="P71" s="281">
        <v>0</v>
      </c>
      <c r="Q71" s="256">
        <v>0</v>
      </c>
      <c r="R71" s="256">
        <v>0</v>
      </c>
      <c r="S71" s="256">
        <v>5</v>
      </c>
      <c r="T71" s="281">
        <v>0</v>
      </c>
      <c r="U71" s="256">
        <v>5</v>
      </c>
      <c r="V71" s="131"/>
      <c r="W71" s="129"/>
      <c r="X71" s="256"/>
      <c r="Y71" s="372"/>
    </row>
    <row r="72" spans="1:25" ht="15.75" hidden="1">
      <c r="A72" s="316" t="s">
        <v>207</v>
      </c>
      <c r="B72" s="316">
        <v>0</v>
      </c>
      <c r="C72" s="316" t="s">
        <v>199</v>
      </c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319"/>
      <c r="W72" s="320"/>
      <c r="X72" s="257"/>
      <c r="Y72" s="374"/>
    </row>
    <row r="73" spans="1:25" s="27" customFormat="1" ht="18.75">
      <c r="A73" s="28" t="s">
        <v>73</v>
      </c>
      <c r="B73" s="28"/>
      <c r="C73" s="36"/>
      <c r="D73" s="125">
        <f t="shared" ref="D73:U73" si="12">D74</f>
        <v>5</v>
      </c>
      <c r="E73" s="125">
        <f t="shared" si="12"/>
        <v>5</v>
      </c>
      <c r="F73" s="125">
        <f t="shared" si="12"/>
        <v>5</v>
      </c>
      <c r="G73" s="125">
        <f t="shared" si="12"/>
        <v>5</v>
      </c>
      <c r="H73" s="125">
        <f t="shared" si="12"/>
        <v>5</v>
      </c>
      <c r="I73" s="125">
        <f t="shared" si="12"/>
        <v>5</v>
      </c>
      <c r="J73" s="125">
        <f t="shared" si="12"/>
        <v>5</v>
      </c>
      <c r="K73" s="125">
        <f t="shared" si="12"/>
        <v>5</v>
      </c>
      <c r="L73" s="125">
        <f t="shared" si="12"/>
        <v>5</v>
      </c>
      <c r="M73" s="125">
        <f t="shared" si="12"/>
        <v>5</v>
      </c>
      <c r="N73" s="125">
        <f t="shared" si="12"/>
        <v>5</v>
      </c>
      <c r="O73" s="125">
        <f t="shared" si="12"/>
        <v>5</v>
      </c>
      <c r="P73" s="125">
        <f t="shared" si="12"/>
        <v>5</v>
      </c>
      <c r="Q73" s="125">
        <f t="shared" si="12"/>
        <v>0</v>
      </c>
      <c r="R73" s="125">
        <f t="shared" si="12"/>
        <v>5</v>
      </c>
      <c r="S73" s="125">
        <f t="shared" si="12"/>
        <v>5</v>
      </c>
      <c r="T73" s="125">
        <f t="shared" si="12"/>
        <v>5</v>
      </c>
      <c r="U73" s="125">
        <f t="shared" si="12"/>
        <v>0</v>
      </c>
      <c r="V73" s="125">
        <f>SUMIF(D4:U4,"Оценка",D73:U73)</f>
        <v>80</v>
      </c>
      <c r="W73" s="125">
        <f>V73/18</f>
        <v>4.4444444444444446</v>
      </c>
      <c r="X73" s="125">
        <f>5*18</f>
        <v>90</v>
      </c>
      <c r="Y73" s="38"/>
    </row>
    <row r="74" spans="1:25" s="27" customFormat="1" ht="31.5">
      <c r="A74" s="30" t="s">
        <v>208</v>
      </c>
      <c r="B74" s="30"/>
      <c r="C74" s="59" t="s">
        <v>298</v>
      </c>
      <c r="D74" s="256">
        <v>5</v>
      </c>
      <c r="E74" s="256">
        <v>5</v>
      </c>
      <c r="F74" s="256">
        <v>5</v>
      </c>
      <c r="G74" s="256">
        <v>5</v>
      </c>
      <c r="H74" s="256">
        <v>5</v>
      </c>
      <c r="I74" s="256">
        <v>5</v>
      </c>
      <c r="J74" s="256">
        <v>5</v>
      </c>
      <c r="K74" s="256">
        <v>5</v>
      </c>
      <c r="L74" s="256">
        <v>5</v>
      </c>
      <c r="M74" s="256">
        <v>5</v>
      </c>
      <c r="N74" s="256">
        <v>5</v>
      </c>
      <c r="O74" s="256">
        <v>5</v>
      </c>
      <c r="P74" s="256">
        <v>5</v>
      </c>
      <c r="Q74" s="256">
        <v>0</v>
      </c>
      <c r="R74" s="256">
        <v>5</v>
      </c>
      <c r="S74" s="256">
        <v>5</v>
      </c>
      <c r="T74" s="256">
        <v>5</v>
      </c>
      <c r="U74" s="256">
        <v>0</v>
      </c>
      <c r="V74" s="131"/>
      <c r="W74" s="129"/>
      <c r="X74" s="256"/>
      <c r="Y74" s="372"/>
    </row>
    <row r="75" spans="1:25" ht="47.25" hidden="1">
      <c r="A75" s="397" t="s">
        <v>208</v>
      </c>
      <c r="B75" s="316">
        <v>0</v>
      </c>
      <c r="C75" s="316" t="s">
        <v>201</v>
      </c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322"/>
      <c r="W75" s="320"/>
      <c r="X75" s="257"/>
      <c r="Y75" s="373"/>
    </row>
    <row r="76" spans="1:25" ht="31.5" hidden="1">
      <c r="A76" s="397"/>
      <c r="B76" s="316">
        <v>0</v>
      </c>
      <c r="C76" s="316" t="s">
        <v>202</v>
      </c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319"/>
      <c r="W76" s="323"/>
      <c r="X76" s="257"/>
      <c r="Y76" s="374"/>
    </row>
    <row r="78" spans="1:25" ht="15.75">
      <c r="A78" s="98"/>
      <c r="B78" s="4"/>
    </row>
    <row r="79" spans="1:25" ht="15.75">
      <c r="A79" s="98"/>
      <c r="B79" s="4"/>
    </row>
    <row r="80" spans="1:25" ht="15.75">
      <c r="A80" s="98"/>
      <c r="B80" s="4"/>
    </row>
  </sheetData>
  <autoFilter ref="A11:Y76">
    <filterColumn colId="1">
      <filters blank="1"/>
    </filterColumn>
  </autoFilter>
  <mergeCells count="16">
    <mergeCell ref="V3:Y3"/>
    <mergeCell ref="A6:C6"/>
    <mergeCell ref="P2:R2"/>
    <mergeCell ref="A75:A76"/>
    <mergeCell ref="A1:F1"/>
    <mergeCell ref="A10:C10"/>
    <mergeCell ref="A16:A17"/>
    <mergeCell ref="A19:A20"/>
    <mergeCell ref="A22:A24"/>
    <mergeCell ref="A47:A48"/>
    <mergeCell ref="A66:A67"/>
    <mergeCell ref="A69:A70"/>
    <mergeCell ref="A52:A54"/>
    <mergeCell ref="A39:A40"/>
    <mergeCell ref="A27:A28"/>
    <mergeCell ref="A30:A31"/>
  </mergeCells>
  <pageMargins left="0.19685039370078741" right="0" top="0" bottom="0" header="0.31496062992125984" footer="0.31496062992125984"/>
  <pageSetup paperSize="9" scale="40" orientation="landscape" horizontalDpi="12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XDW47"/>
  <sheetViews>
    <sheetView zoomScale="67" zoomScaleNormal="67" workbookViewId="0">
      <pane xSplit="2" ySplit="18" topLeftCell="C39" activePane="bottomRight" state="frozen"/>
      <selection pane="topRight" activeCell="C1" sqref="C1"/>
      <selection pane="bottomLeft" activeCell="A19" sqref="A19"/>
      <selection pane="bottomRight" activeCell="C43" sqref="C43"/>
    </sheetView>
  </sheetViews>
  <sheetFormatPr defaultRowHeight="15"/>
  <cols>
    <col min="2" max="2" width="5.5703125" hidden="1" customWidth="1"/>
    <col min="3" max="3" width="58.7109375" customWidth="1"/>
    <col min="4" max="4" width="18.140625" customWidth="1"/>
    <col min="5" max="5" width="17.5703125" style="67" customWidth="1"/>
    <col min="6" max="6" width="22.42578125" style="67" customWidth="1"/>
    <col min="7" max="7" width="25.140625" style="67" customWidth="1"/>
    <col min="8" max="8" width="6.140625" style="79" customWidth="1"/>
    <col min="9" max="26" width="5.85546875" customWidth="1"/>
    <col min="27" max="27" width="9.140625" customWidth="1"/>
    <col min="28" max="30" width="10.28515625" customWidth="1"/>
  </cols>
  <sheetData>
    <row r="1" spans="1:16351" ht="18.75">
      <c r="F1" s="72" t="s">
        <v>101</v>
      </c>
      <c r="I1" s="86" t="s">
        <v>345</v>
      </c>
    </row>
    <row r="2" spans="1:16351" ht="15.75">
      <c r="F2" s="72"/>
    </row>
    <row r="3" spans="1:16351" ht="15.75">
      <c r="F3" s="72"/>
      <c r="I3" s="85" t="s">
        <v>146</v>
      </c>
      <c r="U3" s="88"/>
    </row>
    <row r="4" spans="1:16351" ht="15.75">
      <c r="C4" s="66" t="s">
        <v>102</v>
      </c>
      <c r="F4" s="72"/>
    </row>
    <row r="5" spans="1:16351" ht="15.75">
      <c r="C5" s="66" t="s">
        <v>103</v>
      </c>
      <c r="F5" s="72"/>
    </row>
    <row r="6" spans="1:16351" ht="15.75">
      <c r="C6" s="241" t="s">
        <v>344</v>
      </c>
    </row>
    <row r="9" spans="1:16351" s="61" customFormat="1">
      <c r="H9" s="80"/>
      <c r="I9" s="81" t="s">
        <v>52</v>
      </c>
      <c r="J9" s="82" t="s">
        <v>53</v>
      </c>
      <c r="K9" s="82" t="s">
        <v>54</v>
      </c>
      <c r="L9" s="82" t="s">
        <v>79</v>
      </c>
      <c r="M9" s="82" t="s">
        <v>55</v>
      </c>
      <c r="N9" s="82" t="s">
        <v>57</v>
      </c>
      <c r="O9" s="82" t="s">
        <v>58</v>
      </c>
      <c r="P9" s="82" t="s">
        <v>59</v>
      </c>
      <c r="Q9" s="82" t="s">
        <v>60</v>
      </c>
      <c r="R9" s="82" t="s">
        <v>61</v>
      </c>
      <c r="S9" s="82" t="s">
        <v>80</v>
      </c>
      <c r="T9" s="82" t="s">
        <v>81</v>
      </c>
      <c r="U9" s="82" t="s">
        <v>64</v>
      </c>
      <c r="V9" s="82" t="s">
        <v>82</v>
      </c>
      <c r="W9" s="82" t="s">
        <v>65</v>
      </c>
      <c r="X9" s="82" t="s">
        <v>68</v>
      </c>
      <c r="Y9" s="82" t="s">
        <v>83</v>
      </c>
      <c r="Z9" s="82" t="s">
        <v>69</v>
      </c>
      <c r="AA9" s="83"/>
      <c r="AB9" s="83"/>
      <c r="AC9" s="83"/>
      <c r="AD9" s="84"/>
    </row>
    <row r="10" spans="1:16351" ht="96" customHeight="1">
      <c r="A10" s="46" t="s">
        <v>0</v>
      </c>
      <c r="B10" s="46"/>
      <c r="C10" s="46" t="s">
        <v>1</v>
      </c>
      <c r="D10" s="54" t="s">
        <v>104</v>
      </c>
      <c r="E10" s="68" t="s">
        <v>341</v>
      </c>
      <c r="F10" s="68" t="s">
        <v>361</v>
      </c>
      <c r="G10" s="68" t="s">
        <v>362</v>
      </c>
      <c r="H10" s="78"/>
      <c r="I10" s="87" t="s">
        <v>63</v>
      </c>
      <c r="J10" s="87" t="s">
        <v>63</v>
      </c>
      <c r="K10" s="87" t="s">
        <v>63</v>
      </c>
      <c r="L10" s="87" t="s">
        <v>63</v>
      </c>
      <c r="M10" s="87" t="s">
        <v>63</v>
      </c>
      <c r="N10" s="87" t="s">
        <v>63</v>
      </c>
      <c r="O10" s="87" t="s">
        <v>63</v>
      </c>
      <c r="P10" s="87" t="s">
        <v>63</v>
      </c>
      <c r="Q10" s="87" t="s">
        <v>63</v>
      </c>
      <c r="R10" s="87" t="s">
        <v>63</v>
      </c>
      <c r="S10" s="87" t="s">
        <v>63</v>
      </c>
      <c r="T10" s="87" t="s">
        <v>63</v>
      </c>
      <c r="U10" s="87" t="s">
        <v>63</v>
      </c>
      <c r="V10" s="87" t="s">
        <v>63</v>
      </c>
      <c r="W10" s="87" t="s">
        <v>63</v>
      </c>
      <c r="X10" s="87" t="s">
        <v>63</v>
      </c>
      <c r="Y10" s="87" t="s">
        <v>63</v>
      </c>
      <c r="Z10" s="87" t="s">
        <v>63</v>
      </c>
      <c r="AA10" s="89" t="s">
        <v>75</v>
      </c>
      <c r="AB10" s="90" t="s">
        <v>363</v>
      </c>
      <c r="AC10" s="91" t="s">
        <v>76</v>
      </c>
      <c r="AD10" s="87" t="s">
        <v>77</v>
      </c>
    </row>
    <row r="11" spans="1:16351" ht="15.75">
      <c r="A11" s="46">
        <v>1</v>
      </c>
      <c r="B11" s="46"/>
      <c r="C11" s="46">
        <v>2</v>
      </c>
      <c r="D11" s="46">
        <v>3</v>
      </c>
      <c r="E11" s="46">
        <v>4</v>
      </c>
      <c r="F11" s="46">
        <v>5</v>
      </c>
      <c r="G11" s="46">
        <v>6</v>
      </c>
      <c r="H11" s="78"/>
      <c r="I11" s="55">
        <v>7</v>
      </c>
      <c r="J11" s="55">
        <v>8</v>
      </c>
      <c r="K11" s="55">
        <v>9</v>
      </c>
      <c r="L11" s="55">
        <v>10</v>
      </c>
      <c r="M11" s="55">
        <v>11</v>
      </c>
      <c r="N11" s="55">
        <v>12</v>
      </c>
      <c r="O11" s="55">
        <v>13</v>
      </c>
      <c r="P11" s="55">
        <v>14</v>
      </c>
      <c r="Q11" s="55">
        <v>15</v>
      </c>
      <c r="R11" s="55">
        <v>16</v>
      </c>
      <c r="S11" s="55">
        <v>17</v>
      </c>
      <c r="T11" s="55">
        <v>18</v>
      </c>
      <c r="U11" s="55">
        <v>19</v>
      </c>
      <c r="V11" s="55">
        <v>20</v>
      </c>
      <c r="W11" s="55">
        <v>21</v>
      </c>
      <c r="X11" s="55">
        <v>22</v>
      </c>
      <c r="Y11" s="55">
        <v>23</v>
      </c>
      <c r="Z11" s="55">
        <v>24</v>
      </c>
      <c r="AA11" s="55">
        <v>27</v>
      </c>
      <c r="AB11" s="55">
        <v>28</v>
      </c>
      <c r="AC11" s="55">
        <v>29</v>
      </c>
      <c r="AD11" s="55">
        <v>30</v>
      </c>
    </row>
    <row r="12" spans="1:16351" ht="15.75">
      <c r="A12" s="46"/>
      <c r="B12" s="46"/>
      <c r="C12" s="46"/>
      <c r="D12" s="55"/>
      <c r="E12" s="68"/>
      <c r="F12" s="68"/>
      <c r="G12" s="68"/>
      <c r="H12" s="78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</row>
    <row r="13" spans="1:16351" ht="18.75">
      <c r="A13" s="28" t="s">
        <v>359</v>
      </c>
      <c r="B13" s="28"/>
      <c r="C13" s="36"/>
      <c r="D13" s="29"/>
      <c r="E13" s="69"/>
      <c r="F13" s="69"/>
      <c r="G13" s="69"/>
      <c r="H13" s="77"/>
      <c r="I13" s="41">
        <v>105</v>
      </c>
      <c r="J13" s="41">
        <v>105</v>
      </c>
      <c r="K13" s="41">
        <v>105</v>
      </c>
      <c r="L13" s="41">
        <v>105</v>
      </c>
      <c r="M13" s="41">
        <v>105</v>
      </c>
      <c r="N13" s="41">
        <v>105</v>
      </c>
      <c r="O13" s="41">
        <v>105</v>
      </c>
      <c r="P13" s="41">
        <v>105</v>
      </c>
      <c r="Q13" s="41">
        <v>105</v>
      </c>
      <c r="R13" s="41">
        <v>105</v>
      </c>
      <c r="S13" s="41">
        <v>105</v>
      </c>
      <c r="T13" s="41">
        <v>105</v>
      </c>
      <c r="U13" s="41">
        <v>75</v>
      </c>
      <c r="V13" s="41">
        <v>110</v>
      </c>
      <c r="W13" s="41">
        <v>115</v>
      </c>
      <c r="X13" s="41">
        <v>115</v>
      </c>
      <c r="Y13" s="41">
        <v>75</v>
      </c>
      <c r="Z13" s="41">
        <v>115</v>
      </c>
      <c r="AA13" s="41">
        <f>SUM(I13:Z13)</f>
        <v>1865</v>
      </c>
      <c r="AB13" s="41"/>
      <c r="AC13" s="29"/>
      <c r="AD13" s="41"/>
      <c r="AE13" s="27"/>
      <c r="AF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</row>
    <row r="14" spans="1:16351" ht="31.5">
      <c r="A14" s="47"/>
      <c r="B14" s="47"/>
      <c r="C14" s="56" t="s">
        <v>145</v>
      </c>
      <c r="D14" s="58"/>
      <c r="E14" s="70"/>
      <c r="F14" s="70"/>
      <c r="G14" s="70"/>
      <c r="H14" s="77"/>
      <c r="I14" s="57">
        <v>0.87619047619047619</v>
      </c>
      <c r="J14" s="57">
        <v>0.72380952380952379</v>
      </c>
      <c r="K14" s="57">
        <v>0.74285714285714288</v>
      </c>
      <c r="L14" s="57">
        <v>0.8</v>
      </c>
      <c r="M14" s="57">
        <v>0.67619047619047623</v>
      </c>
      <c r="N14" s="57">
        <v>0.74285714285714288</v>
      </c>
      <c r="O14" s="57">
        <v>0.88571428571428568</v>
      </c>
      <c r="P14" s="57">
        <v>0.83809523809523812</v>
      </c>
      <c r="Q14" s="57">
        <v>0.8</v>
      </c>
      <c r="R14" s="57">
        <v>0.75238095238095237</v>
      </c>
      <c r="S14" s="57">
        <v>0.90476190476190477</v>
      </c>
      <c r="T14" s="57">
        <v>0.75238095238095237</v>
      </c>
      <c r="U14" s="57">
        <v>0.85333333333333339</v>
      </c>
      <c r="V14" s="57">
        <v>0.61818181818181817</v>
      </c>
      <c r="W14" s="57">
        <v>0.84347826086956523</v>
      </c>
      <c r="X14" s="57">
        <v>0.78260869565217395</v>
      </c>
      <c r="Y14" s="57">
        <v>0.78666666666666663</v>
      </c>
      <c r="Z14" s="57">
        <v>0.71304347826086956</v>
      </c>
      <c r="AA14" s="58"/>
      <c r="AB14" s="58"/>
      <c r="AC14" s="58"/>
      <c r="AD14" s="58"/>
      <c r="AE14" s="53"/>
      <c r="AF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</row>
    <row r="15" spans="1:16351" ht="18.75">
      <c r="A15" s="47"/>
      <c r="B15" s="47"/>
      <c r="C15" s="56" t="s">
        <v>364</v>
      </c>
      <c r="D15" s="58"/>
      <c r="E15" s="70"/>
      <c r="F15" s="70"/>
      <c r="G15" s="70"/>
      <c r="H15" s="77"/>
      <c r="I15" s="57">
        <v>4.3809523809523814</v>
      </c>
      <c r="J15" s="57">
        <v>3.6190476190476191</v>
      </c>
      <c r="K15" s="57">
        <v>3.7142857142857144</v>
      </c>
      <c r="L15" s="57">
        <v>4</v>
      </c>
      <c r="M15" s="57">
        <v>3.3809523809523814</v>
      </c>
      <c r="N15" s="57">
        <v>3.7142857142857144</v>
      </c>
      <c r="O15" s="57">
        <v>4.4285714285714288</v>
      </c>
      <c r="P15" s="57">
        <v>4.1904761904761907</v>
      </c>
      <c r="Q15" s="57">
        <v>4</v>
      </c>
      <c r="R15" s="57">
        <v>3.7619047619047619</v>
      </c>
      <c r="S15" s="57">
        <v>4.5238095238095237</v>
      </c>
      <c r="T15" s="57">
        <v>3.7619047619047619</v>
      </c>
      <c r="U15" s="57">
        <v>4.2666666666666666</v>
      </c>
      <c r="V15" s="57">
        <v>3.0909090909090908</v>
      </c>
      <c r="W15" s="57">
        <v>4.2173913043478262</v>
      </c>
      <c r="X15" s="57">
        <v>3.9130434782608696</v>
      </c>
      <c r="Y15" s="57">
        <v>3.9333333333333331</v>
      </c>
      <c r="Z15" s="57">
        <v>3.5652173913043477</v>
      </c>
      <c r="AA15" s="58"/>
      <c r="AB15" s="58"/>
      <c r="AC15" s="58"/>
      <c r="AD15" s="58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</row>
    <row r="16" spans="1:16351" ht="18.75">
      <c r="A16" s="47"/>
      <c r="B16" s="47"/>
      <c r="C16" s="56" t="s">
        <v>84</v>
      </c>
      <c r="D16" s="50"/>
      <c r="E16" s="70"/>
      <c r="F16" s="70"/>
      <c r="G16" s="70"/>
      <c r="H16" s="77"/>
      <c r="I16" s="51">
        <v>2</v>
      </c>
      <c r="J16" s="51">
        <v>2</v>
      </c>
      <c r="K16" s="51">
        <v>2</v>
      </c>
      <c r="L16" s="51">
        <v>2</v>
      </c>
      <c r="M16" s="51">
        <v>2</v>
      </c>
      <c r="N16" s="51">
        <v>2</v>
      </c>
      <c r="O16" s="51">
        <v>2</v>
      </c>
      <c r="P16" s="51">
        <v>2</v>
      </c>
      <c r="Q16" s="51">
        <v>2</v>
      </c>
      <c r="R16" s="51">
        <v>2</v>
      </c>
      <c r="S16" s="51">
        <v>2</v>
      </c>
      <c r="T16" s="51">
        <v>2</v>
      </c>
      <c r="U16" s="51">
        <v>8</v>
      </c>
      <c r="V16" s="51">
        <v>1</v>
      </c>
      <c r="W16" s="51">
        <v>0</v>
      </c>
      <c r="X16" s="51">
        <v>0</v>
      </c>
      <c r="Y16" s="51">
        <v>8</v>
      </c>
      <c r="Z16" s="51">
        <v>0</v>
      </c>
      <c r="AA16" s="51"/>
      <c r="AB16" s="51"/>
      <c r="AC16" s="50"/>
      <c r="AD16" s="51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47"/>
      <c r="XCR16" s="48"/>
      <c r="XCS16" s="48"/>
      <c r="XCT16" s="49"/>
      <c r="XCU16" s="51"/>
      <c r="XCV16" s="51"/>
      <c r="XCW16" s="51"/>
      <c r="XCX16" s="51"/>
      <c r="XCY16" s="51"/>
      <c r="XCZ16" s="51"/>
      <c r="XDA16" s="51"/>
      <c r="XDB16" s="51"/>
      <c r="XDC16" s="51"/>
      <c r="XDD16" s="51"/>
      <c r="XDE16" s="51"/>
      <c r="XDF16" s="51"/>
      <c r="XDG16" s="51"/>
      <c r="XDH16" s="51"/>
      <c r="XDI16" s="51"/>
      <c r="XDJ16" s="51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</row>
    <row r="17" spans="1:16351" ht="18.75">
      <c r="A17" s="28" t="s">
        <v>360</v>
      </c>
      <c r="B17" s="28"/>
      <c r="C17" s="36"/>
      <c r="D17" s="29"/>
      <c r="E17" s="69"/>
      <c r="F17" s="69"/>
      <c r="G17" s="69"/>
      <c r="H17" s="77"/>
      <c r="I17" s="41">
        <f>I20+I21+I22+I23+I25+I26+I27+I28+I29+I30+I31+I33+I34+I35+I36+I37+I39+I40+I42+I43+I44+I45+I47</f>
        <v>92</v>
      </c>
      <c r="J17" s="41">
        <f t="shared" ref="J17:Z17" si="0">J20+J21+J22+J23+J25+J26+J27+J28+J29+J30+J31+J33+J34+J35+J36+J37+J39+J40+J42+J43+J44+J45+J47</f>
        <v>76</v>
      </c>
      <c r="K17" s="41">
        <f t="shared" si="0"/>
        <v>78</v>
      </c>
      <c r="L17" s="41">
        <f t="shared" si="0"/>
        <v>84</v>
      </c>
      <c r="M17" s="41">
        <f t="shared" si="0"/>
        <v>71</v>
      </c>
      <c r="N17" s="41">
        <f t="shared" si="0"/>
        <v>78</v>
      </c>
      <c r="O17" s="41">
        <f t="shared" si="0"/>
        <v>93</v>
      </c>
      <c r="P17" s="41">
        <f t="shared" si="0"/>
        <v>88</v>
      </c>
      <c r="Q17" s="41">
        <f t="shared" si="0"/>
        <v>84</v>
      </c>
      <c r="R17" s="41">
        <f t="shared" si="0"/>
        <v>79</v>
      </c>
      <c r="S17" s="41">
        <f t="shared" si="0"/>
        <v>95</v>
      </c>
      <c r="T17" s="41">
        <f t="shared" si="0"/>
        <v>79</v>
      </c>
      <c r="U17" s="41">
        <f t="shared" si="0"/>
        <v>64</v>
      </c>
      <c r="V17" s="41">
        <f t="shared" si="0"/>
        <v>68</v>
      </c>
      <c r="W17" s="41">
        <f t="shared" si="0"/>
        <v>97</v>
      </c>
      <c r="X17" s="41">
        <f t="shared" si="0"/>
        <v>90</v>
      </c>
      <c r="Y17" s="41">
        <f t="shared" si="0"/>
        <v>59</v>
      </c>
      <c r="Z17" s="41">
        <f t="shared" si="0"/>
        <v>82</v>
      </c>
      <c r="AA17" s="41">
        <f>SUM(I17:Z17)</f>
        <v>1457</v>
      </c>
      <c r="AB17" s="41"/>
      <c r="AC17" s="29"/>
      <c r="AD17" s="41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</row>
    <row r="18" spans="1:16351" ht="18.75">
      <c r="A18" s="47"/>
      <c r="B18" s="47"/>
      <c r="C18" s="48"/>
      <c r="D18" s="50"/>
      <c r="E18" s="70"/>
      <c r="F18" s="70"/>
      <c r="G18" s="70"/>
      <c r="H18" s="77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0"/>
      <c r="AD18" s="51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</row>
    <row r="19" spans="1:16351" ht="18.75" hidden="1">
      <c r="A19" s="28" t="s">
        <v>70</v>
      </c>
      <c r="B19" s="28"/>
      <c r="C19" s="36"/>
      <c r="D19" s="41"/>
      <c r="E19" s="69"/>
      <c r="F19" s="69"/>
      <c r="G19" s="69"/>
      <c r="H19" s="77"/>
      <c r="I19" s="41">
        <f>I20+I21+I22+I23</f>
        <v>7</v>
      </c>
      <c r="J19" s="41">
        <f t="shared" ref="J19:Z19" si="1">J20+J21+J22+J23</f>
        <v>9</v>
      </c>
      <c r="K19" s="41">
        <f t="shared" si="1"/>
        <v>9</v>
      </c>
      <c r="L19" s="41">
        <f t="shared" si="1"/>
        <v>10</v>
      </c>
      <c r="M19" s="41">
        <f t="shared" si="1"/>
        <v>7</v>
      </c>
      <c r="N19" s="41">
        <f t="shared" si="1"/>
        <v>9</v>
      </c>
      <c r="O19" s="41">
        <f t="shared" si="1"/>
        <v>14</v>
      </c>
      <c r="P19" s="41">
        <f t="shared" si="1"/>
        <v>15</v>
      </c>
      <c r="Q19" s="41">
        <f t="shared" si="1"/>
        <v>10</v>
      </c>
      <c r="R19" s="41">
        <f t="shared" si="1"/>
        <v>10</v>
      </c>
      <c r="S19" s="41">
        <f t="shared" si="1"/>
        <v>10</v>
      </c>
      <c r="T19" s="41">
        <f t="shared" si="1"/>
        <v>15</v>
      </c>
      <c r="U19" s="41">
        <f t="shared" si="1"/>
        <v>10</v>
      </c>
      <c r="V19" s="41">
        <f t="shared" si="1"/>
        <v>10</v>
      </c>
      <c r="W19" s="41">
        <f t="shared" si="1"/>
        <v>20</v>
      </c>
      <c r="X19" s="41">
        <f t="shared" si="1"/>
        <v>19</v>
      </c>
      <c r="Y19" s="41">
        <f t="shared" si="1"/>
        <v>9</v>
      </c>
      <c r="Z19" s="41">
        <f t="shared" si="1"/>
        <v>5</v>
      </c>
      <c r="AA19" s="41">
        <f>SUM(I19:Z19)</f>
        <v>198</v>
      </c>
      <c r="AB19" s="41"/>
      <c r="AC19" s="41"/>
      <c r="AD19" s="41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</row>
    <row r="20" spans="1:16351" ht="78.75">
      <c r="A20" s="62" t="s">
        <v>4</v>
      </c>
      <c r="B20" s="62"/>
      <c r="C20" s="63" t="s">
        <v>346</v>
      </c>
      <c r="D20" s="50">
        <f>AC20</f>
        <v>1.6666666666666667</v>
      </c>
      <c r="E20" s="71" t="s">
        <v>309</v>
      </c>
      <c r="F20" s="71" t="s">
        <v>310</v>
      </c>
      <c r="G20" s="70" t="s">
        <v>105</v>
      </c>
      <c r="H20" s="77"/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5</v>
      </c>
      <c r="P20" s="51">
        <v>5</v>
      </c>
      <c r="Q20" s="51">
        <v>0</v>
      </c>
      <c r="R20" s="51">
        <v>0</v>
      </c>
      <c r="S20" s="51">
        <v>0</v>
      </c>
      <c r="T20" s="51">
        <v>5</v>
      </c>
      <c r="U20" s="51">
        <v>5</v>
      </c>
      <c r="V20" s="51">
        <v>0</v>
      </c>
      <c r="W20" s="51">
        <v>5</v>
      </c>
      <c r="X20" s="51">
        <v>5</v>
      </c>
      <c r="Y20" s="51">
        <v>0</v>
      </c>
      <c r="Z20" s="51">
        <v>0</v>
      </c>
      <c r="AA20" s="52">
        <f>SUM(I20:Z20)</f>
        <v>30</v>
      </c>
      <c r="AB20" s="64">
        <v>18</v>
      </c>
      <c r="AC20" s="50">
        <f>AA20/AB20</f>
        <v>1.6666666666666667</v>
      </c>
      <c r="AD20" s="51">
        <f>AB20*5</f>
        <v>90</v>
      </c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</row>
    <row r="21" spans="1:16351" ht="78.75">
      <c r="A21" s="62" t="s">
        <v>7</v>
      </c>
      <c r="B21" s="62"/>
      <c r="C21" s="63" t="s">
        <v>88</v>
      </c>
      <c r="D21" s="50">
        <f t="shared" ref="D21:D23" si="2">AC21</f>
        <v>4.7222222222222223</v>
      </c>
      <c r="E21" s="71">
        <v>330</v>
      </c>
      <c r="F21" s="71" t="s">
        <v>307</v>
      </c>
      <c r="G21" s="70" t="s">
        <v>105</v>
      </c>
      <c r="H21" s="77"/>
      <c r="I21" s="51">
        <v>5</v>
      </c>
      <c r="J21" s="51">
        <v>5</v>
      </c>
      <c r="K21" s="51">
        <v>5</v>
      </c>
      <c r="L21" s="51">
        <v>5</v>
      </c>
      <c r="M21" s="51">
        <v>5</v>
      </c>
      <c r="N21" s="51">
        <v>5</v>
      </c>
      <c r="O21" s="51">
        <v>5</v>
      </c>
      <c r="P21" s="51">
        <v>5</v>
      </c>
      <c r="Q21" s="51">
        <v>5</v>
      </c>
      <c r="R21" s="51">
        <v>5</v>
      </c>
      <c r="S21" s="51">
        <v>5</v>
      </c>
      <c r="T21" s="51">
        <v>5</v>
      </c>
      <c r="U21" s="51">
        <v>0</v>
      </c>
      <c r="V21" s="51">
        <v>5</v>
      </c>
      <c r="W21" s="51">
        <v>5</v>
      </c>
      <c r="X21" s="51">
        <v>5</v>
      </c>
      <c r="Y21" s="51">
        <v>5</v>
      </c>
      <c r="Z21" s="51">
        <v>5</v>
      </c>
      <c r="AA21" s="52">
        <f t="shared" ref="AA21:AA47" si="3">SUM(I21:Z21)</f>
        <v>85</v>
      </c>
      <c r="AB21" s="64">
        <v>18</v>
      </c>
      <c r="AC21" s="50">
        <f t="shared" ref="AC21:AC22" si="4">AA21/AB21</f>
        <v>4.7222222222222223</v>
      </c>
      <c r="AD21" s="51">
        <f t="shared" ref="AD21:AD22" si="5">AB21*5</f>
        <v>90</v>
      </c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</row>
    <row r="22" spans="1:16351" ht="94.5">
      <c r="A22" s="62" t="s">
        <v>10</v>
      </c>
      <c r="B22" s="62"/>
      <c r="C22" s="63" t="s">
        <v>89</v>
      </c>
      <c r="D22" s="50">
        <f t="shared" si="2"/>
        <v>3</v>
      </c>
      <c r="E22" s="71" t="s">
        <v>106</v>
      </c>
      <c r="F22" s="71" t="s">
        <v>308</v>
      </c>
      <c r="G22" s="71" t="s">
        <v>302</v>
      </c>
      <c r="H22" s="78"/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51">
        <v>2</v>
      </c>
      <c r="W22" s="51">
        <v>5</v>
      </c>
      <c r="X22" s="51">
        <v>5</v>
      </c>
      <c r="Y22" s="60">
        <v>0</v>
      </c>
      <c r="Z22" s="51">
        <v>0</v>
      </c>
      <c r="AA22" s="52">
        <f t="shared" si="3"/>
        <v>12</v>
      </c>
      <c r="AB22" s="64">
        <v>4</v>
      </c>
      <c r="AC22" s="50">
        <f t="shared" si="4"/>
        <v>3</v>
      </c>
      <c r="AD22" s="51">
        <f t="shared" si="5"/>
        <v>20</v>
      </c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</row>
    <row r="23" spans="1:16351" ht="63">
      <c r="A23" s="62" t="s">
        <v>11</v>
      </c>
      <c r="B23" s="62"/>
      <c r="C23" s="63" t="s">
        <v>347</v>
      </c>
      <c r="D23" s="50">
        <f t="shared" si="2"/>
        <v>3.9444444444444446</v>
      </c>
      <c r="E23" s="71" t="s">
        <v>312</v>
      </c>
      <c r="F23" s="71" t="s">
        <v>311</v>
      </c>
      <c r="G23" s="70" t="s">
        <v>105</v>
      </c>
      <c r="H23" s="77"/>
      <c r="I23" s="51">
        <v>2</v>
      </c>
      <c r="J23" s="51">
        <v>4</v>
      </c>
      <c r="K23" s="51">
        <v>4</v>
      </c>
      <c r="L23" s="51">
        <v>5</v>
      </c>
      <c r="M23" s="51">
        <v>2</v>
      </c>
      <c r="N23" s="51">
        <v>4</v>
      </c>
      <c r="O23" s="51">
        <v>4</v>
      </c>
      <c r="P23" s="51">
        <v>5</v>
      </c>
      <c r="Q23" s="51">
        <v>5</v>
      </c>
      <c r="R23" s="51">
        <v>5</v>
      </c>
      <c r="S23" s="51">
        <v>5</v>
      </c>
      <c r="T23" s="51">
        <v>5</v>
      </c>
      <c r="U23" s="51">
        <v>5</v>
      </c>
      <c r="V23" s="51">
        <v>3</v>
      </c>
      <c r="W23" s="51">
        <v>5</v>
      </c>
      <c r="X23" s="51">
        <v>4</v>
      </c>
      <c r="Y23" s="51">
        <v>4</v>
      </c>
      <c r="Z23" s="51">
        <v>0</v>
      </c>
      <c r="AA23" s="52">
        <f t="shared" si="3"/>
        <v>71</v>
      </c>
      <c r="AB23" s="64">
        <v>18</v>
      </c>
      <c r="AC23" s="50">
        <f>AA23/AB23</f>
        <v>3.9444444444444446</v>
      </c>
      <c r="AD23" s="51">
        <f>AB23*5</f>
        <v>90</v>
      </c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</row>
    <row r="24" spans="1:16351" ht="18.75" hidden="1">
      <c r="A24" s="28" t="s">
        <v>167</v>
      </c>
      <c r="B24" s="28"/>
      <c r="C24" s="36"/>
      <c r="D24" s="41"/>
      <c r="E24" s="69"/>
      <c r="F24" s="69"/>
      <c r="G24" s="69"/>
      <c r="H24" s="77"/>
      <c r="I24" s="41">
        <f>SUM(I25:I30)</f>
        <v>25</v>
      </c>
      <c r="J24" s="41">
        <f t="shared" ref="J24:Z24" si="6">SUM(J25:J30)</f>
        <v>17</v>
      </c>
      <c r="K24" s="41">
        <f t="shared" si="6"/>
        <v>24</v>
      </c>
      <c r="L24" s="41">
        <f t="shared" si="6"/>
        <v>24</v>
      </c>
      <c r="M24" s="41">
        <f t="shared" si="6"/>
        <v>19</v>
      </c>
      <c r="N24" s="41">
        <f t="shared" si="6"/>
        <v>24</v>
      </c>
      <c r="O24" s="41">
        <f t="shared" si="6"/>
        <v>24</v>
      </c>
      <c r="P24" s="41">
        <f t="shared" si="6"/>
        <v>24</v>
      </c>
      <c r="Q24" s="41">
        <f t="shared" si="6"/>
        <v>19</v>
      </c>
      <c r="R24" s="41">
        <f t="shared" si="6"/>
        <v>14</v>
      </c>
      <c r="S24" s="41">
        <f t="shared" si="6"/>
        <v>25</v>
      </c>
      <c r="T24" s="41">
        <f t="shared" si="6"/>
        <v>24</v>
      </c>
      <c r="U24" s="41">
        <f t="shared" si="6"/>
        <v>15</v>
      </c>
      <c r="V24" s="41">
        <f t="shared" si="6"/>
        <v>14</v>
      </c>
      <c r="W24" s="41">
        <f t="shared" si="6"/>
        <v>28</v>
      </c>
      <c r="X24" s="41">
        <f t="shared" si="6"/>
        <v>22</v>
      </c>
      <c r="Y24" s="41">
        <f t="shared" si="6"/>
        <v>15</v>
      </c>
      <c r="Z24" s="41">
        <f t="shared" si="6"/>
        <v>28</v>
      </c>
      <c r="AA24" s="41">
        <f>SUM(I24:Z24)</f>
        <v>385</v>
      </c>
      <c r="AB24" s="41"/>
      <c r="AC24" s="41"/>
      <c r="AD24" s="41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</row>
    <row r="25" spans="1:16351" ht="78.75" hidden="1">
      <c r="A25" s="62" t="s">
        <v>16</v>
      </c>
      <c r="B25" s="62"/>
      <c r="C25" s="63" t="s">
        <v>91</v>
      </c>
      <c r="D25" s="50">
        <f t="shared" ref="D25:D47" si="7">AC25</f>
        <v>4.7222222222222223</v>
      </c>
      <c r="E25" s="71" t="s">
        <v>105</v>
      </c>
      <c r="F25" s="71" t="s">
        <v>306</v>
      </c>
      <c r="G25" s="70" t="s">
        <v>105</v>
      </c>
      <c r="H25" s="77"/>
      <c r="I25" s="51">
        <v>5</v>
      </c>
      <c r="J25" s="51">
        <v>4</v>
      </c>
      <c r="K25" s="51">
        <v>5</v>
      </c>
      <c r="L25" s="51">
        <v>5</v>
      </c>
      <c r="M25" s="51">
        <v>5</v>
      </c>
      <c r="N25" s="51">
        <v>5</v>
      </c>
      <c r="O25" s="51">
        <v>5</v>
      </c>
      <c r="P25" s="51">
        <v>5</v>
      </c>
      <c r="Q25" s="51">
        <v>4</v>
      </c>
      <c r="R25" s="51">
        <v>5</v>
      </c>
      <c r="S25" s="51">
        <v>5</v>
      </c>
      <c r="T25" s="51">
        <v>4</v>
      </c>
      <c r="U25" s="51">
        <v>5</v>
      </c>
      <c r="V25" s="51">
        <v>5</v>
      </c>
      <c r="W25" s="51">
        <v>5</v>
      </c>
      <c r="X25" s="51">
        <v>4</v>
      </c>
      <c r="Y25" s="51">
        <v>5</v>
      </c>
      <c r="Z25" s="51">
        <v>4</v>
      </c>
      <c r="AA25" s="52">
        <f t="shared" si="3"/>
        <v>85</v>
      </c>
      <c r="AB25" s="64">
        <v>18</v>
      </c>
      <c r="AC25" s="50">
        <f t="shared" ref="AC25:AC30" si="8">AA25/AB25</f>
        <v>4.7222222222222223</v>
      </c>
      <c r="AD25" s="51">
        <f>AB25*5</f>
        <v>90</v>
      </c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</row>
    <row r="26" spans="1:16351" ht="94.5">
      <c r="A26" s="62" t="s">
        <v>18</v>
      </c>
      <c r="B26" s="62"/>
      <c r="C26" s="63" t="s">
        <v>355</v>
      </c>
      <c r="D26" s="50">
        <f t="shared" si="7"/>
        <v>4.333333333333333</v>
      </c>
      <c r="E26" s="293" t="s">
        <v>53</v>
      </c>
      <c r="F26" s="71" t="s">
        <v>313</v>
      </c>
      <c r="G26" s="71"/>
      <c r="H26" s="78"/>
      <c r="I26" s="51">
        <v>5</v>
      </c>
      <c r="J26" s="51">
        <v>3</v>
      </c>
      <c r="K26" s="51">
        <v>4</v>
      </c>
      <c r="L26" s="51">
        <v>4</v>
      </c>
      <c r="M26" s="51">
        <v>4</v>
      </c>
      <c r="N26" s="51">
        <v>4</v>
      </c>
      <c r="O26" s="51">
        <v>4</v>
      </c>
      <c r="P26" s="51">
        <v>4</v>
      </c>
      <c r="Q26" s="51">
        <v>5</v>
      </c>
      <c r="R26" s="51">
        <v>4</v>
      </c>
      <c r="S26" s="51">
        <v>5</v>
      </c>
      <c r="T26" s="51">
        <v>5</v>
      </c>
      <c r="U26" s="51">
        <v>5</v>
      </c>
      <c r="V26" s="51">
        <v>4</v>
      </c>
      <c r="W26" s="51">
        <v>4</v>
      </c>
      <c r="X26" s="51">
        <v>5</v>
      </c>
      <c r="Y26" s="51">
        <v>5</v>
      </c>
      <c r="Z26" s="51">
        <v>4</v>
      </c>
      <c r="AA26" s="52">
        <f t="shared" si="3"/>
        <v>78</v>
      </c>
      <c r="AB26" s="64">
        <v>18</v>
      </c>
      <c r="AC26" s="50">
        <f t="shared" si="8"/>
        <v>4.333333333333333</v>
      </c>
      <c r="AD26" s="51">
        <f>AB26*5</f>
        <v>90</v>
      </c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</row>
    <row r="27" spans="1:16351" ht="47.25">
      <c r="A27" s="62" t="s">
        <v>21</v>
      </c>
      <c r="B27" s="62"/>
      <c r="C27" s="63" t="s">
        <v>187</v>
      </c>
      <c r="D27" s="50">
        <f t="shared" si="7"/>
        <v>3.4375</v>
      </c>
      <c r="E27" s="71" t="s">
        <v>314</v>
      </c>
      <c r="F27" s="71" t="s">
        <v>315</v>
      </c>
      <c r="G27" s="71" t="s">
        <v>303</v>
      </c>
      <c r="H27" s="78"/>
      <c r="I27" s="51">
        <v>5</v>
      </c>
      <c r="J27" s="51">
        <v>5</v>
      </c>
      <c r="K27" s="51">
        <v>5</v>
      </c>
      <c r="L27" s="51">
        <v>5</v>
      </c>
      <c r="M27" s="51">
        <v>0</v>
      </c>
      <c r="N27" s="51">
        <v>5</v>
      </c>
      <c r="O27" s="51">
        <v>5</v>
      </c>
      <c r="P27" s="51">
        <v>5</v>
      </c>
      <c r="Q27" s="51">
        <v>0</v>
      </c>
      <c r="R27" s="51">
        <v>0</v>
      </c>
      <c r="S27" s="51">
        <v>5</v>
      </c>
      <c r="T27" s="51">
        <v>5</v>
      </c>
      <c r="U27" s="60">
        <v>0</v>
      </c>
      <c r="V27" s="51">
        <v>0</v>
      </c>
      <c r="W27" s="51">
        <v>5</v>
      </c>
      <c r="X27" s="51">
        <v>0</v>
      </c>
      <c r="Y27" s="60">
        <v>0</v>
      </c>
      <c r="Z27" s="51">
        <v>5</v>
      </c>
      <c r="AA27" s="52">
        <f t="shared" si="3"/>
        <v>55</v>
      </c>
      <c r="AB27" s="64">
        <v>16</v>
      </c>
      <c r="AC27" s="50">
        <f t="shared" si="8"/>
        <v>3.4375</v>
      </c>
      <c r="AD27" s="51">
        <f>AB27*5</f>
        <v>80</v>
      </c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</row>
    <row r="28" spans="1:16351" ht="78.75" hidden="1">
      <c r="A28" s="62" t="s">
        <v>23</v>
      </c>
      <c r="B28" s="62"/>
      <c r="C28" s="63" t="s">
        <v>92</v>
      </c>
      <c r="D28" s="50">
        <f t="shared" si="7"/>
        <v>5</v>
      </c>
      <c r="E28" s="71" t="s">
        <v>105</v>
      </c>
      <c r="F28" s="71" t="s">
        <v>306</v>
      </c>
      <c r="G28" s="70" t="s">
        <v>105</v>
      </c>
      <c r="H28" s="77"/>
      <c r="I28" s="51">
        <v>5</v>
      </c>
      <c r="J28" s="51">
        <v>5</v>
      </c>
      <c r="K28" s="51">
        <v>5</v>
      </c>
      <c r="L28" s="51">
        <v>5</v>
      </c>
      <c r="M28" s="51">
        <v>5</v>
      </c>
      <c r="N28" s="51">
        <v>5</v>
      </c>
      <c r="O28" s="51">
        <v>5</v>
      </c>
      <c r="P28" s="51">
        <v>5</v>
      </c>
      <c r="Q28" s="51">
        <v>5</v>
      </c>
      <c r="R28" s="51">
        <v>5</v>
      </c>
      <c r="S28" s="51">
        <v>5</v>
      </c>
      <c r="T28" s="51">
        <v>5</v>
      </c>
      <c r="U28" s="51">
        <v>5</v>
      </c>
      <c r="V28" s="51">
        <v>5</v>
      </c>
      <c r="W28" s="51">
        <v>5</v>
      </c>
      <c r="X28" s="51">
        <v>5</v>
      </c>
      <c r="Y28" s="51">
        <v>5</v>
      </c>
      <c r="Z28" s="51">
        <v>5</v>
      </c>
      <c r="AA28" s="52">
        <f t="shared" si="3"/>
        <v>90</v>
      </c>
      <c r="AB28" s="64">
        <v>18</v>
      </c>
      <c r="AC28" s="50">
        <f t="shared" si="8"/>
        <v>5</v>
      </c>
      <c r="AD28" s="51">
        <f t="shared" ref="AD28:AD30" si="9">AB28*5</f>
        <v>90</v>
      </c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</row>
    <row r="29" spans="1:16351" ht="63">
      <c r="A29" s="62" t="s">
        <v>24</v>
      </c>
      <c r="B29" s="62"/>
      <c r="C29" s="63" t="s">
        <v>365</v>
      </c>
      <c r="D29" s="50">
        <f t="shared" si="7"/>
        <v>4.0625</v>
      </c>
      <c r="E29" s="71" t="s">
        <v>316</v>
      </c>
      <c r="F29" s="71" t="s">
        <v>317</v>
      </c>
      <c r="G29" s="71" t="s">
        <v>303</v>
      </c>
      <c r="H29" s="78"/>
      <c r="I29" s="51">
        <v>5</v>
      </c>
      <c r="J29" s="51">
        <v>0</v>
      </c>
      <c r="K29" s="51">
        <v>5</v>
      </c>
      <c r="L29" s="51">
        <v>5</v>
      </c>
      <c r="M29" s="51">
        <v>5</v>
      </c>
      <c r="N29" s="51">
        <v>5</v>
      </c>
      <c r="O29" s="51">
        <v>5</v>
      </c>
      <c r="P29" s="51">
        <v>5</v>
      </c>
      <c r="Q29" s="51">
        <v>5</v>
      </c>
      <c r="R29" s="51">
        <v>0</v>
      </c>
      <c r="S29" s="51">
        <v>5</v>
      </c>
      <c r="T29" s="51">
        <v>5</v>
      </c>
      <c r="U29" s="60">
        <v>0</v>
      </c>
      <c r="V29" s="51">
        <v>0</v>
      </c>
      <c r="W29" s="51">
        <v>5</v>
      </c>
      <c r="X29" s="51">
        <v>5</v>
      </c>
      <c r="Y29" s="60">
        <v>0</v>
      </c>
      <c r="Z29" s="51">
        <v>5</v>
      </c>
      <c r="AA29" s="52">
        <f t="shared" si="3"/>
        <v>65</v>
      </c>
      <c r="AB29" s="64">
        <v>16</v>
      </c>
      <c r="AC29" s="50">
        <f t="shared" si="8"/>
        <v>4.0625</v>
      </c>
      <c r="AD29" s="51">
        <f t="shared" si="9"/>
        <v>80</v>
      </c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</row>
    <row r="30" spans="1:16351" ht="63" customHeight="1">
      <c r="A30" s="62" t="s">
        <v>25</v>
      </c>
      <c r="B30" s="62"/>
      <c r="C30" s="63" t="s">
        <v>93</v>
      </c>
      <c r="D30" s="50">
        <f t="shared" si="7"/>
        <v>4</v>
      </c>
      <c r="E30" s="71">
        <v>374</v>
      </c>
      <c r="F30" s="71" t="s">
        <v>305</v>
      </c>
      <c r="G30" s="71" t="s">
        <v>304</v>
      </c>
      <c r="H30" s="78"/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51">
        <v>4</v>
      </c>
      <c r="X30" s="51">
        <v>3</v>
      </c>
      <c r="Y30" s="60">
        <v>0</v>
      </c>
      <c r="Z30" s="51">
        <v>5</v>
      </c>
      <c r="AA30" s="52">
        <f t="shared" si="3"/>
        <v>12</v>
      </c>
      <c r="AB30" s="64">
        <v>3</v>
      </c>
      <c r="AC30" s="50">
        <f t="shared" si="8"/>
        <v>4</v>
      </c>
      <c r="AD30" s="51">
        <f t="shared" si="9"/>
        <v>15</v>
      </c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</row>
    <row r="31" spans="1:16351" ht="78.75" hidden="1">
      <c r="A31" s="62" t="s">
        <v>168</v>
      </c>
      <c r="B31" s="62"/>
      <c r="C31" s="63" t="s">
        <v>294</v>
      </c>
      <c r="D31" s="50">
        <f t="shared" si="7"/>
        <v>5</v>
      </c>
      <c r="E31" s="71" t="s">
        <v>105</v>
      </c>
      <c r="F31" s="71" t="s">
        <v>306</v>
      </c>
      <c r="G31" s="70" t="s">
        <v>105</v>
      </c>
      <c r="H31" s="77"/>
      <c r="I31" s="51">
        <v>5</v>
      </c>
      <c r="J31" s="51">
        <v>5</v>
      </c>
      <c r="K31" s="51">
        <v>5</v>
      </c>
      <c r="L31" s="51">
        <v>5</v>
      </c>
      <c r="M31" s="51">
        <v>5</v>
      </c>
      <c r="N31" s="51">
        <v>5</v>
      </c>
      <c r="O31" s="51">
        <v>5</v>
      </c>
      <c r="P31" s="51">
        <v>5</v>
      </c>
      <c r="Q31" s="51">
        <v>5</v>
      </c>
      <c r="R31" s="51">
        <v>5</v>
      </c>
      <c r="S31" s="51">
        <v>5</v>
      </c>
      <c r="T31" s="51">
        <v>5</v>
      </c>
      <c r="U31" s="51">
        <v>5</v>
      </c>
      <c r="V31" s="51">
        <v>5</v>
      </c>
      <c r="W31" s="51">
        <v>5</v>
      </c>
      <c r="X31" s="51">
        <v>5</v>
      </c>
      <c r="Y31" s="51">
        <v>5</v>
      </c>
      <c r="Z31" s="51">
        <v>5</v>
      </c>
      <c r="AA31" s="52">
        <f t="shared" ref="AA31" si="10">SUM(I31:Z31)</f>
        <v>90</v>
      </c>
      <c r="AB31" s="64">
        <v>18</v>
      </c>
      <c r="AC31" s="50">
        <f t="shared" ref="AC31" si="11">AA31/AB31</f>
        <v>5</v>
      </c>
      <c r="AD31" s="51">
        <f t="shared" ref="AD31" si="12">AB31*5</f>
        <v>90</v>
      </c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</row>
    <row r="32" spans="1:16351" ht="18.75" hidden="1">
      <c r="A32" s="28" t="s">
        <v>172</v>
      </c>
      <c r="B32" s="28"/>
      <c r="C32" s="36"/>
      <c r="D32" s="41"/>
      <c r="E32" s="69"/>
      <c r="F32" s="69"/>
      <c r="G32" s="69"/>
      <c r="H32" s="77"/>
      <c r="I32" s="41">
        <f>SUM(I33:I36)</f>
        <v>15</v>
      </c>
      <c r="J32" s="41">
        <f t="shared" ref="J32:AA32" si="13">SUM(J33:J36)</f>
        <v>15</v>
      </c>
      <c r="K32" s="41">
        <f t="shared" si="13"/>
        <v>15</v>
      </c>
      <c r="L32" s="41">
        <f t="shared" si="13"/>
        <v>15</v>
      </c>
      <c r="M32" s="41">
        <f t="shared" si="13"/>
        <v>15</v>
      </c>
      <c r="N32" s="41">
        <f t="shared" si="13"/>
        <v>15</v>
      </c>
      <c r="O32" s="41">
        <f t="shared" si="13"/>
        <v>15</v>
      </c>
      <c r="P32" s="41">
        <f t="shared" si="13"/>
        <v>14</v>
      </c>
      <c r="Q32" s="41">
        <f t="shared" si="13"/>
        <v>15</v>
      </c>
      <c r="R32" s="41">
        <f t="shared" si="13"/>
        <v>20</v>
      </c>
      <c r="S32" s="41">
        <f t="shared" si="13"/>
        <v>15</v>
      </c>
      <c r="T32" s="41">
        <f t="shared" si="13"/>
        <v>15</v>
      </c>
      <c r="U32" s="41">
        <f t="shared" si="13"/>
        <v>19</v>
      </c>
      <c r="V32" s="41">
        <f t="shared" si="13"/>
        <v>19</v>
      </c>
      <c r="W32" s="41">
        <f t="shared" si="13"/>
        <v>15</v>
      </c>
      <c r="X32" s="41">
        <f t="shared" si="13"/>
        <v>15</v>
      </c>
      <c r="Y32" s="41">
        <f t="shared" si="13"/>
        <v>15</v>
      </c>
      <c r="Z32" s="41">
        <f t="shared" si="13"/>
        <v>19</v>
      </c>
      <c r="AA32" s="41">
        <f t="shared" si="13"/>
        <v>286</v>
      </c>
      <c r="AB32" s="41"/>
      <c r="AC32" s="41"/>
      <c r="AD32" s="41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</row>
    <row r="33" spans="1:16351" ht="78.75">
      <c r="A33" s="62" t="s">
        <v>301</v>
      </c>
      <c r="B33" s="62"/>
      <c r="C33" s="63" t="s">
        <v>349</v>
      </c>
      <c r="D33" s="50">
        <f t="shared" si="7"/>
        <v>4.7222222222222223</v>
      </c>
      <c r="E33" s="293" t="s">
        <v>59</v>
      </c>
      <c r="F33" s="71" t="s">
        <v>318</v>
      </c>
      <c r="G33" s="70" t="s">
        <v>105</v>
      </c>
      <c r="H33" s="77"/>
      <c r="I33" s="51">
        <v>5</v>
      </c>
      <c r="J33" s="51">
        <v>5</v>
      </c>
      <c r="K33" s="51">
        <v>5</v>
      </c>
      <c r="L33" s="51">
        <v>5</v>
      </c>
      <c r="M33" s="51">
        <v>5</v>
      </c>
      <c r="N33" s="51">
        <v>5</v>
      </c>
      <c r="O33" s="51">
        <v>5</v>
      </c>
      <c r="P33" s="51">
        <v>0</v>
      </c>
      <c r="Q33" s="51">
        <v>5</v>
      </c>
      <c r="R33" s="51">
        <v>5</v>
      </c>
      <c r="S33" s="51">
        <v>5</v>
      </c>
      <c r="T33" s="51">
        <v>5</v>
      </c>
      <c r="U33" s="51">
        <v>5</v>
      </c>
      <c r="V33" s="51">
        <v>5</v>
      </c>
      <c r="W33" s="51">
        <v>5</v>
      </c>
      <c r="X33" s="51">
        <v>5</v>
      </c>
      <c r="Y33" s="51">
        <v>5</v>
      </c>
      <c r="Z33" s="51">
        <v>5</v>
      </c>
      <c r="AA33" s="52">
        <f t="shared" si="3"/>
        <v>85</v>
      </c>
      <c r="AB33" s="64">
        <v>18</v>
      </c>
      <c r="AC33" s="50">
        <f>AA33/AB33</f>
        <v>4.7222222222222223</v>
      </c>
      <c r="AD33" s="51">
        <f t="shared" ref="AD33:AD35" si="14">AB33*5</f>
        <v>90</v>
      </c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</row>
    <row r="34" spans="1:16351" ht="78.75">
      <c r="A34" s="62" t="s">
        <v>30</v>
      </c>
      <c r="B34" s="62"/>
      <c r="C34" s="63" t="s">
        <v>350</v>
      </c>
      <c r="D34" s="50">
        <f t="shared" si="7"/>
        <v>1.1666666666666667</v>
      </c>
      <c r="E34" s="71" t="s">
        <v>319</v>
      </c>
      <c r="F34" s="71" t="s">
        <v>320</v>
      </c>
      <c r="G34" s="70" t="s">
        <v>105</v>
      </c>
      <c r="H34" s="77"/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4</v>
      </c>
      <c r="Q34" s="51">
        <v>0</v>
      </c>
      <c r="R34" s="51">
        <v>5</v>
      </c>
      <c r="S34" s="51">
        <v>0</v>
      </c>
      <c r="T34" s="51">
        <v>0</v>
      </c>
      <c r="U34" s="51">
        <v>4</v>
      </c>
      <c r="V34" s="51">
        <v>4</v>
      </c>
      <c r="W34" s="51">
        <v>0</v>
      </c>
      <c r="X34" s="51">
        <v>0</v>
      </c>
      <c r="Y34" s="51">
        <v>0</v>
      </c>
      <c r="Z34" s="51">
        <v>4</v>
      </c>
      <c r="AA34" s="52">
        <f t="shared" si="3"/>
        <v>21</v>
      </c>
      <c r="AB34" s="64">
        <v>18</v>
      </c>
      <c r="AC34" s="50">
        <f>AA34/AB34</f>
        <v>1.1666666666666667</v>
      </c>
      <c r="AD34" s="51">
        <f t="shared" si="14"/>
        <v>90</v>
      </c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</row>
    <row r="35" spans="1:16351" ht="78.75" hidden="1">
      <c r="A35" s="62" t="s">
        <v>32</v>
      </c>
      <c r="B35" s="62"/>
      <c r="C35" s="63" t="s">
        <v>94</v>
      </c>
      <c r="D35" s="50">
        <f t="shared" si="7"/>
        <v>5</v>
      </c>
      <c r="E35" s="71" t="s">
        <v>105</v>
      </c>
      <c r="F35" s="71" t="s">
        <v>306</v>
      </c>
      <c r="G35" s="70" t="s">
        <v>105</v>
      </c>
      <c r="H35" s="77"/>
      <c r="I35" s="51">
        <v>5</v>
      </c>
      <c r="J35" s="51">
        <v>5</v>
      </c>
      <c r="K35" s="51">
        <v>5</v>
      </c>
      <c r="L35" s="51">
        <v>5</v>
      </c>
      <c r="M35" s="51">
        <v>5</v>
      </c>
      <c r="N35" s="51">
        <v>5</v>
      </c>
      <c r="O35" s="51">
        <v>5</v>
      </c>
      <c r="P35" s="51">
        <v>5</v>
      </c>
      <c r="Q35" s="51">
        <v>5</v>
      </c>
      <c r="R35" s="51">
        <v>5</v>
      </c>
      <c r="S35" s="51">
        <v>5</v>
      </c>
      <c r="T35" s="51">
        <v>5</v>
      </c>
      <c r="U35" s="51">
        <v>5</v>
      </c>
      <c r="V35" s="51">
        <v>5</v>
      </c>
      <c r="W35" s="51">
        <v>5</v>
      </c>
      <c r="X35" s="51">
        <v>5</v>
      </c>
      <c r="Y35" s="51">
        <v>5</v>
      </c>
      <c r="Z35" s="51">
        <v>5</v>
      </c>
      <c r="AA35" s="52">
        <f t="shared" si="3"/>
        <v>90</v>
      </c>
      <c r="AB35" s="64">
        <v>18</v>
      </c>
      <c r="AC35" s="50">
        <f>AA35/AB35</f>
        <v>5</v>
      </c>
      <c r="AD35" s="51">
        <f t="shared" si="14"/>
        <v>90</v>
      </c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</row>
    <row r="36" spans="1:16351" ht="78.75" hidden="1">
      <c r="A36" s="62" t="s">
        <v>34</v>
      </c>
      <c r="B36" s="62"/>
      <c r="C36" s="63" t="s">
        <v>95</v>
      </c>
      <c r="D36" s="50">
        <f t="shared" si="7"/>
        <v>5</v>
      </c>
      <c r="E36" s="71" t="s">
        <v>105</v>
      </c>
      <c r="F36" s="71" t="s">
        <v>306</v>
      </c>
      <c r="G36" s="70" t="s">
        <v>105</v>
      </c>
      <c r="H36" s="77"/>
      <c r="I36" s="51">
        <v>5</v>
      </c>
      <c r="J36" s="51">
        <v>5</v>
      </c>
      <c r="K36" s="51">
        <v>5</v>
      </c>
      <c r="L36" s="51">
        <v>5</v>
      </c>
      <c r="M36" s="51">
        <v>5</v>
      </c>
      <c r="N36" s="51">
        <v>5</v>
      </c>
      <c r="O36" s="51">
        <v>5</v>
      </c>
      <c r="P36" s="51">
        <v>5</v>
      </c>
      <c r="Q36" s="51">
        <v>5</v>
      </c>
      <c r="R36" s="51">
        <v>5</v>
      </c>
      <c r="S36" s="51">
        <v>5</v>
      </c>
      <c r="T36" s="51">
        <v>5</v>
      </c>
      <c r="U36" s="51">
        <v>5</v>
      </c>
      <c r="V36" s="51">
        <v>5</v>
      </c>
      <c r="W36" s="51">
        <v>5</v>
      </c>
      <c r="X36" s="51">
        <v>5</v>
      </c>
      <c r="Y36" s="51">
        <v>5</v>
      </c>
      <c r="Z36" s="51">
        <v>5</v>
      </c>
      <c r="AA36" s="52">
        <f t="shared" si="3"/>
        <v>90</v>
      </c>
      <c r="AB36" s="64">
        <v>18</v>
      </c>
      <c r="AC36" s="50">
        <f>AA36/AB36</f>
        <v>5</v>
      </c>
      <c r="AD36" s="51">
        <f>AB36*5</f>
        <v>90</v>
      </c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</row>
    <row r="37" spans="1:16351" ht="78.75" hidden="1">
      <c r="A37" s="62" t="s">
        <v>36</v>
      </c>
      <c r="B37" s="62"/>
      <c r="C37" s="63" t="s">
        <v>299</v>
      </c>
      <c r="D37" s="50">
        <f t="shared" si="7"/>
        <v>5</v>
      </c>
      <c r="E37" s="71" t="s">
        <v>105</v>
      </c>
      <c r="F37" s="71" t="s">
        <v>306</v>
      </c>
      <c r="G37" s="70" t="s">
        <v>105</v>
      </c>
      <c r="H37" s="77"/>
      <c r="I37" s="51">
        <v>5</v>
      </c>
      <c r="J37" s="51">
        <v>5</v>
      </c>
      <c r="K37" s="51">
        <v>5</v>
      </c>
      <c r="L37" s="51">
        <v>5</v>
      </c>
      <c r="M37" s="51">
        <v>5</v>
      </c>
      <c r="N37" s="51">
        <v>5</v>
      </c>
      <c r="O37" s="51">
        <v>5</v>
      </c>
      <c r="P37" s="51">
        <v>5</v>
      </c>
      <c r="Q37" s="51">
        <v>5</v>
      </c>
      <c r="R37" s="51">
        <v>5</v>
      </c>
      <c r="S37" s="51">
        <v>5</v>
      </c>
      <c r="T37" s="51">
        <v>5</v>
      </c>
      <c r="U37" s="51">
        <v>5</v>
      </c>
      <c r="V37" s="51">
        <v>5</v>
      </c>
      <c r="W37" s="51">
        <v>5</v>
      </c>
      <c r="X37" s="51">
        <v>5</v>
      </c>
      <c r="Y37" s="51">
        <v>5</v>
      </c>
      <c r="Z37" s="51">
        <v>5</v>
      </c>
      <c r="AA37" s="52">
        <f t="shared" ref="AA37" si="15">SUM(I37:Z37)</f>
        <v>90</v>
      </c>
      <c r="AB37" s="64">
        <v>18</v>
      </c>
      <c r="AC37" s="50">
        <f>AA37/AB37</f>
        <v>5</v>
      </c>
      <c r="AD37" s="51">
        <f>AB37*5</f>
        <v>90</v>
      </c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</row>
    <row r="38" spans="1:16351" ht="18.75" hidden="1">
      <c r="A38" s="28" t="s">
        <v>71</v>
      </c>
      <c r="B38" s="28"/>
      <c r="C38" s="36"/>
      <c r="D38" s="41"/>
      <c r="E38" s="69"/>
      <c r="F38" s="69"/>
      <c r="G38" s="69"/>
      <c r="H38" s="77"/>
      <c r="I38" s="41">
        <f>SUM(I39:I40)</f>
        <v>10</v>
      </c>
      <c r="J38" s="41">
        <f t="shared" ref="J38:AA38" si="16">SUM(J39:J40)</f>
        <v>5</v>
      </c>
      <c r="K38" s="41">
        <f t="shared" si="16"/>
        <v>5</v>
      </c>
      <c r="L38" s="41">
        <f t="shared" si="16"/>
        <v>10</v>
      </c>
      <c r="M38" s="41">
        <f t="shared" si="16"/>
        <v>5</v>
      </c>
      <c r="N38" s="41">
        <f t="shared" si="16"/>
        <v>5</v>
      </c>
      <c r="O38" s="41">
        <f t="shared" si="16"/>
        <v>10</v>
      </c>
      <c r="P38" s="41">
        <f t="shared" si="16"/>
        <v>5</v>
      </c>
      <c r="Q38" s="41">
        <f t="shared" si="16"/>
        <v>10</v>
      </c>
      <c r="R38" s="41">
        <f t="shared" si="16"/>
        <v>5</v>
      </c>
      <c r="S38" s="41">
        <f t="shared" si="16"/>
        <v>10</v>
      </c>
      <c r="T38" s="41">
        <f t="shared" si="16"/>
        <v>5</v>
      </c>
      <c r="U38" s="41">
        <f t="shared" si="16"/>
        <v>5</v>
      </c>
      <c r="V38" s="41">
        <f t="shared" si="16"/>
        <v>5</v>
      </c>
      <c r="W38" s="41">
        <f t="shared" si="16"/>
        <v>10</v>
      </c>
      <c r="X38" s="41">
        <f t="shared" si="16"/>
        <v>5</v>
      </c>
      <c r="Y38" s="41">
        <f t="shared" si="16"/>
        <v>5</v>
      </c>
      <c r="Z38" s="41">
        <f t="shared" si="16"/>
        <v>5</v>
      </c>
      <c r="AA38" s="41">
        <f t="shared" si="16"/>
        <v>120</v>
      </c>
      <c r="AB38" s="41"/>
      <c r="AC38" s="41"/>
      <c r="AD38" s="41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</row>
    <row r="39" spans="1:16351" ht="78.75">
      <c r="A39" s="62" t="s">
        <v>37</v>
      </c>
      <c r="B39" s="62"/>
      <c r="C39" s="63" t="s">
        <v>96</v>
      </c>
      <c r="D39" s="50">
        <f t="shared" si="7"/>
        <v>1.6666666666666667</v>
      </c>
      <c r="E39" s="71" t="s">
        <v>322</v>
      </c>
      <c r="F39" s="71" t="s">
        <v>321</v>
      </c>
      <c r="G39" s="71" t="s">
        <v>105</v>
      </c>
      <c r="H39" s="78"/>
      <c r="I39" s="51">
        <v>5</v>
      </c>
      <c r="J39" s="51">
        <v>0</v>
      </c>
      <c r="K39" s="51">
        <v>0</v>
      </c>
      <c r="L39" s="51">
        <v>5</v>
      </c>
      <c r="M39" s="51">
        <v>0</v>
      </c>
      <c r="N39" s="51">
        <v>0</v>
      </c>
      <c r="O39" s="51">
        <v>5</v>
      </c>
      <c r="P39" s="51">
        <v>0</v>
      </c>
      <c r="Q39" s="51">
        <v>5</v>
      </c>
      <c r="R39" s="51">
        <v>0</v>
      </c>
      <c r="S39" s="51">
        <v>5</v>
      </c>
      <c r="T39" s="51">
        <v>0</v>
      </c>
      <c r="U39" s="51">
        <v>0</v>
      </c>
      <c r="V39" s="51">
        <v>0</v>
      </c>
      <c r="W39" s="51">
        <v>5</v>
      </c>
      <c r="X39" s="51">
        <v>0</v>
      </c>
      <c r="Y39" s="51">
        <v>0</v>
      </c>
      <c r="Z39" s="51">
        <v>0</v>
      </c>
      <c r="AA39" s="52">
        <f t="shared" si="3"/>
        <v>30</v>
      </c>
      <c r="AB39" s="64">
        <v>18</v>
      </c>
      <c r="AC39" s="50">
        <f>AA39/AB39</f>
        <v>1.6666666666666667</v>
      </c>
      <c r="AD39" s="51">
        <f t="shared" ref="AD39:AD40" si="17">AB39*5</f>
        <v>90</v>
      </c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</row>
    <row r="40" spans="1:16351" ht="78.75" hidden="1">
      <c r="A40" s="62" t="s">
        <v>40</v>
      </c>
      <c r="B40" s="62"/>
      <c r="C40" s="63" t="s">
        <v>97</v>
      </c>
      <c r="D40" s="50">
        <f t="shared" si="7"/>
        <v>5</v>
      </c>
      <c r="E40" s="71" t="s">
        <v>105</v>
      </c>
      <c r="F40" s="71" t="s">
        <v>325</v>
      </c>
      <c r="G40" s="70" t="s">
        <v>105</v>
      </c>
      <c r="H40" s="77"/>
      <c r="I40" s="51">
        <v>5</v>
      </c>
      <c r="J40" s="51">
        <v>5</v>
      </c>
      <c r="K40" s="51">
        <v>5</v>
      </c>
      <c r="L40" s="51">
        <v>5</v>
      </c>
      <c r="M40" s="51">
        <v>5</v>
      </c>
      <c r="N40" s="51">
        <v>5</v>
      </c>
      <c r="O40" s="51">
        <v>5</v>
      </c>
      <c r="P40" s="51">
        <v>5</v>
      </c>
      <c r="Q40" s="51">
        <v>5</v>
      </c>
      <c r="R40" s="51">
        <v>5</v>
      </c>
      <c r="S40" s="51">
        <v>5</v>
      </c>
      <c r="T40" s="51">
        <v>5</v>
      </c>
      <c r="U40" s="51">
        <v>5</v>
      </c>
      <c r="V40" s="51">
        <v>5</v>
      </c>
      <c r="W40" s="51">
        <v>5</v>
      </c>
      <c r="X40" s="51">
        <v>5</v>
      </c>
      <c r="Y40" s="51">
        <v>5</v>
      </c>
      <c r="Z40" s="51">
        <v>5</v>
      </c>
      <c r="AA40" s="52">
        <f t="shared" si="3"/>
        <v>90</v>
      </c>
      <c r="AB40" s="64">
        <v>18</v>
      </c>
      <c r="AC40" s="50">
        <f>AA40/AB40</f>
        <v>5</v>
      </c>
      <c r="AD40" s="51">
        <f t="shared" si="17"/>
        <v>90</v>
      </c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</row>
    <row r="41" spans="1:16351" ht="18.75" hidden="1">
      <c r="A41" s="28" t="s">
        <v>72</v>
      </c>
      <c r="B41" s="28"/>
      <c r="C41" s="36"/>
      <c r="D41" s="41"/>
      <c r="E41" s="69"/>
      <c r="F41" s="69"/>
      <c r="G41" s="69"/>
      <c r="H41" s="77"/>
      <c r="I41" s="41">
        <v>20</v>
      </c>
      <c r="J41" s="41">
        <v>20</v>
      </c>
      <c r="K41" s="41">
        <v>15</v>
      </c>
      <c r="L41" s="41">
        <v>15</v>
      </c>
      <c r="M41" s="41">
        <v>15</v>
      </c>
      <c r="N41" s="41">
        <v>15</v>
      </c>
      <c r="O41" s="41">
        <v>15</v>
      </c>
      <c r="P41" s="41">
        <v>15</v>
      </c>
      <c r="Q41" s="41">
        <v>15</v>
      </c>
      <c r="R41" s="41">
        <v>15</v>
      </c>
      <c r="S41" s="41">
        <v>15</v>
      </c>
      <c r="T41" s="41">
        <v>5</v>
      </c>
      <c r="U41" s="41">
        <v>0</v>
      </c>
      <c r="V41" s="41">
        <v>15</v>
      </c>
      <c r="W41" s="41">
        <v>19</v>
      </c>
      <c r="X41" s="41">
        <v>14</v>
      </c>
      <c r="Y41" s="41">
        <v>0</v>
      </c>
      <c r="Z41" s="41">
        <v>15</v>
      </c>
      <c r="AA41" s="41">
        <f>SUM(I41:Z41)</f>
        <v>243</v>
      </c>
      <c r="AB41" s="41"/>
      <c r="AC41" s="41"/>
      <c r="AD41" s="41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</row>
    <row r="42" spans="1:16351" ht="78.75">
      <c r="A42" s="62" t="s">
        <v>45</v>
      </c>
      <c r="B42" s="62"/>
      <c r="C42" s="63" t="s">
        <v>353</v>
      </c>
      <c r="D42" s="50">
        <f t="shared" si="7"/>
        <v>0.625</v>
      </c>
      <c r="E42" s="71" t="s">
        <v>323</v>
      </c>
      <c r="F42" s="71" t="s">
        <v>324</v>
      </c>
      <c r="G42" s="71" t="s">
        <v>303</v>
      </c>
      <c r="H42" s="78"/>
      <c r="I42" s="51">
        <v>5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5</v>
      </c>
      <c r="T42" s="51">
        <v>0</v>
      </c>
      <c r="U42" s="60">
        <v>0</v>
      </c>
      <c r="V42" s="51">
        <v>0</v>
      </c>
      <c r="W42" s="51">
        <v>0</v>
      </c>
      <c r="X42" s="51">
        <v>0</v>
      </c>
      <c r="Y42" s="60">
        <v>0</v>
      </c>
      <c r="Z42" s="51">
        <v>0</v>
      </c>
      <c r="AA42" s="52">
        <f t="shared" si="3"/>
        <v>10</v>
      </c>
      <c r="AB42" s="64">
        <v>16</v>
      </c>
      <c r="AC42" s="50">
        <f>AA42/AB42</f>
        <v>0.625</v>
      </c>
      <c r="AD42" s="51">
        <f>AB42*5</f>
        <v>80</v>
      </c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</row>
    <row r="43" spans="1:16351" ht="63">
      <c r="A43" s="62" t="s">
        <v>47</v>
      </c>
      <c r="B43" s="62"/>
      <c r="C43" s="63" t="s">
        <v>98</v>
      </c>
      <c r="D43" s="50">
        <f t="shared" si="7"/>
        <v>4.5625</v>
      </c>
      <c r="E43" s="293" t="s">
        <v>81</v>
      </c>
      <c r="F43" s="71" t="s">
        <v>326</v>
      </c>
      <c r="G43" s="71" t="s">
        <v>303</v>
      </c>
      <c r="H43" s="78"/>
      <c r="I43" s="51">
        <v>5</v>
      </c>
      <c r="J43" s="51">
        <v>5</v>
      </c>
      <c r="K43" s="51">
        <v>5</v>
      </c>
      <c r="L43" s="51">
        <v>5</v>
      </c>
      <c r="M43" s="51">
        <v>5</v>
      </c>
      <c r="N43" s="51">
        <v>5</v>
      </c>
      <c r="O43" s="51">
        <v>5</v>
      </c>
      <c r="P43" s="51">
        <v>5</v>
      </c>
      <c r="Q43" s="51">
        <v>5</v>
      </c>
      <c r="R43" s="51">
        <v>5</v>
      </c>
      <c r="S43" s="51">
        <v>5</v>
      </c>
      <c r="T43" s="51">
        <v>0</v>
      </c>
      <c r="U43" s="60">
        <v>0</v>
      </c>
      <c r="V43" s="51">
        <v>5</v>
      </c>
      <c r="W43" s="51">
        <v>4</v>
      </c>
      <c r="X43" s="51">
        <v>4</v>
      </c>
      <c r="Y43" s="60">
        <v>0</v>
      </c>
      <c r="Z43" s="51">
        <v>5</v>
      </c>
      <c r="AA43" s="52">
        <f t="shared" si="3"/>
        <v>73</v>
      </c>
      <c r="AB43" s="64">
        <v>16</v>
      </c>
      <c r="AC43" s="50">
        <f>AA43/AB43</f>
        <v>4.5625</v>
      </c>
      <c r="AD43" s="51">
        <f t="shared" ref="AD43:AD44" si="18">AB43*5</f>
        <v>80</v>
      </c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</row>
    <row r="44" spans="1:16351" ht="78.75">
      <c r="A44" s="62" t="s">
        <v>48</v>
      </c>
      <c r="B44" s="62"/>
      <c r="C44" s="63" t="s">
        <v>99</v>
      </c>
      <c r="D44" s="50">
        <f t="shared" si="7"/>
        <v>4.6875</v>
      </c>
      <c r="E44" s="293" t="s">
        <v>81</v>
      </c>
      <c r="F44" s="71" t="s">
        <v>326</v>
      </c>
      <c r="G44" s="71" t="s">
        <v>303</v>
      </c>
      <c r="H44" s="78"/>
      <c r="I44" s="51">
        <v>5</v>
      </c>
      <c r="J44" s="51">
        <v>5</v>
      </c>
      <c r="K44" s="51">
        <v>5</v>
      </c>
      <c r="L44" s="51">
        <v>5</v>
      </c>
      <c r="M44" s="51">
        <v>5</v>
      </c>
      <c r="N44" s="51">
        <v>5</v>
      </c>
      <c r="O44" s="51">
        <v>5</v>
      </c>
      <c r="P44" s="51">
        <v>5</v>
      </c>
      <c r="Q44" s="51">
        <v>5</v>
      </c>
      <c r="R44" s="51">
        <v>5</v>
      </c>
      <c r="S44" s="51">
        <v>5</v>
      </c>
      <c r="T44" s="51">
        <v>0</v>
      </c>
      <c r="U44" s="60">
        <v>0</v>
      </c>
      <c r="V44" s="51">
        <v>5</v>
      </c>
      <c r="W44" s="51">
        <v>5</v>
      </c>
      <c r="X44" s="51">
        <v>5</v>
      </c>
      <c r="Y44" s="60">
        <v>0</v>
      </c>
      <c r="Z44" s="51">
        <v>5</v>
      </c>
      <c r="AA44" s="52">
        <f t="shared" si="3"/>
        <v>75</v>
      </c>
      <c r="AB44" s="64">
        <v>16</v>
      </c>
      <c r="AC44" s="50">
        <f>AA44/AB44</f>
        <v>4.6875</v>
      </c>
      <c r="AD44" s="51">
        <f t="shared" si="18"/>
        <v>80</v>
      </c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</row>
    <row r="45" spans="1:16351" ht="47.25">
      <c r="A45" s="62" t="s">
        <v>207</v>
      </c>
      <c r="B45" s="62"/>
      <c r="C45" s="63" t="s">
        <v>366</v>
      </c>
      <c r="D45" s="50">
        <f t="shared" si="7"/>
        <v>3.125</v>
      </c>
      <c r="E45" s="71" t="s">
        <v>328</v>
      </c>
      <c r="F45" s="71" t="s">
        <v>327</v>
      </c>
      <c r="G45" s="71" t="s">
        <v>303</v>
      </c>
      <c r="H45" s="78"/>
      <c r="I45" s="51">
        <v>5</v>
      </c>
      <c r="J45" s="51">
        <v>5</v>
      </c>
      <c r="K45" s="51">
        <v>0</v>
      </c>
      <c r="L45" s="51">
        <v>0</v>
      </c>
      <c r="M45" s="51">
        <v>0</v>
      </c>
      <c r="N45" s="51">
        <v>0</v>
      </c>
      <c r="O45" s="51">
        <v>5</v>
      </c>
      <c r="P45" s="51">
        <v>5</v>
      </c>
      <c r="Q45" s="51">
        <v>5</v>
      </c>
      <c r="R45" s="51">
        <v>5</v>
      </c>
      <c r="S45" s="51">
        <v>5</v>
      </c>
      <c r="T45" s="51">
        <v>5</v>
      </c>
      <c r="U45" s="60">
        <v>0</v>
      </c>
      <c r="V45" s="51">
        <v>0</v>
      </c>
      <c r="W45" s="51">
        <v>0</v>
      </c>
      <c r="X45" s="51">
        <v>5</v>
      </c>
      <c r="Y45" s="60">
        <v>0</v>
      </c>
      <c r="Z45" s="51">
        <v>5</v>
      </c>
      <c r="AA45" s="52">
        <f t="shared" si="3"/>
        <v>50</v>
      </c>
      <c r="AB45" s="64">
        <v>16</v>
      </c>
      <c r="AC45" s="50">
        <f>AA45/AB45</f>
        <v>3.125</v>
      </c>
      <c r="AD45" s="51">
        <f>AB45*5</f>
        <v>80</v>
      </c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</row>
    <row r="46" spans="1:16351" ht="18.75" hidden="1">
      <c r="A46" s="28" t="s">
        <v>73</v>
      </c>
      <c r="B46" s="28"/>
      <c r="C46" s="36"/>
      <c r="D46" s="41"/>
      <c r="E46" s="69"/>
      <c r="F46" s="69"/>
      <c r="G46" s="69"/>
      <c r="H46" s="77"/>
      <c r="I46" s="41">
        <v>5</v>
      </c>
      <c r="J46" s="41">
        <v>5</v>
      </c>
      <c r="K46" s="41">
        <v>0</v>
      </c>
      <c r="L46" s="41">
        <v>5</v>
      </c>
      <c r="M46" s="41">
        <v>5</v>
      </c>
      <c r="N46" s="41">
        <v>5</v>
      </c>
      <c r="O46" s="41">
        <v>5</v>
      </c>
      <c r="P46" s="41">
        <v>5</v>
      </c>
      <c r="Q46" s="41">
        <v>5</v>
      </c>
      <c r="R46" s="41">
        <v>5</v>
      </c>
      <c r="S46" s="41">
        <v>5</v>
      </c>
      <c r="T46" s="41">
        <v>5</v>
      </c>
      <c r="U46" s="41">
        <v>0</v>
      </c>
      <c r="V46" s="41">
        <v>0</v>
      </c>
      <c r="W46" s="41">
        <v>5</v>
      </c>
      <c r="X46" s="41">
        <v>5</v>
      </c>
      <c r="Y46" s="41">
        <v>5</v>
      </c>
      <c r="Z46" s="41">
        <v>0</v>
      </c>
      <c r="AA46" s="41">
        <f>SUM(I46:Z46)</f>
        <v>70</v>
      </c>
      <c r="AB46" s="41"/>
      <c r="AC46" s="41"/>
      <c r="AD46" s="41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</row>
    <row r="47" spans="1:16351" ht="63">
      <c r="A47" s="62" t="s">
        <v>208</v>
      </c>
      <c r="B47" s="62"/>
      <c r="C47" s="63" t="s">
        <v>100</v>
      </c>
      <c r="D47" s="50">
        <f t="shared" si="7"/>
        <v>4.4444444444444446</v>
      </c>
      <c r="E47" s="71" t="s">
        <v>106</v>
      </c>
      <c r="F47" s="71" t="s">
        <v>329</v>
      </c>
      <c r="G47" s="70" t="s">
        <v>105</v>
      </c>
      <c r="H47" s="77"/>
      <c r="I47" s="51">
        <v>5</v>
      </c>
      <c r="J47" s="51">
        <v>5</v>
      </c>
      <c r="K47" s="51">
        <v>5</v>
      </c>
      <c r="L47" s="51">
        <v>5</v>
      </c>
      <c r="M47" s="51">
        <v>5</v>
      </c>
      <c r="N47" s="51">
        <v>5</v>
      </c>
      <c r="O47" s="51">
        <v>5</v>
      </c>
      <c r="P47" s="51">
        <v>5</v>
      </c>
      <c r="Q47" s="51">
        <v>5</v>
      </c>
      <c r="R47" s="51">
        <v>5</v>
      </c>
      <c r="S47" s="51">
        <v>5</v>
      </c>
      <c r="T47" s="51">
        <v>5</v>
      </c>
      <c r="U47" s="51">
        <v>5</v>
      </c>
      <c r="V47" s="51">
        <v>0</v>
      </c>
      <c r="W47" s="51">
        <v>5</v>
      </c>
      <c r="X47" s="51">
        <v>5</v>
      </c>
      <c r="Y47" s="51">
        <v>5</v>
      </c>
      <c r="Z47" s="51">
        <v>0</v>
      </c>
      <c r="AA47" s="52">
        <f t="shared" si="3"/>
        <v>80</v>
      </c>
      <c r="AB47" s="64">
        <v>18</v>
      </c>
      <c r="AC47" s="50">
        <f>AA47/AB47</f>
        <v>4.4444444444444446</v>
      </c>
      <c r="AD47" s="51">
        <f>AB47*5</f>
        <v>90</v>
      </c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</row>
  </sheetData>
  <autoFilter ref="A18:AD47">
    <filterColumn colId="3"/>
    <filterColumn colId="4">
      <filters>
        <filter val="001, 004, 005, 006, 007, 008, 009, 011, 013, 014, 357, 374, 382,"/>
        <filter val="001, 004, 005,006, 007, 008, 011, 012,013, 349,  382, 488"/>
        <filter val="001, 007, 349, 488"/>
        <filter val="004"/>
        <filter val="004, 005, 006, 007, 008, 009, 010, 011, 012, 014, 349, 357, 374, 488"/>
        <filter val="004, 005, 007, 008, 010, 012, 014, 330, 349, 374, 382, 488"/>
        <filter val="004, 012, 349,"/>
        <filter val="005, 006, 007, 008, 330, 349"/>
        <filter val="007, 011, 012, 349, 374,"/>
        <filter val="010"/>
        <filter val="014"/>
        <filter val="330"/>
        <filter val="349, 488"/>
        <filter val="374"/>
      </filters>
    </filterColumn>
    <filterColumn colId="5"/>
    <filterColumn colId="7"/>
    <filterColumn colId="11"/>
    <filterColumn colId="18"/>
    <filterColumn colId="19"/>
  </autoFilter>
  <pageMargins left="0.70866141732283472" right="0.11811023622047245" top="0.35433070866141736" bottom="0.35433070866141736" header="0.31496062992125984" footer="0.31496062992125984"/>
  <pageSetup paperSize="9" scale="62" fitToHeight="1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30"/>
  <sheetViews>
    <sheetView zoomScale="82" zoomScaleNormal="82" workbookViewId="0">
      <pane xSplit="2" ySplit="8" topLeftCell="C19" activePane="bottomRight" state="frozen"/>
      <selection pane="topRight" activeCell="C1" sqref="C1"/>
      <selection pane="bottomLeft" activeCell="A9" sqref="A9"/>
      <selection pane="bottomRight" activeCell="C25" sqref="C25"/>
    </sheetView>
  </sheetViews>
  <sheetFormatPr defaultRowHeight="12.75" customHeight="1"/>
  <cols>
    <col min="1" max="2" width="10.28515625" style="4" customWidth="1"/>
    <col min="3" max="3" width="46.85546875" style="4" customWidth="1"/>
    <col min="4" max="5" width="15.42578125" style="66" customWidth="1"/>
    <col min="6" max="6" width="16.140625" style="66" customWidth="1"/>
    <col min="7" max="7" width="9.140625" style="4" customWidth="1"/>
    <col min="8" max="8" width="13.140625" style="4" customWidth="1"/>
    <col min="9" max="11" width="9.140625" style="4" customWidth="1"/>
    <col min="12" max="257" width="9.140625" style="4"/>
    <col min="258" max="258" width="10.28515625" style="4" customWidth="1"/>
    <col min="259" max="259" width="30.7109375" style="4" customWidth="1"/>
    <col min="260" max="261" width="15.42578125" style="4" customWidth="1"/>
    <col min="262" max="263" width="9.140625" style="4" customWidth="1"/>
    <col min="264" max="264" width="13.140625" style="4" customWidth="1"/>
    <col min="265" max="267" width="9.140625" style="4" customWidth="1"/>
    <col min="268" max="513" width="9.140625" style="4"/>
    <col min="514" max="514" width="10.28515625" style="4" customWidth="1"/>
    <col min="515" max="515" width="30.7109375" style="4" customWidth="1"/>
    <col min="516" max="517" width="15.42578125" style="4" customWidth="1"/>
    <col min="518" max="519" width="9.140625" style="4" customWidth="1"/>
    <col min="520" max="520" width="13.140625" style="4" customWidth="1"/>
    <col min="521" max="523" width="9.140625" style="4" customWidth="1"/>
    <col min="524" max="769" width="9.140625" style="4"/>
    <col min="770" max="770" width="10.28515625" style="4" customWidth="1"/>
    <col min="771" max="771" width="30.7109375" style="4" customWidth="1"/>
    <col min="772" max="773" width="15.42578125" style="4" customWidth="1"/>
    <col min="774" max="775" width="9.140625" style="4" customWidth="1"/>
    <col min="776" max="776" width="13.140625" style="4" customWidth="1"/>
    <col min="777" max="779" width="9.140625" style="4" customWidth="1"/>
    <col min="780" max="1025" width="9.140625" style="4"/>
    <col min="1026" max="1026" width="10.28515625" style="4" customWidth="1"/>
    <col min="1027" max="1027" width="30.7109375" style="4" customWidth="1"/>
    <col min="1028" max="1029" width="15.42578125" style="4" customWidth="1"/>
    <col min="1030" max="1031" width="9.140625" style="4" customWidth="1"/>
    <col min="1032" max="1032" width="13.140625" style="4" customWidth="1"/>
    <col min="1033" max="1035" width="9.140625" style="4" customWidth="1"/>
    <col min="1036" max="1281" width="9.140625" style="4"/>
    <col min="1282" max="1282" width="10.28515625" style="4" customWidth="1"/>
    <col min="1283" max="1283" width="30.7109375" style="4" customWidth="1"/>
    <col min="1284" max="1285" width="15.42578125" style="4" customWidth="1"/>
    <col min="1286" max="1287" width="9.140625" style="4" customWidth="1"/>
    <col min="1288" max="1288" width="13.140625" style="4" customWidth="1"/>
    <col min="1289" max="1291" width="9.140625" style="4" customWidth="1"/>
    <col min="1292" max="1537" width="9.140625" style="4"/>
    <col min="1538" max="1538" width="10.28515625" style="4" customWidth="1"/>
    <col min="1539" max="1539" width="30.7109375" style="4" customWidth="1"/>
    <col min="1540" max="1541" width="15.42578125" style="4" customWidth="1"/>
    <col min="1542" max="1543" width="9.140625" style="4" customWidth="1"/>
    <col min="1544" max="1544" width="13.140625" style="4" customWidth="1"/>
    <col min="1545" max="1547" width="9.140625" style="4" customWidth="1"/>
    <col min="1548" max="1793" width="9.140625" style="4"/>
    <col min="1794" max="1794" width="10.28515625" style="4" customWidth="1"/>
    <col min="1795" max="1795" width="30.7109375" style="4" customWidth="1"/>
    <col min="1796" max="1797" width="15.42578125" style="4" customWidth="1"/>
    <col min="1798" max="1799" width="9.140625" style="4" customWidth="1"/>
    <col min="1800" max="1800" width="13.140625" style="4" customWidth="1"/>
    <col min="1801" max="1803" width="9.140625" style="4" customWidth="1"/>
    <col min="1804" max="2049" width="9.140625" style="4"/>
    <col min="2050" max="2050" width="10.28515625" style="4" customWidth="1"/>
    <col min="2051" max="2051" width="30.7109375" style="4" customWidth="1"/>
    <col min="2052" max="2053" width="15.42578125" style="4" customWidth="1"/>
    <col min="2054" max="2055" width="9.140625" style="4" customWidth="1"/>
    <col min="2056" max="2056" width="13.140625" style="4" customWidth="1"/>
    <col min="2057" max="2059" width="9.140625" style="4" customWidth="1"/>
    <col min="2060" max="2305" width="9.140625" style="4"/>
    <col min="2306" max="2306" width="10.28515625" style="4" customWidth="1"/>
    <col min="2307" max="2307" width="30.7109375" style="4" customWidth="1"/>
    <col min="2308" max="2309" width="15.42578125" style="4" customWidth="1"/>
    <col min="2310" max="2311" width="9.140625" style="4" customWidth="1"/>
    <col min="2312" max="2312" width="13.140625" style="4" customWidth="1"/>
    <col min="2313" max="2315" width="9.140625" style="4" customWidth="1"/>
    <col min="2316" max="2561" width="9.140625" style="4"/>
    <col min="2562" max="2562" width="10.28515625" style="4" customWidth="1"/>
    <col min="2563" max="2563" width="30.7109375" style="4" customWidth="1"/>
    <col min="2564" max="2565" width="15.42578125" style="4" customWidth="1"/>
    <col min="2566" max="2567" width="9.140625" style="4" customWidth="1"/>
    <col min="2568" max="2568" width="13.140625" style="4" customWidth="1"/>
    <col min="2569" max="2571" width="9.140625" style="4" customWidth="1"/>
    <col min="2572" max="2817" width="9.140625" style="4"/>
    <col min="2818" max="2818" width="10.28515625" style="4" customWidth="1"/>
    <col min="2819" max="2819" width="30.7109375" style="4" customWidth="1"/>
    <col min="2820" max="2821" width="15.42578125" style="4" customWidth="1"/>
    <col min="2822" max="2823" width="9.140625" style="4" customWidth="1"/>
    <col min="2824" max="2824" width="13.140625" style="4" customWidth="1"/>
    <col min="2825" max="2827" width="9.140625" style="4" customWidth="1"/>
    <col min="2828" max="3073" width="9.140625" style="4"/>
    <col min="3074" max="3074" width="10.28515625" style="4" customWidth="1"/>
    <col min="3075" max="3075" width="30.7109375" style="4" customWidth="1"/>
    <col min="3076" max="3077" width="15.42578125" style="4" customWidth="1"/>
    <col min="3078" max="3079" width="9.140625" style="4" customWidth="1"/>
    <col min="3080" max="3080" width="13.140625" style="4" customWidth="1"/>
    <col min="3081" max="3083" width="9.140625" style="4" customWidth="1"/>
    <col min="3084" max="3329" width="9.140625" style="4"/>
    <col min="3330" max="3330" width="10.28515625" style="4" customWidth="1"/>
    <col min="3331" max="3331" width="30.7109375" style="4" customWidth="1"/>
    <col min="3332" max="3333" width="15.42578125" style="4" customWidth="1"/>
    <col min="3334" max="3335" width="9.140625" style="4" customWidth="1"/>
    <col min="3336" max="3336" width="13.140625" style="4" customWidth="1"/>
    <col min="3337" max="3339" width="9.140625" style="4" customWidth="1"/>
    <col min="3340" max="3585" width="9.140625" style="4"/>
    <col min="3586" max="3586" width="10.28515625" style="4" customWidth="1"/>
    <col min="3587" max="3587" width="30.7109375" style="4" customWidth="1"/>
    <col min="3588" max="3589" width="15.42578125" style="4" customWidth="1"/>
    <col min="3590" max="3591" width="9.140625" style="4" customWidth="1"/>
    <col min="3592" max="3592" width="13.140625" style="4" customWidth="1"/>
    <col min="3593" max="3595" width="9.140625" style="4" customWidth="1"/>
    <col min="3596" max="3841" width="9.140625" style="4"/>
    <col min="3842" max="3842" width="10.28515625" style="4" customWidth="1"/>
    <col min="3843" max="3843" width="30.7109375" style="4" customWidth="1"/>
    <col min="3844" max="3845" width="15.42578125" style="4" customWidth="1"/>
    <col min="3846" max="3847" width="9.140625" style="4" customWidth="1"/>
    <col min="3848" max="3848" width="13.140625" style="4" customWidth="1"/>
    <col min="3849" max="3851" width="9.140625" style="4" customWidth="1"/>
    <col min="3852" max="4097" width="9.140625" style="4"/>
    <col min="4098" max="4098" width="10.28515625" style="4" customWidth="1"/>
    <col min="4099" max="4099" width="30.7109375" style="4" customWidth="1"/>
    <col min="4100" max="4101" width="15.42578125" style="4" customWidth="1"/>
    <col min="4102" max="4103" width="9.140625" style="4" customWidth="1"/>
    <col min="4104" max="4104" width="13.140625" style="4" customWidth="1"/>
    <col min="4105" max="4107" width="9.140625" style="4" customWidth="1"/>
    <col min="4108" max="4353" width="9.140625" style="4"/>
    <col min="4354" max="4354" width="10.28515625" style="4" customWidth="1"/>
    <col min="4355" max="4355" width="30.7109375" style="4" customWidth="1"/>
    <col min="4356" max="4357" width="15.42578125" style="4" customWidth="1"/>
    <col min="4358" max="4359" width="9.140625" style="4" customWidth="1"/>
    <col min="4360" max="4360" width="13.140625" style="4" customWidth="1"/>
    <col min="4361" max="4363" width="9.140625" style="4" customWidth="1"/>
    <col min="4364" max="4609" width="9.140625" style="4"/>
    <col min="4610" max="4610" width="10.28515625" style="4" customWidth="1"/>
    <col min="4611" max="4611" width="30.7109375" style="4" customWidth="1"/>
    <col min="4612" max="4613" width="15.42578125" style="4" customWidth="1"/>
    <col min="4614" max="4615" width="9.140625" style="4" customWidth="1"/>
    <col min="4616" max="4616" width="13.140625" style="4" customWidth="1"/>
    <col min="4617" max="4619" width="9.140625" style="4" customWidth="1"/>
    <col min="4620" max="4865" width="9.140625" style="4"/>
    <col min="4866" max="4866" width="10.28515625" style="4" customWidth="1"/>
    <col min="4867" max="4867" width="30.7109375" style="4" customWidth="1"/>
    <col min="4868" max="4869" width="15.42578125" style="4" customWidth="1"/>
    <col min="4870" max="4871" width="9.140625" style="4" customWidth="1"/>
    <col min="4872" max="4872" width="13.140625" style="4" customWidth="1"/>
    <col min="4873" max="4875" width="9.140625" style="4" customWidth="1"/>
    <col min="4876" max="5121" width="9.140625" style="4"/>
    <col min="5122" max="5122" width="10.28515625" style="4" customWidth="1"/>
    <col min="5123" max="5123" width="30.7109375" style="4" customWidth="1"/>
    <col min="5124" max="5125" width="15.42578125" style="4" customWidth="1"/>
    <col min="5126" max="5127" width="9.140625" style="4" customWidth="1"/>
    <col min="5128" max="5128" width="13.140625" style="4" customWidth="1"/>
    <col min="5129" max="5131" width="9.140625" style="4" customWidth="1"/>
    <col min="5132" max="5377" width="9.140625" style="4"/>
    <col min="5378" max="5378" width="10.28515625" style="4" customWidth="1"/>
    <col min="5379" max="5379" width="30.7109375" style="4" customWidth="1"/>
    <col min="5380" max="5381" width="15.42578125" style="4" customWidth="1"/>
    <col min="5382" max="5383" width="9.140625" style="4" customWidth="1"/>
    <col min="5384" max="5384" width="13.140625" style="4" customWidth="1"/>
    <col min="5385" max="5387" width="9.140625" style="4" customWidth="1"/>
    <col min="5388" max="5633" width="9.140625" style="4"/>
    <col min="5634" max="5634" width="10.28515625" style="4" customWidth="1"/>
    <col min="5635" max="5635" width="30.7109375" style="4" customWidth="1"/>
    <col min="5636" max="5637" width="15.42578125" style="4" customWidth="1"/>
    <col min="5638" max="5639" width="9.140625" style="4" customWidth="1"/>
    <col min="5640" max="5640" width="13.140625" style="4" customWidth="1"/>
    <col min="5641" max="5643" width="9.140625" style="4" customWidth="1"/>
    <col min="5644" max="5889" width="9.140625" style="4"/>
    <col min="5890" max="5890" width="10.28515625" style="4" customWidth="1"/>
    <col min="5891" max="5891" width="30.7109375" style="4" customWidth="1"/>
    <col min="5892" max="5893" width="15.42578125" style="4" customWidth="1"/>
    <col min="5894" max="5895" width="9.140625" style="4" customWidth="1"/>
    <col min="5896" max="5896" width="13.140625" style="4" customWidth="1"/>
    <col min="5897" max="5899" width="9.140625" style="4" customWidth="1"/>
    <col min="5900" max="6145" width="9.140625" style="4"/>
    <col min="6146" max="6146" width="10.28515625" style="4" customWidth="1"/>
    <col min="6147" max="6147" width="30.7109375" style="4" customWidth="1"/>
    <col min="6148" max="6149" width="15.42578125" style="4" customWidth="1"/>
    <col min="6150" max="6151" width="9.140625" style="4" customWidth="1"/>
    <col min="6152" max="6152" width="13.140625" style="4" customWidth="1"/>
    <col min="6153" max="6155" width="9.140625" style="4" customWidth="1"/>
    <col min="6156" max="6401" width="9.140625" style="4"/>
    <col min="6402" max="6402" width="10.28515625" style="4" customWidth="1"/>
    <col min="6403" max="6403" width="30.7109375" style="4" customWidth="1"/>
    <col min="6404" max="6405" width="15.42578125" style="4" customWidth="1"/>
    <col min="6406" max="6407" width="9.140625" style="4" customWidth="1"/>
    <col min="6408" max="6408" width="13.140625" style="4" customWidth="1"/>
    <col min="6409" max="6411" width="9.140625" style="4" customWidth="1"/>
    <col min="6412" max="6657" width="9.140625" style="4"/>
    <col min="6658" max="6658" width="10.28515625" style="4" customWidth="1"/>
    <col min="6659" max="6659" width="30.7109375" style="4" customWidth="1"/>
    <col min="6660" max="6661" width="15.42578125" style="4" customWidth="1"/>
    <col min="6662" max="6663" width="9.140625" style="4" customWidth="1"/>
    <col min="6664" max="6664" width="13.140625" style="4" customWidth="1"/>
    <col min="6665" max="6667" width="9.140625" style="4" customWidth="1"/>
    <col min="6668" max="6913" width="9.140625" style="4"/>
    <col min="6914" max="6914" width="10.28515625" style="4" customWidth="1"/>
    <col min="6915" max="6915" width="30.7109375" style="4" customWidth="1"/>
    <col min="6916" max="6917" width="15.42578125" style="4" customWidth="1"/>
    <col min="6918" max="6919" width="9.140625" style="4" customWidth="1"/>
    <col min="6920" max="6920" width="13.140625" style="4" customWidth="1"/>
    <col min="6921" max="6923" width="9.140625" style="4" customWidth="1"/>
    <col min="6924" max="7169" width="9.140625" style="4"/>
    <col min="7170" max="7170" width="10.28515625" style="4" customWidth="1"/>
    <col min="7171" max="7171" width="30.7109375" style="4" customWidth="1"/>
    <col min="7172" max="7173" width="15.42578125" style="4" customWidth="1"/>
    <col min="7174" max="7175" width="9.140625" style="4" customWidth="1"/>
    <col min="7176" max="7176" width="13.140625" style="4" customWidth="1"/>
    <col min="7177" max="7179" width="9.140625" style="4" customWidth="1"/>
    <col min="7180" max="7425" width="9.140625" style="4"/>
    <col min="7426" max="7426" width="10.28515625" style="4" customWidth="1"/>
    <col min="7427" max="7427" width="30.7109375" style="4" customWidth="1"/>
    <col min="7428" max="7429" width="15.42578125" style="4" customWidth="1"/>
    <col min="7430" max="7431" width="9.140625" style="4" customWidth="1"/>
    <col min="7432" max="7432" width="13.140625" style="4" customWidth="1"/>
    <col min="7433" max="7435" width="9.140625" style="4" customWidth="1"/>
    <col min="7436" max="7681" width="9.140625" style="4"/>
    <col min="7682" max="7682" width="10.28515625" style="4" customWidth="1"/>
    <col min="7683" max="7683" width="30.7109375" style="4" customWidth="1"/>
    <col min="7684" max="7685" width="15.42578125" style="4" customWidth="1"/>
    <col min="7686" max="7687" width="9.140625" style="4" customWidth="1"/>
    <col min="7688" max="7688" width="13.140625" style="4" customWidth="1"/>
    <col min="7689" max="7691" width="9.140625" style="4" customWidth="1"/>
    <col min="7692" max="7937" width="9.140625" style="4"/>
    <col min="7938" max="7938" width="10.28515625" style="4" customWidth="1"/>
    <col min="7939" max="7939" width="30.7109375" style="4" customWidth="1"/>
    <col min="7940" max="7941" width="15.42578125" style="4" customWidth="1"/>
    <col min="7942" max="7943" width="9.140625" style="4" customWidth="1"/>
    <col min="7944" max="7944" width="13.140625" style="4" customWidth="1"/>
    <col min="7945" max="7947" width="9.140625" style="4" customWidth="1"/>
    <col min="7948" max="8193" width="9.140625" style="4"/>
    <col min="8194" max="8194" width="10.28515625" style="4" customWidth="1"/>
    <col min="8195" max="8195" width="30.7109375" style="4" customWidth="1"/>
    <col min="8196" max="8197" width="15.42578125" style="4" customWidth="1"/>
    <col min="8198" max="8199" width="9.140625" style="4" customWidth="1"/>
    <col min="8200" max="8200" width="13.140625" style="4" customWidth="1"/>
    <col min="8201" max="8203" width="9.140625" style="4" customWidth="1"/>
    <col min="8204" max="8449" width="9.140625" style="4"/>
    <col min="8450" max="8450" width="10.28515625" style="4" customWidth="1"/>
    <col min="8451" max="8451" width="30.7109375" style="4" customWidth="1"/>
    <col min="8452" max="8453" width="15.42578125" style="4" customWidth="1"/>
    <col min="8454" max="8455" width="9.140625" style="4" customWidth="1"/>
    <col min="8456" max="8456" width="13.140625" style="4" customWidth="1"/>
    <col min="8457" max="8459" width="9.140625" style="4" customWidth="1"/>
    <col min="8460" max="8705" width="9.140625" style="4"/>
    <col min="8706" max="8706" width="10.28515625" style="4" customWidth="1"/>
    <col min="8707" max="8707" width="30.7109375" style="4" customWidth="1"/>
    <col min="8708" max="8709" width="15.42578125" style="4" customWidth="1"/>
    <col min="8710" max="8711" width="9.140625" style="4" customWidth="1"/>
    <col min="8712" max="8712" width="13.140625" style="4" customWidth="1"/>
    <col min="8713" max="8715" width="9.140625" style="4" customWidth="1"/>
    <col min="8716" max="8961" width="9.140625" style="4"/>
    <col min="8962" max="8962" width="10.28515625" style="4" customWidth="1"/>
    <col min="8963" max="8963" width="30.7109375" style="4" customWidth="1"/>
    <col min="8964" max="8965" width="15.42578125" style="4" customWidth="1"/>
    <col min="8966" max="8967" width="9.140625" style="4" customWidth="1"/>
    <col min="8968" max="8968" width="13.140625" style="4" customWidth="1"/>
    <col min="8969" max="8971" width="9.140625" style="4" customWidth="1"/>
    <col min="8972" max="9217" width="9.140625" style="4"/>
    <col min="9218" max="9218" width="10.28515625" style="4" customWidth="1"/>
    <col min="9219" max="9219" width="30.7109375" style="4" customWidth="1"/>
    <col min="9220" max="9221" width="15.42578125" style="4" customWidth="1"/>
    <col min="9222" max="9223" width="9.140625" style="4" customWidth="1"/>
    <col min="9224" max="9224" width="13.140625" style="4" customWidth="1"/>
    <col min="9225" max="9227" width="9.140625" style="4" customWidth="1"/>
    <col min="9228" max="9473" width="9.140625" style="4"/>
    <col min="9474" max="9474" width="10.28515625" style="4" customWidth="1"/>
    <col min="9475" max="9475" width="30.7109375" style="4" customWidth="1"/>
    <col min="9476" max="9477" width="15.42578125" style="4" customWidth="1"/>
    <col min="9478" max="9479" width="9.140625" style="4" customWidth="1"/>
    <col min="9480" max="9480" width="13.140625" style="4" customWidth="1"/>
    <col min="9481" max="9483" width="9.140625" style="4" customWidth="1"/>
    <col min="9484" max="9729" width="9.140625" style="4"/>
    <col min="9730" max="9730" width="10.28515625" style="4" customWidth="1"/>
    <col min="9731" max="9731" width="30.7109375" style="4" customWidth="1"/>
    <col min="9732" max="9733" width="15.42578125" style="4" customWidth="1"/>
    <col min="9734" max="9735" width="9.140625" style="4" customWidth="1"/>
    <col min="9736" max="9736" width="13.140625" style="4" customWidth="1"/>
    <col min="9737" max="9739" width="9.140625" style="4" customWidth="1"/>
    <col min="9740" max="9985" width="9.140625" style="4"/>
    <col min="9986" max="9986" width="10.28515625" style="4" customWidth="1"/>
    <col min="9987" max="9987" width="30.7109375" style="4" customWidth="1"/>
    <col min="9988" max="9989" width="15.42578125" style="4" customWidth="1"/>
    <col min="9990" max="9991" width="9.140625" style="4" customWidth="1"/>
    <col min="9992" max="9992" width="13.140625" style="4" customWidth="1"/>
    <col min="9993" max="9995" width="9.140625" style="4" customWidth="1"/>
    <col min="9996" max="10241" width="9.140625" style="4"/>
    <col min="10242" max="10242" width="10.28515625" style="4" customWidth="1"/>
    <col min="10243" max="10243" width="30.7109375" style="4" customWidth="1"/>
    <col min="10244" max="10245" width="15.42578125" style="4" customWidth="1"/>
    <col min="10246" max="10247" width="9.140625" style="4" customWidth="1"/>
    <col min="10248" max="10248" width="13.140625" style="4" customWidth="1"/>
    <col min="10249" max="10251" width="9.140625" style="4" customWidth="1"/>
    <col min="10252" max="10497" width="9.140625" style="4"/>
    <col min="10498" max="10498" width="10.28515625" style="4" customWidth="1"/>
    <col min="10499" max="10499" width="30.7109375" style="4" customWidth="1"/>
    <col min="10500" max="10501" width="15.42578125" style="4" customWidth="1"/>
    <col min="10502" max="10503" width="9.140625" style="4" customWidth="1"/>
    <col min="10504" max="10504" width="13.140625" style="4" customWidth="1"/>
    <col min="10505" max="10507" width="9.140625" style="4" customWidth="1"/>
    <col min="10508" max="10753" width="9.140625" style="4"/>
    <col min="10754" max="10754" width="10.28515625" style="4" customWidth="1"/>
    <col min="10755" max="10755" width="30.7109375" style="4" customWidth="1"/>
    <col min="10756" max="10757" width="15.42578125" style="4" customWidth="1"/>
    <col min="10758" max="10759" width="9.140625" style="4" customWidth="1"/>
    <col min="10760" max="10760" width="13.140625" style="4" customWidth="1"/>
    <col min="10761" max="10763" width="9.140625" style="4" customWidth="1"/>
    <col min="10764" max="11009" width="9.140625" style="4"/>
    <col min="11010" max="11010" width="10.28515625" style="4" customWidth="1"/>
    <col min="11011" max="11011" width="30.7109375" style="4" customWidth="1"/>
    <col min="11012" max="11013" width="15.42578125" style="4" customWidth="1"/>
    <col min="11014" max="11015" width="9.140625" style="4" customWidth="1"/>
    <col min="11016" max="11016" width="13.140625" style="4" customWidth="1"/>
    <col min="11017" max="11019" width="9.140625" style="4" customWidth="1"/>
    <col min="11020" max="11265" width="9.140625" style="4"/>
    <col min="11266" max="11266" width="10.28515625" style="4" customWidth="1"/>
    <col min="11267" max="11267" width="30.7109375" style="4" customWidth="1"/>
    <col min="11268" max="11269" width="15.42578125" style="4" customWidth="1"/>
    <col min="11270" max="11271" width="9.140625" style="4" customWidth="1"/>
    <col min="11272" max="11272" width="13.140625" style="4" customWidth="1"/>
    <col min="11273" max="11275" width="9.140625" style="4" customWidth="1"/>
    <col min="11276" max="11521" width="9.140625" style="4"/>
    <col min="11522" max="11522" width="10.28515625" style="4" customWidth="1"/>
    <col min="11523" max="11523" width="30.7109375" style="4" customWidth="1"/>
    <col min="11524" max="11525" width="15.42578125" style="4" customWidth="1"/>
    <col min="11526" max="11527" width="9.140625" style="4" customWidth="1"/>
    <col min="11528" max="11528" width="13.140625" style="4" customWidth="1"/>
    <col min="11529" max="11531" width="9.140625" style="4" customWidth="1"/>
    <col min="11532" max="11777" width="9.140625" style="4"/>
    <col min="11778" max="11778" width="10.28515625" style="4" customWidth="1"/>
    <col min="11779" max="11779" width="30.7109375" style="4" customWidth="1"/>
    <col min="11780" max="11781" width="15.42578125" style="4" customWidth="1"/>
    <col min="11782" max="11783" width="9.140625" style="4" customWidth="1"/>
    <col min="11784" max="11784" width="13.140625" style="4" customWidth="1"/>
    <col min="11785" max="11787" width="9.140625" style="4" customWidth="1"/>
    <col min="11788" max="12033" width="9.140625" style="4"/>
    <col min="12034" max="12034" width="10.28515625" style="4" customWidth="1"/>
    <col min="12035" max="12035" width="30.7109375" style="4" customWidth="1"/>
    <col min="12036" max="12037" width="15.42578125" style="4" customWidth="1"/>
    <col min="12038" max="12039" width="9.140625" style="4" customWidth="1"/>
    <col min="12040" max="12040" width="13.140625" style="4" customWidth="1"/>
    <col min="12041" max="12043" width="9.140625" style="4" customWidth="1"/>
    <col min="12044" max="12289" width="9.140625" style="4"/>
    <col min="12290" max="12290" width="10.28515625" style="4" customWidth="1"/>
    <col min="12291" max="12291" width="30.7109375" style="4" customWidth="1"/>
    <col min="12292" max="12293" width="15.42578125" style="4" customWidth="1"/>
    <col min="12294" max="12295" width="9.140625" style="4" customWidth="1"/>
    <col min="12296" max="12296" width="13.140625" style="4" customWidth="1"/>
    <col min="12297" max="12299" width="9.140625" style="4" customWidth="1"/>
    <col min="12300" max="12545" width="9.140625" style="4"/>
    <col min="12546" max="12546" width="10.28515625" style="4" customWidth="1"/>
    <col min="12547" max="12547" width="30.7109375" style="4" customWidth="1"/>
    <col min="12548" max="12549" width="15.42578125" style="4" customWidth="1"/>
    <col min="12550" max="12551" width="9.140625" style="4" customWidth="1"/>
    <col min="12552" max="12552" width="13.140625" style="4" customWidth="1"/>
    <col min="12553" max="12555" width="9.140625" style="4" customWidth="1"/>
    <col min="12556" max="12801" width="9.140625" style="4"/>
    <col min="12802" max="12802" width="10.28515625" style="4" customWidth="1"/>
    <col min="12803" max="12803" width="30.7109375" style="4" customWidth="1"/>
    <col min="12804" max="12805" width="15.42578125" style="4" customWidth="1"/>
    <col min="12806" max="12807" width="9.140625" style="4" customWidth="1"/>
    <col min="12808" max="12808" width="13.140625" style="4" customWidth="1"/>
    <col min="12809" max="12811" width="9.140625" style="4" customWidth="1"/>
    <col min="12812" max="13057" width="9.140625" style="4"/>
    <col min="13058" max="13058" width="10.28515625" style="4" customWidth="1"/>
    <col min="13059" max="13059" width="30.7109375" style="4" customWidth="1"/>
    <col min="13060" max="13061" width="15.42578125" style="4" customWidth="1"/>
    <col min="13062" max="13063" width="9.140625" style="4" customWidth="1"/>
    <col min="13064" max="13064" width="13.140625" style="4" customWidth="1"/>
    <col min="13065" max="13067" width="9.140625" style="4" customWidth="1"/>
    <col min="13068" max="13313" width="9.140625" style="4"/>
    <col min="13314" max="13314" width="10.28515625" style="4" customWidth="1"/>
    <col min="13315" max="13315" width="30.7109375" style="4" customWidth="1"/>
    <col min="13316" max="13317" width="15.42578125" style="4" customWidth="1"/>
    <col min="13318" max="13319" width="9.140625" style="4" customWidth="1"/>
    <col min="13320" max="13320" width="13.140625" style="4" customWidth="1"/>
    <col min="13321" max="13323" width="9.140625" style="4" customWidth="1"/>
    <col min="13324" max="13569" width="9.140625" style="4"/>
    <col min="13570" max="13570" width="10.28515625" style="4" customWidth="1"/>
    <col min="13571" max="13571" width="30.7109375" style="4" customWidth="1"/>
    <col min="13572" max="13573" width="15.42578125" style="4" customWidth="1"/>
    <col min="13574" max="13575" width="9.140625" style="4" customWidth="1"/>
    <col min="13576" max="13576" width="13.140625" style="4" customWidth="1"/>
    <col min="13577" max="13579" width="9.140625" style="4" customWidth="1"/>
    <col min="13580" max="13825" width="9.140625" style="4"/>
    <col min="13826" max="13826" width="10.28515625" style="4" customWidth="1"/>
    <col min="13827" max="13827" width="30.7109375" style="4" customWidth="1"/>
    <col min="13828" max="13829" width="15.42578125" style="4" customWidth="1"/>
    <col min="13830" max="13831" width="9.140625" style="4" customWidth="1"/>
    <col min="13832" max="13832" width="13.140625" style="4" customWidth="1"/>
    <col min="13833" max="13835" width="9.140625" style="4" customWidth="1"/>
    <col min="13836" max="14081" width="9.140625" style="4"/>
    <col min="14082" max="14082" width="10.28515625" style="4" customWidth="1"/>
    <col min="14083" max="14083" width="30.7109375" style="4" customWidth="1"/>
    <col min="14084" max="14085" width="15.42578125" style="4" customWidth="1"/>
    <col min="14086" max="14087" width="9.140625" style="4" customWidth="1"/>
    <col min="14088" max="14088" width="13.140625" style="4" customWidth="1"/>
    <col min="14089" max="14091" width="9.140625" style="4" customWidth="1"/>
    <col min="14092" max="14337" width="9.140625" style="4"/>
    <col min="14338" max="14338" width="10.28515625" style="4" customWidth="1"/>
    <col min="14339" max="14339" width="30.7109375" style="4" customWidth="1"/>
    <col min="14340" max="14341" width="15.42578125" style="4" customWidth="1"/>
    <col min="14342" max="14343" width="9.140625" style="4" customWidth="1"/>
    <col min="14344" max="14344" width="13.140625" style="4" customWidth="1"/>
    <col min="14345" max="14347" width="9.140625" style="4" customWidth="1"/>
    <col min="14348" max="14593" width="9.140625" style="4"/>
    <col min="14594" max="14594" width="10.28515625" style="4" customWidth="1"/>
    <col min="14595" max="14595" width="30.7109375" style="4" customWidth="1"/>
    <col min="14596" max="14597" width="15.42578125" style="4" customWidth="1"/>
    <col min="14598" max="14599" width="9.140625" style="4" customWidth="1"/>
    <col min="14600" max="14600" width="13.140625" style="4" customWidth="1"/>
    <col min="14601" max="14603" width="9.140625" style="4" customWidth="1"/>
    <col min="14604" max="14849" width="9.140625" style="4"/>
    <col min="14850" max="14850" width="10.28515625" style="4" customWidth="1"/>
    <col min="14851" max="14851" width="30.7109375" style="4" customWidth="1"/>
    <col min="14852" max="14853" width="15.42578125" style="4" customWidth="1"/>
    <col min="14854" max="14855" width="9.140625" style="4" customWidth="1"/>
    <col min="14856" max="14856" width="13.140625" style="4" customWidth="1"/>
    <col min="14857" max="14859" width="9.140625" style="4" customWidth="1"/>
    <col min="14860" max="15105" width="9.140625" style="4"/>
    <col min="15106" max="15106" width="10.28515625" style="4" customWidth="1"/>
    <col min="15107" max="15107" width="30.7109375" style="4" customWidth="1"/>
    <col min="15108" max="15109" width="15.42578125" style="4" customWidth="1"/>
    <col min="15110" max="15111" width="9.140625" style="4" customWidth="1"/>
    <col min="15112" max="15112" width="13.140625" style="4" customWidth="1"/>
    <col min="15113" max="15115" width="9.140625" style="4" customWidth="1"/>
    <col min="15116" max="15361" width="9.140625" style="4"/>
    <col min="15362" max="15362" width="10.28515625" style="4" customWidth="1"/>
    <col min="15363" max="15363" width="30.7109375" style="4" customWidth="1"/>
    <col min="15364" max="15365" width="15.42578125" style="4" customWidth="1"/>
    <col min="15366" max="15367" width="9.140625" style="4" customWidth="1"/>
    <col min="15368" max="15368" width="13.140625" style="4" customWidth="1"/>
    <col min="15369" max="15371" width="9.140625" style="4" customWidth="1"/>
    <col min="15372" max="15617" width="9.140625" style="4"/>
    <col min="15618" max="15618" width="10.28515625" style="4" customWidth="1"/>
    <col min="15619" max="15619" width="30.7109375" style="4" customWidth="1"/>
    <col min="15620" max="15621" width="15.42578125" style="4" customWidth="1"/>
    <col min="15622" max="15623" width="9.140625" style="4" customWidth="1"/>
    <col min="15624" max="15624" width="13.140625" style="4" customWidth="1"/>
    <col min="15625" max="15627" width="9.140625" style="4" customWidth="1"/>
    <col min="15628" max="15873" width="9.140625" style="4"/>
    <col min="15874" max="15874" width="10.28515625" style="4" customWidth="1"/>
    <col min="15875" max="15875" width="30.7109375" style="4" customWidth="1"/>
    <col min="15876" max="15877" width="15.42578125" style="4" customWidth="1"/>
    <col min="15878" max="15879" width="9.140625" style="4" customWidth="1"/>
    <col min="15880" max="15880" width="13.140625" style="4" customWidth="1"/>
    <col min="15881" max="15883" width="9.140625" style="4" customWidth="1"/>
    <col min="15884" max="16129" width="9.140625" style="4"/>
    <col min="16130" max="16130" width="10.28515625" style="4" customWidth="1"/>
    <col min="16131" max="16131" width="30.7109375" style="4" customWidth="1"/>
    <col min="16132" max="16133" width="15.42578125" style="4" customWidth="1"/>
    <col min="16134" max="16135" width="9.140625" style="4" customWidth="1"/>
    <col min="16136" max="16136" width="13.140625" style="4" customWidth="1"/>
    <col min="16137" max="16139" width="9.140625" style="4" customWidth="1"/>
    <col min="16140" max="16384" width="9.140625" style="4"/>
  </cols>
  <sheetData>
    <row r="1" spans="1:11" ht="15.75">
      <c r="A1" s="73"/>
      <c r="B1" s="73"/>
      <c r="D1" s="95"/>
      <c r="F1" s="65" t="s">
        <v>121</v>
      </c>
      <c r="G1" s="73"/>
      <c r="H1" s="73"/>
      <c r="I1" s="73"/>
      <c r="J1" s="73"/>
      <c r="K1" s="73"/>
    </row>
    <row r="2" spans="1:11" ht="15.75">
      <c r="A2" s="73"/>
      <c r="B2" s="73"/>
      <c r="D2" s="95"/>
      <c r="F2" s="65"/>
      <c r="G2" s="73"/>
      <c r="H2" s="73"/>
      <c r="I2" s="73"/>
      <c r="J2" s="73"/>
      <c r="K2" s="73"/>
    </row>
    <row r="3" spans="1:11" ht="15.75">
      <c r="A3" s="73"/>
      <c r="B3" s="73"/>
      <c r="C3" s="66" t="s">
        <v>122</v>
      </c>
      <c r="D3" s="95"/>
      <c r="E3" s="95"/>
      <c r="F3" s="95"/>
      <c r="G3" s="73"/>
      <c r="H3" s="73"/>
      <c r="I3" s="73"/>
      <c r="J3" s="73"/>
      <c r="K3" s="73"/>
    </row>
    <row r="4" spans="1:11" ht="15.75">
      <c r="A4" s="98" t="s">
        <v>367</v>
      </c>
      <c r="B4" s="73"/>
      <c r="D4" s="95"/>
      <c r="E4" s="95"/>
      <c r="F4" s="95"/>
      <c r="G4" s="73"/>
      <c r="H4" s="73"/>
      <c r="I4" s="73"/>
      <c r="J4" s="73"/>
      <c r="K4" s="73"/>
    </row>
    <row r="5" spans="1:11" ht="15.75">
      <c r="A5" s="73"/>
      <c r="B5" s="73"/>
      <c r="C5" s="241" t="s">
        <v>330</v>
      </c>
      <c r="D5" s="95"/>
      <c r="E5" s="95"/>
      <c r="F5" s="95"/>
      <c r="G5" s="73"/>
      <c r="H5" s="73"/>
      <c r="I5" s="73"/>
      <c r="J5" s="73"/>
      <c r="K5" s="73"/>
    </row>
    <row r="6" spans="1:11" ht="15.75">
      <c r="A6" s="73"/>
      <c r="B6" s="73"/>
      <c r="C6" s="73"/>
      <c r="D6" s="95"/>
      <c r="E6" s="95"/>
      <c r="F6" s="95"/>
      <c r="G6" s="73"/>
      <c r="H6" s="73"/>
      <c r="I6" s="73"/>
      <c r="J6" s="73"/>
      <c r="K6" s="73"/>
    </row>
    <row r="7" spans="1:11" ht="94.5">
      <c r="A7" s="74" t="s">
        <v>0</v>
      </c>
      <c r="B7" s="74" t="s">
        <v>78</v>
      </c>
      <c r="C7" s="74" t="s">
        <v>368</v>
      </c>
      <c r="D7" s="46" t="s">
        <v>123</v>
      </c>
      <c r="E7" s="46" t="s">
        <v>124</v>
      </c>
      <c r="F7" s="46" t="s">
        <v>125</v>
      </c>
    </row>
    <row r="8" spans="1:11" ht="15.75">
      <c r="A8" s="74" t="s">
        <v>127</v>
      </c>
      <c r="B8" s="74" t="s">
        <v>128</v>
      </c>
      <c r="C8" s="74" t="s">
        <v>129</v>
      </c>
      <c r="D8" s="46">
        <v>4</v>
      </c>
      <c r="E8" s="74" t="s">
        <v>131</v>
      </c>
      <c r="F8" s="74" t="s">
        <v>132</v>
      </c>
    </row>
    <row r="9" spans="1:11" ht="15.75">
      <c r="A9" s="74"/>
      <c r="B9" s="74"/>
      <c r="C9" s="74"/>
      <c r="D9" s="317"/>
      <c r="E9" s="74"/>
      <c r="F9" s="74"/>
    </row>
    <row r="10" spans="1:11" ht="47.25">
      <c r="A10" s="74" t="s">
        <v>127</v>
      </c>
      <c r="B10" s="74" t="s">
        <v>80</v>
      </c>
      <c r="C10" s="92" t="s">
        <v>160</v>
      </c>
      <c r="D10" s="96">
        <v>4.5199999999999996</v>
      </c>
      <c r="E10" s="294">
        <v>95</v>
      </c>
      <c r="F10" s="96">
        <v>105</v>
      </c>
    </row>
    <row r="11" spans="1:11" ht="47.25">
      <c r="A11" s="74" t="s">
        <v>128</v>
      </c>
      <c r="B11" s="74" t="s">
        <v>58</v>
      </c>
      <c r="C11" s="92" t="s">
        <v>112</v>
      </c>
      <c r="D11" s="96">
        <v>4.43</v>
      </c>
      <c r="E11" s="294">
        <v>93</v>
      </c>
      <c r="F11" s="96">
        <v>105</v>
      </c>
    </row>
    <row r="12" spans="1:11" ht="47.25">
      <c r="A12" s="74" t="s">
        <v>129</v>
      </c>
      <c r="B12" s="74" t="s">
        <v>52</v>
      </c>
      <c r="C12" s="92" t="s">
        <v>107</v>
      </c>
      <c r="D12" s="96">
        <v>4.38</v>
      </c>
      <c r="E12" s="294">
        <v>92</v>
      </c>
      <c r="F12" s="96">
        <v>105</v>
      </c>
    </row>
    <row r="13" spans="1:11" ht="31.5">
      <c r="A13" s="74" t="s">
        <v>130</v>
      </c>
      <c r="B13" s="74" t="s">
        <v>64</v>
      </c>
      <c r="C13" s="92" t="s">
        <v>126</v>
      </c>
      <c r="D13" s="96">
        <v>4.2699999999999996</v>
      </c>
      <c r="E13" s="96">
        <v>64</v>
      </c>
      <c r="F13" s="96">
        <v>75</v>
      </c>
    </row>
    <row r="14" spans="1:11" ht="47.25">
      <c r="A14" s="74" t="s">
        <v>131</v>
      </c>
      <c r="B14" s="74" t="s">
        <v>65</v>
      </c>
      <c r="C14" s="92" t="s">
        <v>117</v>
      </c>
      <c r="D14" s="96">
        <v>4.22</v>
      </c>
      <c r="E14" s="96">
        <v>97</v>
      </c>
      <c r="F14" s="96">
        <v>115</v>
      </c>
    </row>
    <row r="15" spans="1:11" ht="47.25">
      <c r="A15" s="74" t="s">
        <v>132</v>
      </c>
      <c r="B15" s="74" t="s">
        <v>59</v>
      </c>
      <c r="C15" s="92" t="s">
        <v>113</v>
      </c>
      <c r="D15" s="96">
        <v>4.1900000000000004</v>
      </c>
      <c r="E15" s="294">
        <v>88</v>
      </c>
      <c r="F15" s="96">
        <v>105</v>
      </c>
    </row>
    <row r="16" spans="1:11" ht="47.25">
      <c r="A16" s="74" t="s">
        <v>133</v>
      </c>
      <c r="B16" s="74" t="s">
        <v>79</v>
      </c>
      <c r="C16" s="92" t="s">
        <v>159</v>
      </c>
      <c r="D16" s="96">
        <v>4</v>
      </c>
      <c r="E16" s="294">
        <v>84</v>
      </c>
      <c r="F16" s="96">
        <v>105</v>
      </c>
    </row>
    <row r="17" spans="1:27" ht="47.25">
      <c r="A17" s="74" t="s">
        <v>134</v>
      </c>
      <c r="B17" s="74" t="s">
        <v>60</v>
      </c>
      <c r="C17" s="92" t="s">
        <v>114</v>
      </c>
      <c r="D17" s="96">
        <v>4</v>
      </c>
      <c r="E17" s="294">
        <v>84</v>
      </c>
      <c r="F17" s="96">
        <v>105</v>
      </c>
    </row>
    <row r="18" spans="1:27" ht="47.25">
      <c r="A18" s="74" t="s">
        <v>135</v>
      </c>
      <c r="B18" s="74" t="s">
        <v>83</v>
      </c>
      <c r="C18" s="92" t="s">
        <v>119</v>
      </c>
      <c r="D18" s="96">
        <v>3.93</v>
      </c>
      <c r="E18" s="96">
        <v>59</v>
      </c>
      <c r="F18" s="96">
        <v>75</v>
      </c>
    </row>
    <row r="19" spans="1:27" ht="63">
      <c r="A19" s="74" t="s">
        <v>136</v>
      </c>
      <c r="B19" s="74" t="s">
        <v>68</v>
      </c>
      <c r="C19" s="92" t="s">
        <v>158</v>
      </c>
      <c r="D19" s="96">
        <v>3.91</v>
      </c>
      <c r="E19" s="96">
        <v>90</v>
      </c>
      <c r="F19" s="96">
        <v>115</v>
      </c>
    </row>
    <row r="20" spans="1:27" ht="47.25">
      <c r="A20" s="74" t="s">
        <v>137</v>
      </c>
      <c r="B20" s="74" t="s">
        <v>61</v>
      </c>
      <c r="C20" s="92" t="s">
        <v>115</v>
      </c>
      <c r="D20" s="96">
        <v>3.76</v>
      </c>
      <c r="E20" s="294">
        <v>79</v>
      </c>
      <c r="F20" s="96">
        <v>105</v>
      </c>
    </row>
    <row r="21" spans="1:27" ht="47.25">
      <c r="A21" s="74" t="s">
        <v>138</v>
      </c>
      <c r="B21" s="74" t="s">
        <v>81</v>
      </c>
      <c r="C21" s="92" t="s">
        <v>161</v>
      </c>
      <c r="D21" s="96">
        <v>3.76</v>
      </c>
      <c r="E21" s="96">
        <v>79</v>
      </c>
      <c r="F21" s="96">
        <v>105</v>
      </c>
    </row>
    <row r="22" spans="1:27" ht="47.25">
      <c r="A22" s="74" t="s">
        <v>139</v>
      </c>
      <c r="B22" s="74" t="s">
        <v>54</v>
      </c>
      <c r="C22" s="92" t="s">
        <v>109</v>
      </c>
      <c r="D22" s="96">
        <v>3.71</v>
      </c>
      <c r="E22" s="294">
        <v>78</v>
      </c>
      <c r="F22" s="96">
        <v>105</v>
      </c>
    </row>
    <row r="23" spans="1:27" ht="63">
      <c r="A23" s="74" t="s">
        <v>140</v>
      </c>
      <c r="B23" s="74" t="s">
        <v>57</v>
      </c>
      <c r="C23" s="92" t="s">
        <v>111</v>
      </c>
      <c r="D23" s="96">
        <v>3.71</v>
      </c>
      <c r="E23" s="294">
        <v>78</v>
      </c>
      <c r="F23" s="96">
        <v>105</v>
      </c>
    </row>
    <row r="24" spans="1:27" ht="47.25">
      <c r="A24" s="74" t="s">
        <v>141</v>
      </c>
      <c r="B24" s="74" t="s">
        <v>53</v>
      </c>
      <c r="C24" s="92" t="s">
        <v>108</v>
      </c>
      <c r="D24" s="96">
        <v>3.62</v>
      </c>
      <c r="E24" s="294">
        <v>76</v>
      </c>
      <c r="F24" s="96">
        <v>105</v>
      </c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</row>
    <row r="25" spans="1:27" s="75" customFormat="1" ht="31.5">
      <c r="A25" s="74" t="s">
        <v>142</v>
      </c>
      <c r="B25" s="74" t="s">
        <v>69</v>
      </c>
      <c r="C25" s="92" t="s">
        <v>120</v>
      </c>
      <c r="D25" s="96">
        <v>3.57</v>
      </c>
      <c r="E25" s="96">
        <v>82</v>
      </c>
      <c r="F25" s="96">
        <v>115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47.25">
      <c r="A26" s="74" t="s">
        <v>143</v>
      </c>
      <c r="B26" s="74" t="s">
        <v>55</v>
      </c>
      <c r="C26" s="92" t="s">
        <v>110</v>
      </c>
      <c r="D26" s="96">
        <v>3.38</v>
      </c>
      <c r="E26" s="294">
        <v>71</v>
      </c>
      <c r="F26" s="96">
        <v>105</v>
      </c>
    </row>
    <row r="27" spans="1:27" ht="63">
      <c r="A27" s="74" t="s">
        <v>156</v>
      </c>
      <c r="B27" s="74" t="s">
        <v>82</v>
      </c>
      <c r="C27" s="92" t="s">
        <v>116</v>
      </c>
      <c r="D27" s="96">
        <v>3.09</v>
      </c>
      <c r="E27" s="96">
        <v>68</v>
      </c>
      <c r="F27" s="96">
        <v>110</v>
      </c>
    </row>
    <row r="28" spans="1:27" ht="47.25">
      <c r="A28" s="74"/>
      <c r="B28" s="74" t="s">
        <v>66</v>
      </c>
      <c r="C28" s="92" t="s">
        <v>118</v>
      </c>
      <c r="D28" s="96">
        <v>0</v>
      </c>
      <c r="E28" s="96" t="s">
        <v>331</v>
      </c>
      <c r="F28" s="96" t="s">
        <v>331</v>
      </c>
    </row>
    <row r="29" spans="1:27" ht="47.25">
      <c r="A29" s="74"/>
      <c r="B29" s="74" t="s">
        <v>67</v>
      </c>
      <c r="C29" s="92" t="s">
        <v>157</v>
      </c>
      <c r="D29" s="96">
        <v>0</v>
      </c>
      <c r="E29" s="96" t="s">
        <v>331</v>
      </c>
      <c r="F29" s="96" t="s">
        <v>331</v>
      </c>
    </row>
    <row r="30" spans="1:27" ht="31.5">
      <c r="A30" s="93"/>
      <c r="B30" s="93"/>
      <c r="C30" s="94" t="s">
        <v>369</v>
      </c>
      <c r="D30" s="97">
        <f>SUM(D10:D29)/18</f>
        <v>3.9138888888888883</v>
      </c>
      <c r="E30" s="97" t="s">
        <v>144</v>
      </c>
      <c r="F30" s="97" t="s">
        <v>144</v>
      </c>
    </row>
  </sheetData>
  <autoFilter ref="A9:F28">
    <sortState ref="A10:F30">
      <sortCondition descending="1" ref="D9:D29"/>
    </sortState>
  </autoFilter>
  <pageMargins left="0.70866141732283472" right="0.11811023622047245" top="0.55118110236220474" bottom="0.35433070866141736" header="0.31496062992125984" footer="0.31496062992125984"/>
  <pageSetup paperSize="9" scale="8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5"/>
  <sheetViews>
    <sheetView topLeftCell="A5" zoomScale="55" zoomScaleNormal="55" workbookViewId="0">
      <selection activeCell="A10" sqref="A10:F15"/>
    </sheetView>
  </sheetViews>
  <sheetFormatPr defaultRowHeight="15"/>
  <cols>
    <col min="1" max="1" width="7.140625" customWidth="1"/>
    <col min="2" max="2" width="30.140625" customWidth="1"/>
    <col min="3" max="3" width="8.140625" customWidth="1"/>
    <col min="4" max="4" width="19.85546875" style="67" customWidth="1"/>
    <col min="5" max="5" width="25.85546875" style="67" customWidth="1"/>
    <col min="6" max="6" width="19.42578125" style="67" customWidth="1"/>
  </cols>
  <sheetData>
    <row r="1" spans="1:7">
      <c r="B1" s="404" t="s">
        <v>340</v>
      </c>
      <c r="C1" s="404"/>
      <c r="D1" s="404"/>
      <c r="E1" s="404"/>
    </row>
    <row r="2" spans="1:7">
      <c r="B2" s="404"/>
      <c r="C2" s="404"/>
      <c r="D2" s="404"/>
      <c r="E2" s="404"/>
    </row>
    <row r="3" spans="1:7">
      <c r="B3" s="404"/>
      <c r="C3" s="404"/>
      <c r="D3" s="404"/>
      <c r="E3" s="404"/>
    </row>
    <row r="4" spans="1:7">
      <c r="B4" s="404"/>
      <c r="C4" s="404"/>
      <c r="D4" s="404"/>
      <c r="E4" s="404"/>
    </row>
    <row r="5" spans="1:7">
      <c r="A5" s="61"/>
      <c r="B5" s="61"/>
      <c r="C5" s="61"/>
      <c r="D5" s="61"/>
      <c r="E5" s="61"/>
      <c r="F5" s="61"/>
    </row>
    <row r="6" spans="1:7" ht="118.5" customHeight="1">
      <c r="A6" s="76" t="s">
        <v>0</v>
      </c>
      <c r="B6" s="76" t="s">
        <v>147</v>
      </c>
      <c r="C6" s="54" t="s">
        <v>104</v>
      </c>
      <c r="D6" s="68" t="s">
        <v>341</v>
      </c>
      <c r="E6" s="68" t="s">
        <v>148</v>
      </c>
      <c r="F6" s="68" t="s">
        <v>149</v>
      </c>
    </row>
    <row r="7" spans="1:7" ht="15.75">
      <c r="A7" s="76">
        <v>1</v>
      </c>
      <c r="B7" s="76">
        <v>2</v>
      </c>
      <c r="C7" s="76">
        <v>3</v>
      </c>
      <c r="D7" s="76">
        <v>4</v>
      </c>
      <c r="E7" s="76">
        <v>5</v>
      </c>
      <c r="F7" s="76">
        <v>6</v>
      </c>
    </row>
    <row r="8" spans="1:7" ht="15.75">
      <c r="A8" s="76"/>
      <c r="B8" s="76"/>
      <c r="C8" s="55"/>
      <c r="D8" s="68"/>
      <c r="E8" s="68"/>
      <c r="F8" s="68"/>
    </row>
    <row r="10" spans="1:7" ht="94.5">
      <c r="A10" s="62" t="s">
        <v>11</v>
      </c>
      <c r="B10" s="63" t="s">
        <v>347</v>
      </c>
      <c r="C10" s="50">
        <v>3.9444444444444446</v>
      </c>
      <c r="D10" s="71" t="s">
        <v>312</v>
      </c>
      <c r="E10" s="100" t="s">
        <v>370</v>
      </c>
      <c r="F10" s="100" t="s">
        <v>150</v>
      </c>
      <c r="G10" s="67"/>
    </row>
    <row r="11" spans="1:7" ht="94.5">
      <c r="A11" s="62" t="s">
        <v>21</v>
      </c>
      <c r="B11" s="63" t="s">
        <v>187</v>
      </c>
      <c r="C11" s="50">
        <v>3.4375</v>
      </c>
      <c r="D11" s="71" t="s">
        <v>314</v>
      </c>
      <c r="E11" s="100" t="s">
        <v>336</v>
      </c>
      <c r="F11" s="100" t="s">
        <v>337</v>
      </c>
      <c r="G11" s="67"/>
    </row>
    <row r="12" spans="1:7" ht="94.5">
      <c r="A12" s="62" t="s">
        <v>24</v>
      </c>
      <c r="B12" s="63" t="s">
        <v>365</v>
      </c>
      <c r="C12" s="50">
        <v>4.0625</v>
      </c>
      <c r="D12" s="71" t="s">
        <v>316</v>
      </c>
      <c r="E12" s="100" t="s">
        <v>338</v>
      </c>
      <c r="F12" s="100" t="s">
        <v>337</v>
      </c>
      <c r="G12" s="67"/>
    </row>
    <row r="13" spans="1:7" ht="96.75" customHeight="1">
      <c r="A13" s="62" t="s">
        <v>30</v>
      </c>
      <c r="B13" s="63" t="s">
        <v>350</v>
      </c>
      <c r="C13" s="50">
        <v>1.1666666666666667</v>
      </c>
      <c r="D13" s="71" t="s">
        <v>319</v>
      </c>
      <c r="E13" s="100" t="s">
        <v>151</v>
      </c>
      <c r="F13" s="99" t="s">
        <v>152</v>
      </c>
      <c r="G13" s="67"/>
    </row>
    <row r="14" spans="1:7" ht="110.25">
      <c r="A14" s="62" t="s">
        <v>37</v>
      </c>
      <c r="B14" s="63" t="s">
        <v>96</v>
      </c>
      <c r="C14" s="50">
        <v>1.6666666666666667</v>
      </c>
      <c r="D14" s="71" t="s">
        <v>322</v>
      </c>
      <c r="E14" s="100" t="s">
        <v>339</v>
      </c>
      <c r="F14" s="100" t="s">
        <v>153</v>
      </c>
      <c r="G14" s="67"/>
    </row>
    <row r="15" spans="1:7" ht="189">
      <c r="A15" s="62" t="s">
        <v>45</v>
      </c>
      <c r="B15" s="63" t="s">
        <v>353</v>
      </c>
      <c r="C15" s="50">
        <v>0.625</v>
      </c>
      <c r="D15" s="71" t="s">
        <v>323</v>
      </c>
      <c r="E15" s="100" t="s">
        <v>335</v>
      </c>
      <c r="F15" s="100" t="s">
        <v>154</v>
      </c>
      <c r="G15" s="67"/>
    </row>
  </sheetData>
  <autoFilter ref="A8:F8"/>
  <mergeCells count="1">
    <mergeCell ref="B1:E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2"/>
  <sheetViews>
    <sheetView topLeftCell="A4" workbookViewId="0">
      <selection activeCell="C7" sqref="C7"/>
    </sheetView>
  </sheetViews>
  <sheetFormatPr defaultRowHeight="12.75" customHeight="1"/>
  <cols>
    <col min="1" max="2" width="10.28515625" style="4" customWidth="1"/>
    <col min="3" max="3" width="46.85546875" style="4" customWidth="1"/>
    <col min="4" max="4" width="9.140625" style="4" customWidth="1"/>
    <col min="5" max="5" width="13.140625" style="4" customWidth="1"/>
    <col min="6" max="8" width="9.140625" style="4" customWidth="1"/>
    <col min="9" max="254" width="9.140625" style="4"/>
    <col min="255" max="255" width="10.28515625" style="4" customWidth="1"/>
    <col min="256" max="256" width="30.7109375" style="4" customWidth="1"/>
    <col min="257" max="258" width="15.42578125" style="4" customWidth="1"/>
    <col min="259" max="260" width="9.140625" style="4" customWidth="1"/>
    <col min="261" max="261" width="13.140625" style="4" customWidth="1"/>
    <col min="262" max="264" width="9.140625" style="4" customWidth="1"/>
    <col min="265" max="510" width="9.140625" style="4"/>
    <col min="511" max="511" width="10.28515625" style="4" customWidth="1"/>
    <col min="512" max="512" width="30.7109375" style="4" customWidth="1"/>
    <col min="513" max="514" width="15.42578125" style="4" customWidth="1"/>
    <col min="515" max="516" width="9.140625" style="4" customWidth="1"/>
    <col min="517" max="517" width="13.140625" style="4" customWidth="1"/>
    <col min="518" max="520" width="9.140625" style="4" customWidth="1"/>
    <col min="521" max="766" width="9.140625" style="4"/>
    <col min="767" max="767" width="10.28515625" style="4" customWidth="1"/>
    <col min="768" max="768" width="30.7109375" style="4" customWidth="1"/>
    <col min="769" max="770" width="15.42578125" style="4" customWidth="1"/>
    <col min="771" max="772" width="9.140625" style="4" customWidth="1"/>
    <col min="773" max="773" width="13.140625" style="4" customWidth="1"/>
    <col min="774" max="776" width="9.140625" style="4" customWidth="1"/>
    <col min="777" max="1022" width="9.140625" style="4"/>
    <col min="1023" max="1023" width="10.28515625" style="4" customWidth="1"/>
    <col min="1024" max="1024" width="30.7109375" style="4" customWidth="1"/>
    <col min="1025" max="1026" width="15.42578125" style="4" customWidth="1"/>
    <col min="1027" max="1028" width="9.140625" style="4" customWidth="1"/>
    <col min="1029" max="1029" width="13.140625" style="4" customWidth="1"/>
    <col min="1030" max="1032" width="9.140625" style="4" customWidth="1"/>
    <col min="1033" max="1278" width="9.140625" style="4"/>
    <col min="1279" max="1279" width="10.28515625" style="4" customWidth="1"/>
    <col min="1280" max="1280" width="30.7109375" style="4" customWidth="1"/>
    <col min="1281" max="1282" width="15.42578125" style="4" customWidth="1"/>
    <col min="1283" max="1284" width="9.140625" style="4" customWidth="1"/>
    <col min="1285" max="1285" width="13.140625" style="4" customWidth="1"/>
    <col min="1286" max="1288" width="9.140625" style="4" customWidth="1"/>
    <col min="1289" max="1534" width="9.140625" style="4"/>
    <col min="1535" max="1535" width="10.28515625" style="4" customWidth="1"/>
    <col min="1536" max="1536" width="30.7109375" style="4" customWidth="1"/>
    <col min="1537" max="1538" width="15.42578125" style="4" customWidth="1"/>
    <col min="1539" max="1540" width="9.140625" style="4" customWidth="1"/>
    <col min="1541" max="1541" width="13.140625" style="4" customWidth="1"/>
    <col min="1542" max="1544" width="9.140625" style="4" customWidth="1"/>
    <col min="1545" max="1790" width="9.140625" style="4"/>
    <col min="1791" max="1791" width="10.28515625" style="4" customWidth="1"/>
    <col min="1792" max="1792" width="30.7109375" style="4" customWidth="1"/>
    <col min="1793" max="1794" width="15.42578125" style="4" customWidth="1"/>
    <col min="1795" max="1796" width="9.140625" style="4" customWidth="1"/>
    <col min="1797" max="1797" width="13.140625" style="4" customWidth="1"/>
    <col min="1798" max="1800" width="9.140625" style="4" customWidth="1"/>
    <col min="1801" max="2046" width="9.140625" style="4"/>
    <col min="2047" max="2047" width="10.28515625" style="4" customWidth="1"/>
    <col min="2048" max="2048" width="30.7109375" style="4" customWidth="1"/>
    <col min="2049" max="2050" width="15.42578125" style="4" customWidth="1"/>
    <col min="2051" max="2052" width="9.140625" style="4" customWidth="1"/>
    <col min="2053" max="2053" width="13.140625" style="4" customWidth="1"/>
    <col min="2054" max="2056" width="9.140625" style="4" customWidth="1"/>
    <col min="2057" max="2302" width="9.140625" style="4"/>
    <col min="2303" max="2303" width="10.28515625" style="4" customWidth="1"/>
    <col min="2304" max="2304" width="30.7109375" style="4" customWidth="1"/>
    <col min="2305" max="2306" width="15.42578125" style="4" customWidth="1"/>
    <col min="2307" max="2308" width="9.140625" style="4" customWidth="1"/>
    <col min="2309" max="2309" width="13.140625" style="4" customWidth="1"/>
    <col min="2310" max="2312" width="9.140625" style="4" customWidth="1"/>
    <col min="2313" max="2558" width="9.140625" style="4"/>
    <col min="2559" max="2559" width="10.28515625" style="4" customWidth="1"/>
    <col min="2560" max="2560" width="30.7109375" style="4" customWidth="1"/>
    <col min="2561" max="2562" width="15.42578125" style="4" customWidth="1"/>
    <col min="2563" max="2564" width="9.140625" style="4" customWidth="1"/>
    <col min="2565" max="2565" width="13.140625" style="4" customWidth="1"/>
    <col min="2566" max="2568" width="9.140625" style="4" customWidth="1"/>
    <col min="2569" max="2814" width="9.140625" style="4"/>
    <col min="2815" max="2815" width="10.28515625" style="4" customWidth="1"/>
    <col min="2816" max="2816" width="30.7109375" style="4" customWidth="1"/>
    <col min="2817" max="2818" width="15.42578125" style="4" customWidth="1"/>
    <col min="2819" max="2820" width="9.140625" style="4" customWidth="1"/>
    <col min="2821" max="2821" width="13.140625" style="4" customWidth="1"/>
    <col min="2822" max="2824" width="9.140625" style="4" customWidth="1"/>
    <col min="2825" max="3070" width="9.140625" style="4"/>
    <col min="3071" max="3071" width="10.28515625" style="4" customWidth="1"/>
    <col min="3072" max="3072" width="30.7109375" style="4" customWidth="1"/>
    <col min="3073" max="3074" width="15.42578125" style="4" customWidth="1"/>
    <col min="3075" max="3076" width="9.140625" style="4" customWidth="1"/>
    <col min="3077" max="3077" width="13.140625" style="4" customWidth="1"/>
    <col min="3078" max="3080" width="9.140625" style="4" customWidth="1"/>
    <col min="3081" max="3326" width="9.140625" style="4"/>
    <col min="3327" max="3327" width="10.28515625" style="4" customWidth="1"/>
    <col min="3328" max="3328" width="30.7109375" style="4" customWidth="1"/>
    <col min="3329" max="3330" width="15.42578125" style="4" customWidth="1"/>
    <col min="3331" max="3332" width="9.140625" style="4" customWidth="1"/>
    <col min="3333" max="3333" width="13.140625" style="4" customWidth="1"/>
    <col min="3334" max="3336" width="9.140625" style="4" customWidth="1"/>
    <col min="3337" max="3582" width="9.140625" style="4"/>
    <col min="3583" max="3583" width="10.28515625" style="4" customWidth="1"/>
    <col min="3584" max="3584" width="30.7109375" style="4" customWidth="1"/>
    <col min="3585" max="3586" width="15.42578125" style="4" customWidth="1"/>
    <col min="3587" max="3588" width="9.140625" style="4" customWidth="1"/>
    <col min="3589" max="3589" width="13.140625" style="4" customWidth="1"/>
    <col min="3590" max="3592" width="9.140625" style="4" customWidth="1"/>
    <col min="3593" max="3838" width="9.140625" style="4"/>
    <col min="3839" max="3839" width="10.28515625" style="4" customWidth="1"/>
    <col min="3840" max="3840" width="30.7109375" style="4" customWidth="1"/>
    <col min="3841" max="3842" width="15.42578125" style="4" customWidth="1"/>
    <col min="3843" max="3844" width="9.140625" style="4" customWidth="1"/>
    <col min="3845" max="3845" width="13.140625" style="4" customWidth="1"/>
    <col min="3846" max="3848" width="9.140625" style="4" customWidth="1"/>
    <col min="3849" max="4094" width="9.140625" style="4"/>
    <col min="4095" max="4095" width="10.28515625" style="4" customWidth="1"/>
    <col min="4096" max="4096" width="30.7109375" style="4" customWidth="1"/>
    <col min="4097" max="4098" width="15.42578125" style="4" customWidth="1"/>
    <col min="4099" max="4100" width="9.140625" style="4" customWidth="1"/>
    <col min="4101" max="4101" width="13.140625" style="4" customWidth="1"/>
    <col min="4102" max="4104" width="9.140625" style="4" customWidth="1"/>
    <col min="4105" max="4350" width="9.140625" style="4"/>
    <col min="4351" max="4351" width="10.28515625" style="4" customWidth="1"/>
    <col min="4352" max="4352" width="30.7109375" style="4" customWidth="1"/>
    <col min="4353" max="4354" width="15.42578125" style="4" customWidth="1"/>
    <col min="4355" max="4356" width="9.140625" style="4" customWidth="1"/>
    <col min="4357" max="4357" width="13.140625" style="4" customWidth="1"/>
    <col min="4358" max="4360" width="9.140625" style="4" customWidth="1"/>
    <col min="4361" max="4606" width="9.140625" style="4"/>
    <col min="4607" max="4607" width="10.28515625" style="4" customWidth="1"/>
    <col min="4608" max="4608" width="30.7109375" style="4" customWidth="1"/>
    <col min="4609" max="4610" width="15.42578125" style="4" customWidth="1"/>
    <col min="4611" max="4612" width="9.140625" style="4" customWidth="1"/>
    <col min="4613" max="4613" width="13.140625" style="4" customWidth="1"/>
    <col min="4614" max="4616" width="9.140625" style="4" customWidth="1"/>
    <col min="4617" max="4862" width="9.140625" style="4"/>
    <col min="4863" max="4863" width="10.28515625" style="4" customWidth="1"/>
    <col min="4864" max="4864" width="30.7109375" style="4" customWidth="1"/>
    <col min="4865" max="4866" width="15.42578125" style="4" customWidth="1"/>
    <col min="4867" max="4868" width="9.140625" style="4" customWidth="1"/>
    <col min="4869" max="4869" width="13.140625" style="4" customWidth="1"/>
    <col min="4870" max="4872" width="9.140625" style="4" customWidth="1"/>
    <col min="4873" max="5118" width="9.140625" style="4"/>
    <col min="5119" max="5119" width="10.28515625" style="4" customWidth="1"/>
    <col min="5120" max="5120" width="30.7109375" style="4" customWidth="1"/>
    <col min="5121" max="5122" width="15.42578125" style="4" customWidth="1"/>
    <col min="5123" max="5124" width="9.140625" style="4" customWidth="1"/>
    <col min="5125" max="5125" width="13.140625" style="4" customWidth="1"/>
    <col min="5126" max="5128" width="9.140625" style="4" customWidth="1"/>
    <col min="5129" max="5374" width="9.140625" style="4"/>
    <col min="5375" max="5375" width="10.28515625" style="4" customWidth="1"/>
    <col min="5376" max="5376" width="30.7109375" style="4" customWidth="1"/>
    <col min="5377" max="5378" width="15.42578125" style="4" customWidth="1"/>
    <col min="5379" max="5380" width="9.140625" style="4" customWidth="1"/>
    <col min="5381" max="5381" width="13.140625" style="4" customWidth="1"/>
    <col min="5382" max="5384" width="9.140625" style="4" customWidth="1"/>
    <col min="5385" max="5630" width="9.140625" style="4"/>
    <col min="5631" max="5631" width="10.28515625" style="4" customWidth="1"/>
    <col min="5632" max="5632" width="30.7109375" style="4" customWidth="1"/>
    <col min="5633" max="5634" width="15.42578125" style="4" customWidth="1"/>
    <col min="5635" max="5636" width="9.140625" style="4" customWidth="1"/>
    <col min="5637" max="5637" width="13.140625" style="4" customWidth="1"/>
    <col min="5638" max="5640" width="9.140625" style="4" customWidth="1"/>
    <col min="5641" max="5886" width="9.140625" style="4"/>
    <col min="5887" max="5887" width="10.28515625" style="4" customWidth="1"/>
    <col min="5888" max="5888" width="30.7109375" style="4" customWidth="1"/>
    <col min="5889" max="5890" width="15.42578125" style="4" customWidth="1"/>
    <col min="5891" max="5892" width="9.140625" style="4" customWidth="1"/>
    <col min="5893" max="5893" width="13.140625" style="4" customWidth="1"/>
    <col min="5894" max="5896" width="9.140625" style="4" customWidth="1"/>
    <col min="5897" max="6142" width="9.140625" style="4"/>
    <col min="6143" max="6143" width="10.28515625" style="4" customWidth="1"/>
    <col min="6144" max="6144" width="30.7109375" style="4" customWidth="1"/>
    <col min="6145" max="6146" width="15.42578125" style="4" customWidth="1"/>
    <col min="6147" max="6148" width="9.140625" style="4" customWidth="1"/>
    <col min="6149" max="6149" width="13.140625" style="4" customWidth="1"/>
    <col min="6150" max="6152" width="9.140625" style="4" customWidth="1"/>
    <col min="6153" max="6398" width="9.140625" style="4"/>
    <col min="6399" max="6399" width="10.28515625" style="4" customWidth="1"/>
    <col min="6400" max="6400" width="30.7109375" style="4" customWidth="1"/>
    <col min="6401" max="6402" width="15.42578125" style="4" customWidth="1"/>
    <col min="6403" max="6404" width="9.140625" style="4" customWidth="1"/>
    <col min="6405" max="6405" width="13.140625" style="4" customWidth="1"/>
    <col min="6406" max="6408" width="9.140625" style="4" customWidth="1"/>
    <col min="6409" max="6654" width="9.140625" style="4"/>
    <col min="6655" max="6655" width="10.28515625" style="4" customWidth="1"/>
    <col min="6656" max="6656" width="30.7109375" style="4" customWidth="1"/>
    <col min="6657" max="6658" width="15.42578125" style="4" customWidth="1"/>
    <col min="6659" max="6660" width="9.140625" style="4" customWidth="1"/>
    <col min="6661" max="6661" width="13.140625" style="4" customWidth="1"/>
    <col min="6662" max="6664" width="9.140625" style="4" customWidth="1"/>
    <col min="6665" max="6910" width="9.140625" style="4"/>
    <col min="6911" max="6911" width="10.28515625" style="4" customWidth="1"/>
    <col min="6912" max="6912" width="30.7109375" style="4" customWidth="1"/>
    <col min="6913" max="6914" width="15.42578125" style="4" customWidth="1"/>
    <col min="6915" max="6916" width="9.140625" style="4" customWidth="1"/>
    <col min="6917" max="6917" width="13.140625" style="4" customWidth="1"/>
    <col min="6918" max="6920" width="9.140625" style="4" customWidth="1"/>
    <col min="6921" max="7166" width="9.140625" style="4"/>
    <col min="7167" max="7167" width="10.28515625" style="4" customWidth="1"/>
    <col min="7168" max="7168" width="30.7109375" style="4" customWidth="1"/>
    <col min="7169" max="7170" width="15.42578125" style="4" customWidth="1"/>
    <col min="7171" max="7172" width="9.140625" style="4" customWidth="1"/>
    <col min="7173" max="7173" width="13.140625" style="4" customWidth="1"/>
    <col min="7174" max="7176" width="9.140625" style="4" customWidth="1"/>
    <col min="7177" max="7422" width="9.140625" style="4"/>
    <col min="7423" max="7423" width="10.28515625" style="4" customWidth="1"/>
    <col min="7424" max="7424" width="30.7109375" style="4" customWidth="1"/>
    <col min="7425" max="7426" width="15.42578125" style="4" customWidth="1"/>
    <col min="7427" max="7428" width="9.140625" style="4" customWidth="1"/>
    <col min="7429" max="7429" width="13.140625" style="4" customWidth="1"/>
    <col min="7430" max="7432" width="9.140625" style="4" customWidth="1"/>
    <col min="7433" max="7678" width="9.140625" style="4"/>
    <col min="7679" max="7679" width="10.28515625" style="4" customWidth="1"/>
    <col min="7680" max="7680" width="30.7109375" style="4" customWidth="1"/>
    <col min="7681" max="7682" width="15.42578125" style="4" customWidth="1"/>
    <col min="7683" max="7684" width="9.140625" style="4" customWidth="1"/>
    <col min="7685" max="7685" width="13.140625" style="4" customWidth="1"/>
    <col min="7686" max="7688" width="9.140625" style="4" customWidth="1"/>
    <col min="7689" max="7934" width="9.140625" style="4"/>
    <col min="7935" max="7935" width="10.28515625" style="4" customWidth="1"/>
    <col min="7936" max="7936" width="30.7109375" style="4" customWidth="1"/>
    <col min="7937" max="7938" width="15.42578125" style="4" customWidth="1"/>
    <col min="7939" max="7940" width="9.140625" style="4" customWidth="1"/>
    <col min="7941" max="7941" width="13.140625" style="4" customWidth="1"/>
    <col min="7942" max="7944" width="9.140625" style="4" customWidth="1"/>
    <col min="7945" max="8190" width="9.140625" style="4"/>
    <col min="8191" max="8191" width="10.28515625" style="4" customWidth="1"/>
    <col min="8192" max="8192" width="30.7109375" style="4" customWidth="1"/>
    <col min="8193" max="8194" width="15.42578125" style="4" customWidth="1"/>
    <col min="8195" max="8196" width="9.140625" style="4" customWidth="1"/>
    <col min="8197" max="8197" width="13.140625" style="4" customWidth="1"/>
    <col min="8198" max="8200" width="9.140625" style="4" customWidth="1"/>
    <col min="8201" max="8446" width="9.140625" style="4"/>
    <col min="8447" max="8447" width="10.28515625" style="4" customWidth="1"/>
    <col min="8448" max="8448" width="30.7109375" style="4" customWidth="1"/>
    <col min="8449" max="8450" width="15.42578125" style="4" customWidth="1"/>
    <col min="8451" max="8452" width="9.140625" style="4" customWidth="1"/>
    <col min="8453" max="8453" width="13.140625" style="4" customWidth="1"/>
    <col min="8454" max="8456" width="9.140625" style="4" customWidth="1"/>
    <col min="8457" max="8702" width="9.140625" style="4"/>
    <col min="8703" max="8703" width="10.28515625" style="4" customWidth="1"/>
    <col min="8704" max="8704" width="30.7109375" style="4" customWidth="1"/>
    <col min="8705" max="8706" width="15.42578125" style="4" customWidth="1"/>
    <col min="8707" max="8708" width="9.140625" style="4" customWidth="1"/>
    <col min="8709" max="8709" width="13.140625" style="4" customWidth="1"/>
    <col min="8710" max="8712" width="9.140625" style="4" customWidth="1"/>
    <col min="8713" max="8958" width="9.140625" style="4"/>
    <col min="8959" max="8959" width="10.28515625" style="4" customWidth="1"/>
    <col min="8960" max="8960" width="30.7109375" style="4" customWidth="1"/>
    <col min="8961" max="8962" width="15.42578125" style="4" customWidth="1"/>
    <col min="8963" max="8964" width="9.140625" style="4" customWidth="1"/>
    <col min="8965" max="8965" width="13.140625" style="4" customWidth="1"/>
    <col min="8966" max="8968" width="9.140625" style="4" customWidth="1"/>
    <col min="8969" max="9214" width="9.140625" style="4"/>
    <col min="9215" max="9215" width="10.28515625" style="4" customWidth="1"/>
    <col min="9216" max="9216" width="30.7109375" style="4" customWidth="1"/>
    <col min="9217" max="9218" width="15.42578125" style="4" customWidth="1"/>
    <col min="9219" max="9220" width="9.140625" style="4" customWidth="1"/>
    <col min="9221" max="9221" width="13.140625" style="4" customWidth="1"/>
    <col min="9222" max="9224" width="9.140625" style="4" customWidth="1"/>
    <col min="9225" max="9470" width="9.140625" style="4"/>
    <col min="9471" max="9471" width="10.28515625" style="4" customWidth="1"/>
    <col min="9472" max="9472" width="30.7109375" style="4" customWidth="1"/>
    <col min="9473" max="9474" width="15.42578125" style="4" customWidth="1"/>
    <col min="9475" max="9476" width="9.140625" style="4" customWidth="1"/>
    <col min="9477" max="9477" width="13.140625" style="4" customWidth="1"/>
    <col min="9478" max="9480" width="9.140625" style="4" customWidth="1"/>
    <col min="9481" max="9726" width="9.140625" style="4"/>
    <col min="9727" max="9727" width="10.28515625" style="4" customWidth="1"/>
    <col min="9728" max="9728" width="30.7109375" style="4" customWidth="1"/>
    <col min="9729" max="9730" width="15.42578125" style="4" customWidth="1"/>
    <col min="9731" max="9732" width="9.140625" style="4" customWidth="1"/>
    <col min="9733" max="9733" width="13.140625" style="4" customWidth="1"/>
    <col min="9734" max="9736" width="9.140625" style="4" customWidth="1"/>
    <col min="9737" max="9982" width="9.140625" style="4"/>
    <col min="9983" max="9983" width="10.28515625" style="4" customWidth="1"/>
    <col min="9984" max="9984" width="30.7109375" style="4" customWidth="1"/>
    <col min="9985" max="9986" width="15.42578125" style="4" customWidth="1"/>
    <col min="9987" max="9988" width="9.140625" style="4" customWidth="1"/>
    <col min="9989" max="9989" width="13.140625" style="4" customWidth="1"/>
    <col min="9990" max="9992" width="9.140625" style="4" customWidth="1"/>
    <col min="9993" max="10238" width="9.140625" style="4"/>
    <col min="10239" max="10239" width="10.28515625" style="4" customWidth="1"/>
    <col min="10240" max="10240" width="30.7109375" style="4" customWidth="1"/>
    <col min="10241" max="10242" width="15.42578125" style="4" customWidth="1"/>
    <col min="10243" max="10244" width="9.140625" style="4" customWidth="1"/>
    <col min="10245" max="10245" width="13.140625" style="4" customWidth="1"/>
    <col min="10246" max="10248" width="9.140625" style="4" customWidth="1"/>
    <col min="10249" max="10494" width="9.140625" style="4"/>
    <col min="10495" max="10495" width="10.28515625" style="4" customWidth="1"/>
    <col min="10496" max="10496" width="30.7109375" style="4" customWidth="1"/>
    <col min="10497" max="10498" width="15.42578125" style="4" customWidth="1"/>
    <col min="10499" max="10500" width="9.140625" style="4" customWidth="1"/>
    <col min="10501" max="10501" width="13.140625" style="4" customWidth="1"/>
    <col min="10502" max="10504" width="9.140625" style="4" customWidth="1"/>
    <col min="10505" max="10750" width="9.140625" style="4"/>
    <col min="10751" max="10751" width="10.28515625" style="4" customWidth="1"/>
    <col min="10752" max="10752" width="30.7109375" style="4" customWidth="1"/>
    <col min="10753" max="10754" width="15.42578125" style="4" customWidth="1"/>
    <col min="10755" max="10756" width="9.140625" style="4" customWidth="1"/>
    <col min="10757" max="10757" width="13.140625" style="4" customWidth="1"/>
    <col min="10758" max="10760" width="9.140625" style="4" customWidth="1"/>
    <col min="10761" max="11006" width="9.140625" style="4"/>
    <col min="11007" max="11007" width="10.28515625" style="4" customWidth="1"/>
    <col min="11008" max="11008" width="30.7109375" style="4" customWidth="1"/>
    <col min="11009" max="11010" width="15.42578125" style="4" customWidth="1"/>
    <col min="11011" max="11012" width="9.140625" style="4" customWidth="1"/>
    <col min="11013" max="11013" width="13.140625" style="4" customWidth="1"/>
    <col min="11014" max="11016" width="9.140625" style="4" customWidth="1"/>
    <col min="11017" max="11262" width="9.140625" style="4"/>
    <col min="11263" max="11263" width="10.28515625" style="4" customWidth="1"/>
    <col min="11264" max="11264" width="30.7109375" style="4" customWidth="1"/>
    <col min="11265" max="11266" width="15.42578125" style="4" customWidth="1"/>
    <col min="11267" max="11268" width="9.140625" style="4" customWidth="1"/>
    <col min="11269" max="11269" width="13.140625" style="4" customWidth="1"/>
    <col min="11270" max="11272" width="9.140625" style="4" customWidth="1"/>
    <col min="11273" max="11518" width="9.140625" style="4"/>
    <col min="11519" max="11519" width="10.28515625" style="4" customWidth="1"/>
    <col min="11520" max="11520" width="30.7109375" style="4" customWidth="1"/>
    <col min="11521" max="11522" width="15.42578125" style="4" customWidth="1"/>
    <col min="11523" max="11524" width="9.140625" style="4" customWidth="1"/>
    <col min="11525" max="11525" width="13.140625" style="4" customWidth="1"/>
    <col min="11526" max="11528" width="9.140625" style="4" customWidth="1"/>
    <col min="11529" max="11774" width="9.140625" style="4"/>
    <col min="11775" max="11775" width="10.28515625" style="4" customWidth="1"/>
    <col min="11776" max="11776" width="30.7109375" style="4" customWidth="1"/>
    <col min="11777" max="11778" width="15.42578125" style="4" customWidth="1"/>
    <col min="11779" max="11780" width="9.140625" style="4" customWidth="1"/>
    <col min="11781" max="11781" width="13.140625" style="4" customWidth="1"/>
    <col min="11782" max="11784" width="9.140625" style="4" customWidth="1"/>
    <col min="11785" max="12030" width="9.140625" style="4"/>
    <col min="12031" max="12031" width="10.28515625" style="4" customWidth="1"/>
    <col min="12032" max="12032" width="30.7109375" style="4" customWidth="1"/>
    <col min="12033" max="12034" width="15.42578125" style="4" customWidth="1"/>
    <col min="12035" max="12036" width="9.140625" style="4" customWidth="1"/>
    <col min="12037" max="12037" width="13.140625" style="4" customWidth="1"/>
    <col min="12038" max="12040" width="9.140625" style="4" customWidth="1"/>
    <col min="12041" max="12286" width="9.140625" style="4"/>
    <col min="12287" max="12287" width="10.28515625" style="4" customWidth="1"/>
    <col min="12288" max="12288" width="30.7109375" style="4" customWidth="1"/>
    <col min="12289" max="12290" width="15.42578125" style="4" customWidth="1"/>
    <col min="12291" max="12292" width="9.140625" style="4" customWidth="1"/>
    <col min="12293" max="12293" width="13.140625" style="4" customWidth="1"/>
    <col min="12294" max="12296" width="9.140625" style="4" customWidth="1"/>
    <col min="12297" max="12542" width="9.140625" style="4"/>
    <col min="12543" max="12543" width="10.28515625" style="4" customWidth="1"/>
    <col min="12544" max="12544" width="30.7109375" style="4" customWidth="1"/>
    <col min="12545" max="12546" width="15.42578125" style="4" customWidth="1"/>
    <col min="12547" max="12548" width="9.140625" style="4" customWidth="1"/>
    <col min="12549" max="12549" width="13.140625" style="4" customWidth="1"/>
    <col min="12550" max="12552" width="9.140625" style="4" customWidth="1"/>
    <col min="12553" max="12798" width="9.140625" style="4"/>
    <col min="12799" max="12799" width="10.28515625" style="4" customWidth="1"/>
    <col min="12800" max="12800" width="30.7109375" style="4" customWidth="1"/>
    <col min="12801" max="12802" width="15.42578125" style="4" customWidth="1"/>
    <col min="12803" max="12804" width="9.140625" style="4" customWidth="1"/>
    <col min="12805" max="12805" width="13.140625" style="4" customWidth="1"/>
    <col min="12806" max="12808" width="9.140625" style="4" customWidth="1"/>
    <col min="12809" max="13054" width="9.140625" style="4"/>
    <col min="13055" max="13055" width="10.28515625" style="4" customWidth="1"/>
    <col min="13056" max="13056" width="30.7109375" style="4" customWidth="1"/>
    <col min="13057" max="13058" width="15.42578125" style="4" customWidth="1"/>
    <col min="13059" max="13060" width="9.140625" style="4" customWidth="1"/>
    <col min="13061" max="13061" width="13.140625" style="4" customWidth="1"/>
    <col min="13062" max="13064" width="9.140625" style="4" customWidth="1"/>
    <col min="13065" max="13310" width="9.140625" style="4"/>
    <col min="13311" max="13311" width="10.28515625" style="4" customWidth="1"/>
    <col min="13312" max="13312" width="30.7109375" style="4" customWidth="1"/>
    <col min="13313" max="13314" width="15.42578125" style="4" customWidth="1"/>
    <col min="13315" max="13316" width="9.140625" style="4" customWidth="1"/>
    <col min="13317" max="13317" width="13.140625" style="4" customWidth="1"/>
    <col min="13318" max="13320" width="9.140625" style="4" customWidth="1"/>
    <col min="13321" max="13566" width="9.140625" style="4"/>
    <col min="13567" max="13567" width="10.28515625" style="4" customWidth="1"/>
    <col min="13568" max="13568" width="30.7109375" style="4" customWidth="1"/>
    <col min="13569" max="13570" width="15.42578125" style="4" customWidth="1"/>
    <col min="13571" max="13572" width="9.140625" style="4" customWidth="1"/>
    <col min="13573" max="13573" width="13.140625" style="4" customWidth="1"/>
    <col min="13574" max="13576" width="9.140625" style="4" customWidth="1"/>
    <col min="13577" max="13822" width="9.140625" style="4"/>
    <col min="13823" max="13823" width="10.28515625" style="4" customWidth="1"/>
    <col min="13824" max="13824" width="30.7109375" style="4" customWidth="1"/>
    <col min="13825" max="13826" width="15.42578125" style="4" customWidth="1"/>
    <col min="13827" max="13828" width="9.140625" style="4" customWidth="1"/>
    <col min="13829" max="13829" width="13.140625" style="4" customWidth="1"/>
    <col min="13830" max="13832" width="9.140625" style="4" customWidth="1"/>
    <col min="13833" max="14078" width="9.140625" style="4"/>
    <col min="14079" max="14079" width="10.28515625" style="4" customWidth="1"/>
    <col min="14080" max="14080" width="30.7109375" style="4" customWidth="1"/>
    <col min="14081" max="14082" width="15.42578125" style="4" customWidth="1"/>
    <col min="14083" max="14084" width="9.140625" style="4" customWidth="1"/>
    <col min="14085" max="14085" width="13.140625" style="4" customWidth="1"/>
    <col min="14086" max="14088" width="9.140625" style="4" customWidth="1"/>
    <col min="14089" max="14334" width="9.140625" style="4"/>
    <col min="14335" max="14335" width="10.28515625" style="4" customWidth="1"/>
    <col min="14336" max="14336" width="30.7109375" style="4" customWidth="1"/>
    <col min="14337" max="14338" width="15.42578125" style="4" customWidth="1"/>
    <col min="14339" max="14340" width="9.140625" style="4" customWidth="1"/>
    <col min="14341" max="14341" width="13.140625" style="4" customWidth="1"/>
    <col min="14342" max="14344" width="9.140625" style="4" customWidth="1"/>
    <col min="14345" max="14590" width="9.140625" style="4"/>
    <col min="14591" max="14591" width="10.28515625" style="4" customWidth="1"/>
    <col min="14592" max="14592" width="30.7109375" style="4" customWidth="1"/>
    <col min="14593" max="14594" width="15.42578125" style="4" customWidth="1"/>
    <col min="14595" max="14596" width="9.140625" style="4" customWidth="1"/>
    <col min="14597" max="14597" width="13.140625" style="4" customWidth="1"/>
    <col min="14598" max="14600" width="9.140625" style="4" customWidth="1"/>
    <col min="14601" max="14846" width="9.140625" style="4"/>
    <col min="14847" max="14847" width="10.28515625" style="4" customWidth="1"/>
    <col min="14848" max="14848" width="30.7109375" style="4" customWidth="1"/>
    <col min="14849" max="14850" width="15.42578125" style="4" customWidth="1"/>
    <col min="14851" max="14852" width="9.140625" style="4" customWidth="1"/>
    <col min="14853" max="14853" width="13.140625" style="4" customWidth="1"/>
    <col min="14854" max="14856" width="9.140625" style="4" customWidth="1"/>
    <col min="14857" max="15102" width="9.140625" style="4"/>
    <col min="15103" max="15103" width="10.28515625" style="4" customWidth="1"/>
    <col min="15104" max="15104" width="30.7109375" style="4" customWidth="1"/>
    <col min="15105" max="15106" width="15.42578125" style="4" customWidth="1"/>
    <col min="15107" max="15108" width="9.140625" style="4" customWidth="1"/>
    <col min="15109" max="15109" width="13.140625" style="4" customWidth="1"/>
    <col min="15110" max="15112" width="9.140625" style="4" customWidth="1"/>
    <col min="15113" max="15358" width="9.140625" style="4"/>
    <col min="15359" max="15359" width="10.28515625" style="4" customWidth="1"/>
    <col min="15360" max="15360" width="30.7109375" style="4" customWidth="1"/>
    <col min="15361" max="15362" width="15.42578125" style="4" customWidth="1"/>
    <col min="15363" max="15364" width="9.140625" style="4" customWidth="1"/>
    <col min="15365" max="15365" width="13.140625" style="4" customWidth="1"/>
    <col min="15366" max="15368" width="9.140625" style="4" customWidth="1"/>
    <col min="15369" max="15614" width="9.140625" style="4"/>
    <col min="15615" max="15615" width="10.28515625" style="4" customWidth="1"/>
    <col min="15616" max="15616" width="30.7109375" style="4" customWidth="1"/>
    <col min="15617" max="15618" width="15.42578125" style="4" customWidth="1"/>
    <col min="15619" max="15620" width="9.140625" style="4" customWidth="1"/>
    <col min="15621" max="15621" width="13.140625" style="4" customWidth="1"/>
    <col min="15622" max="15624" width="9.140625" style="4" customWidth="1"/>
    <col min="15625" max="15870" width="9.140625" style="4"/>
    <col min="15871" max="15871" width="10.28515625" style="4" customWidth="1"/>
    <col min="15872" max="15872" width="30.7109375" style="4" customWidth="1"/>
    <col min="15873" max="15874" width="15.42578125" style="4" customWidth="1"/>
    <col min="15875" max="15876" width="9.140625" style="4" customWidth="1"/>
    <col min="15877" max="15877" width="13.140625" style="4" customWidth="1"/>
    <col min="15878" max="15880" width="9.140625" style="4" customWidth="1"/>
    <col min="15881" max="16126" width="9.140625" style="4"/>
    <col min="16127" max="16127" width="10.28515625" style="4" customWidth="1"/>
    <col min="16128" max="16128" width="30.7109375" style="4" customWidth="1"/>
    <col min="16129" max="16130" width="15.42578125" style="4" customWidth="1"/>
    <col min="16131" max="16132" width="9.140625" style="4" customWidth="1"/>
    <col min="16133" max="16133" width="13.140625" style="4" customWidth="1"/>
    <col min="16134" max="16136" width="9.140625" style="4" customWidth="1"/>
    <col min="16137" max="16384" width="9.140625" style="4"/>
  </cols>
  <sheetData>
    <row r="1" spans="1:8" ht="15.75">
      <c r="A1" s="73"/>
      <c r="B1" s="73"/>
      <c r="D1" s="73"/>
      <c r="E1" s="73"/>
      <c r="F1" s="73"/>
      <c r="G1" s="73"/>
      <c r="H1" s="73"/>
    </row>
    <row r="2" spans="1:8" ht="15.75">
      <c r="A2" s="73"/>
      <c r="B2" s="73"/>
      <c r="D2" s="73"/>
      <c r="E2" s="73"/>
      <c r="F2" s="73"/>
      <c r="G2" s="73"/>
      <c r="H2" s="73"/>
    </row>
    <row r="3" spans="1:8" ht="15.75">
      <c r="A3" s="98" t="s">
        <v>332</v>
      </c>
      <c r="B3" s="73"/>
      <c r="D3" s="73"/>
      <c r="E3" s="73"/>
      <c r="F3" s="73"/>
      <c r="G3" s="73"/>
      <c r="H3" s="73"/>
    </row>
    <row r="4" spans="1:8" ht="15.75">
      <c r="A4" s="98" t="s">
        <v>333</v>
      </c>
      <c r="B4" s="73"/>
      <c r="D4" s="73"/>
      <c r="E4" s="73"/>
      <c r="F4" s="73"/>
      <c r="G4" s="73"/>
      <c r="H4" s="73"/>
    </row>
    <row r="5" spans="1:8" ht="15.75">
      <c r="A5" s="73"/>
      <c r="B5" s="73"/>
      <c r="C5" s="241"/>
      <c r="D5" s="73"/>
      <c r="E5" s="73"/>
      <c r="F5" s="73"/>
      <c r="G5" s="73"/>
      <c r="H5" s="73"/>
    </row>
    <row r="6" spans="1:8" ht="15.75">
      <c r="A6" s="73"/>
      <c r="B6" s="73"/>
      <c r="C6" s="73"/>
      <c r="D6" s="73"/>
      <c r="E6" s="73"/>
      <c r="F6" s="73"/>
      <c r="G6" s="73"/>
      <c r="H6" s="73"/>
    </row>
    <row r="7" spans="1:8" ht="15.75">
      <c r="A7" s="74" t="s">
        <v>0</v>
      </c>
      <c r="B7" s="74" t="s">
        <v>78</v>
      </c>
      <c r="C7" s="74" t="s">
        <v>368</v>
      </c>
    </row>
    <row r="8" spans="1:8" ht="15.75">
      <c r="A8" s="74" t="s">
        <v>127</v>
      </c>
      <c r="B8" s="74" t="s">
        <v>128</v>
      </c>
      <c r="C8" s="74" t="s">
        <v>129</v>
      </c>
    </row>
    <row r="9" spans="1:8" ht="15.75">
      <c r="A9" s="74"/>
      <c r="B9" s="74"/>
      <c r="C9" s="74"/>
    </row>
    <row r="10" spans="1:8" ht="47.25">
      <c r="A10" s="74" t="s">
        <v>127</v>
      </c>
      <c r="B10" s="74" t="s">
        <v>52</v>
      </c>
      <c r="C10" s="92" t="s">
        <v>107</v>
      </c>
    </row>
    <row r="11" spans="1:8" ht="47.25">
      <c r="A11" s="74" t="s">
        <v>128</v>
      </c>
      <c r="B11" s="74" t="s">
        <v>53</v>
      </c>
      <c r="C11" s="92" t="s">
        <v>108</v>
      </c>
    </row>
    <row r="12" spans="1:8" ht="47.25">
      <c r="A12" s="74" t="s">
        <v>129</v>
      </c>
      <c r="B12" s="74" t="s">
        <v>54</v>
      </c>
      <c r="C12" s="92" t="s">
        <v>109</v>
      </c>
    </row>
    <row r="13" spans="1:8" ht="47.25">
      <c r="A13" s="74" t="s">
        <v>130</v>
      </c>
      <c r="B13" s="74" t="s">
        <v>79</v>
      </c>
      <c r="C13" s="92" t="s">
        <v>159</v>
      </c>
    </row>
    <row r="14" spans="1:8" ht="47.25">
      <c r="A14" s="74" t="s">
        <v>131</v>
      </c>
      <c r="B14" s="74" t="s">
        <v>55</v>
      </c>
      <c r="C14" s="92" t="s">
        <v>110</v>
      </c>
    </row>
    <row r="15" spans="1:8" ht="63">
      <c r="A15" s="74" t="s">
        <v>132</v>
      </c>
      <c r="B15" s="74" t="s">
        <v>57</v>
      </c>
      <c r="C15" s="92" t="s">
        <v>111</v>
      </c>
    </row>
    <row r="16" spans="1:8" ht="47.25">
      <c r="A16" s="74" t="s">
        <v>133</v>
      </c>
      <c r="B16" s="74" t="s">
        <v>58</v>
      </c>
      <c r="C16" s="92" t="s">
        <v>112</v>
      </c>
    </row>
    <row r="17" spans="1:3" ht="47.25">
      <c r="A17" s="74" t="s">
        <v>134</v>
      </c>
      <c r="B17" s="74" t="s">
        <v>59</v>
      </c>
      <c r="C17" s="92" t="s">
        <v>113</v>
      </c>
    </row>
    <row r="18" spans="1:3" ht="47.25">
      <c r="A18" s="74" t="s">
        <v>135</v>
      </c>
      <c r="B18" s="74" t="s">
        <v>60</v>
      </c>
      <c r="C18" s="92" t="s">
        <v>114</v>
      </c>
    </row>
    <row r="19" spans="1:3" ht="47.25">
      <c r="A19" s="74" t="s">
        <v>136</v>
      </c>
      <c r="B19" s="74" t="s">
        <v>61</v>
      </c>
      <c r="C19" s="92" t="s">
        <v>115</v>
      </c>
    </row>
    <row r="20" spans="1:3" ht="47.25">
      <c r="A20" s="74" t="s">
        <v>137</v>
      </c>
      <c r="B20" s="74" t="s">
        <v>80</v>
      </c>
      <c r="C20" s="92" t="s">
        <v>160</v>
      </c>
    </row>
    <row r="21" spans="1:3" ht="47.25">
      <c r="A21" s="74" t="s">
        <v>138</v>
      </c>
      <c r="B21" s="74" t="s">
        <v>81</v>
      </c>
      <c r="C21" s="92" t="s">
        <v>161</v>
      </c>
    </row>
    <row r="22" spans="1:3" ht="31.5">
      <c r="A22" s="74" t="s">
        <v>139</v>
      </c>
      <c r="B22" s="74" t="s">
        <v>64</v>
      </c>
      <c r="C22" s="92" t="s">
        <v>126</v>
      </c>
    </row>
    <row r="23" spans="1:3" ht="63">
      <c r="A23" s="74" t="s">
        <v>140</v>
      </c>
      <c r="B23" s="74" t="s">
        <v>82</v>
      </c>
      <c r="C23" s="92" t="s">
        <v>116</v>
      </c>
    </row>
    <row r="24" spans="1:3" ht="47.25">
      <c r="A24" s="74" t="s">
        <v>141</v>
      </c>
      <c r="B24" s="74" t="s">
        <v>65</v>
      </c>
      <c r="C24" s="92" t="s">
        <v>117</v>
      </c>
    </row>
    <row r="25" spans="1:3" ht="63">
      <c r="A25" s="74" t="s">
        <v>142</v>
      </c>
      <c r="B25" s="74" t="s">
        <v>68</v>
      </c>
      <c r="C25" s="92" t="s">
        <v>158</v>
      </c>
    </row>
    <row r="26" spans="1:3" ht="47.25">
      <c r="A26" s="74" t="s">
        <v>143</v>
      </c>
      <c r="B26" s="74" t="s">
        <v>83</v>
      </c>
      <c r="C26" s="92" t="s">
        <v>119</v>
      </c>
    </row>
    <row r="27" spans="1:3" s="75" customFormat="1" ht="31.5">
      <c r="A27" s="74" t="s">
        <v>156</v>
      </c>
      <c r="B27" s="74" t="s">
        <v>69</v>
      </c>
      <c r="C27" s="92" t="s">
        <v>120</v>
      </c>
    </row>
    <row r="29" spans="1:3" ht="12.75" customHeight="1">
      <c r="A29" s="4" t="s">
        <v>334</v>
      </c>
    </row>
    <row r="31" spans="1:3" ht="12.75" customHeight="1">
      <c r="A31" s="74" t="s">
        <v>127</v>
      </c>
      <c r="B31" s="74" t="s">
        <v>66</v>
      </c>
      <c r="C31" s="92" t="s">
        <v>118</v>
      </c>
    </row>
    <row r="32" spans="1:3" ht="12.75" customHeight="1">
      <c r="A32" s="74" t="s">
        <v>128</v>
      </c>
      <c r="B32" s="74" t="s">
        <v>67</v>
      </c>
      <c r="C32" s="92" t="s">
        <v>157</v>
      </c>
    </row>
  </sheetData>
  <autoFilter ref="A9:C27">
    <sortState ref="A10:F30">
      <sortCondition ref="B9:B29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 Прил 1 Исходные данные </vt:lpstr>
      <vt:lpstr>Приложение 2</vt:lpstr>
      <vt:lpstr>Приложение 3 </vt:lpstr>
      <vt:lpstr>Прилжение 4 </vt:lpstr>
      <vt:lpstr>рекомендации неудовл</vt:lpstr>
      <vt:lpstr>перечень принимавших</vt:lpstr>
      <vt:lpstr>' Прил 1 Исходные данные '!_GoBack</vt:lpstr>
      <vt:lpstr>' Прил 1 Исходные данные '!Заголовки_для_печати</vt:lpstr>
      <vt:lpstr>'Прилжение 4 '!Заголовки_для_печати</vt:lpstr>
      <vt:lpstr>'Приложение 3 '!Заголовки_для_печати</vt:lpstr>
      <vt:lpstr>'Приложение 2'!Область_печати</vt:lpstr>
      <vt:lpstr>'Приложение 3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2022-06-09T08:10:00Z</cp:lastPrinted>
  <dcterms:created xsi:type="dcterms:W3CDTF">2019-03-19T10:28:23Z</dcterms:created>
  <dcterms:modified xsi:type="dcterms:W3CDTF">2022-06-09T13:53:49Z</dcterms:modified>
</cp:coreProperties>
</file>