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120" yWindow="165" windowWidth="19020" windowHeight="9690"/>
  </bookViews>
  <sheets>
    <sheet name="Таблица 1" sheetId="1" r:id="rId1"/>
    <sheet name="Таблица 2" sheetId="4" r:id="rId2"/>
    <sheet name="Лист1" sheetId="5" r:id="rId3"/>
  </sheets>
  <definedNames>
    <definedName name="_xlnm._FilterDatabase" localSheetId="0" hidden="1">'Таблица 1'!$A$13:$W$1231</definedName>
    <definedName name="_xlnm._FilterDatabase" localSheetId="1" hidden="1">'Таблица 2'!$A$11:$W$154</definedName>
    <definedName name="_xlnm.Print_Titles" localSheetId="0">'Таблица 1'!$5:$9</definedName>
    <definedName name="_xlnm.Print_Titles" localSheetId="1">'Таблица 2'!$5:$9</definedName>
    <definedName name="_xlnm.Print_Area" localSheetId="2">Лист1!#REF!</definedName>
    <definedName name="_xlnm.Print_Area" localSheetId="0">'Таблица 1'!$A$1:$W$1245</definedName>
    <definedName name="_xlnm.Print_Area" localSheetId="1">'Таблица 2'!$A$1:$W$175</definedName>
  </definedNames>
  <calcPr calcId="124519"/>
</workbook>
</file>

<file path=xl/calcChain.xml><?xml version="1.0" encoding="utf-8"?>
<calcChain xmlns="http://schemas.openxmlformats.org/spreadsheetml/2006/main">
  <c r="R762" i="1"/>
  <c r="O762"/>
  <c r="M763"/>
  <c r="N763"/>
  <c r="O763"/>
  <c r="P763"/>
  <c r="Q763"/>
  <c r="R763"/>
  <c r="S763"/>
  <c r="T763"/>
  <c r="U763"/>
  <c r="V763"/>
  <c r="W763"/>
  <c r="M760"/>
  <c r="N760"/>
  <c r="O760"/>
  <c r="P760"/>
  <c r="Q760"/>
  <c r="R760"/>
  <c r="S760"/>
  <c r="T760"/>
  <c r="U760"/>
  <c r="V760"/>
  <c r="W760"/>
  <c r="N756" l="1"/>
  <c r="P756"/>
  <c r="T756"/>
  <c r="V756"/>
  <c r="M757"/>
  <c r="M756" s="1"/>
  <c r="M755" s="1"/>
  <c r="N757"/>
  <c r="P757"/>
  <c r="Q757"/>
  <c r="Q756" s="1"/>
  <c r="Q755" s="1"/>
  <c r="S757"/>
  <c r="S756" s="1"/>
  <c r="S755" s="1"/>
  <c r="T757"/>
  <c r="V757"/>
  <c r="W757"/>
  <c r="W756" s="1"/>
  <c r="W755" s="1"/>
  <c r="L757"/>
  <c r="L756" s="1"/>
  <c r="L755" s="1"/>
  <c r="L763"/>
  <c r="L760"/>
  <c r="U759"/>
  <c r="R759"/>
  <c r="O759"/>
  <c r="M235"/>
  <c r="N235"/>
  <c r="P235"/>
  <c r="Q235"/>
  <c r="S235"/>
  <c r="T235"/>
  <c r="V235"/>
  <c r="W235"/>
  <c r="L235"/>
  <c r="L900"/>
  <c r="N630"/>
  <c r="O578"/>
  <c r="O579"/>
  <c r="O580"/>
  <c r="O581"/>
  <c r="O582"/>
  <c r="O583"/>
  <c r="O584"/>
  <c r="O585"/>
  <c r="O586"/>
  <c r="O587"/>
  <c r="O588"/>
  <c r="O589"/>
  <c r="O590"/>
  <c r="O591"/>
  <c r="O592"/>
  <c r="O593"/>
  <c r="O594"/>
  <c r="M1124"/>
  <c r="M1122" s="1"/>
  <c r="M1121" s="1"/>
  <c r="N1124"/>
  <c r="P1124"/>
  <c r="P1122" s="1"/>
  <c r="P1121" s="1"/>
  <c r="Q1124"/>
  <c r="Q1122" s="1"/>
  <c r="Q1121" s="1"/>
  <c r="S1124"/>
  <c r="S1122" s="1"/>
  <c r="S1121" s="1"/>
  <c r="T1124"/>
  <c r="T1122" s="1"/>
  <c r="T1121" s="1"/>
  <c r="V1124"/>
  <c r="V1122" s="1"/>
  <c r="V1121" s="1"/>
  <c r="W1124"/>
  <c r="W1122" s="1"/>
  <c r="W1121" s="1"/>
  <c r="L1124"/>
  <c r="N1122"/>
  <c r="N1121" s="1"/>
  <c r="M1112"/>
  <c r="N1112"/>
  <c r="P1112"/>
  <c r="Q1112"/>
  <c r="S1112"/>
  <c r="T1112"/>
  <c r="V1112"/>
  <c r="W1112"/>
  <c r="L1112"/>
  <c r="M1178"/>
  <c r="N1178"/>
  <c r="P1178"/>
  <c r="Q1178"/>
  <c r="R1178"/>
  <c r="S1178"/>
  <c r="T1178"/>
  <c r="U1178"/>
  <c r="V1178"/>
  <c r="W1178"/>
  <c r="L1178"/>
  <c r="U1231"/>
  <c r="R1231"/>
  <c r="O1231"/>
  <c r="U1230"/>
  <c r="R1230"/>
  <c r="O1230"/>
  <c r="W1229"/>
  <c r="V1229"/>
  <c r="T1229"/>
  <c r="S1229"/>
  <c r="Q1229"/>
  <c r="P1229"/>
  <c r="N1229"/>
  <c r="M1229"/>
  <c r="L1229"/>
  <c r="U1227"/>
  <c r="U1226" s="1"/>
  <c r="R1227"/>
  <c r="O1227"/>
  <c r="O1226" s="1"/>
  <c r="W1226"/>
  <c r="V1226"/>
  <c r="T1226"/>
  <c r="S1226"/>
  <c r="R1226"/>
  <c r="Q1226"/>
  <c r="P1226"/>
  <c r="N1226"/>
  <c r="M1226"/>
  <c r="L1226"/>
  <c r="U1225"/>
  <c r="R1225"/>
  <c r="O1225"/>
  <c r="U1223"/>
  <c r="R1223"/>
  <c r="O1223"/>
  <c r="W1222"/>
  <c r="W1221" s="1"/>
  <c r="V1222"/>
  <c r="T1222"/>
  <c r="T1221" s="1"/>
  <c r="S1222"/>
  <c r="S1221" s="1"/>
  <c r="Q1222"/>
  <c r="Q1221" s="1"/>
  <c r="P1222"/>
  <c r="N1222"/>
  <c r="N1221" s="1"/>
  <c r="M1222"/>
  <c r="M1221" s="1"/>
  <c r="L1222"/>
  <c r="L1221" s="1"/>
  <c r="V1221"/>
  <c r="P1221"/>
  <c r="U1219"/>
  <c r="R1219"/>
  <c r="O1219"/>
  <c r="U1218"/>
  <c r="R1218"/>
  <c r="O1218"/>
  <c r="U1217"/>
  <c r="R1217"/>
  <c r="O1217"/>
  <c r="U1216"/>
  <c r="R1216"/>
  <c r="O1216"/>
  <c r="U1214"/>
  <c r="U1212"/>
  <c r="R1212"/>
  <c r="O1212"/>
  <c r="O1211" s="1"/>
  <c r="W1211"/>
  <c r="V1211"/>
  <c r="T1211"/>
  <c r="S1211"/>
  <c r="R1211"/>
  <c r="Q1211"/>
  <c r="P1211"/>
  <c r="N1211"/>
  <c r="M1211"/>
  <c r="L1211"/>
  <c r="U1208"/>
  <c r="U1207" s="1"/>
  <c r="R1208"/>
  <c r="R1207" s="1"/>
  <c r="O1208"/>
  <c r="O1207" s="1"/>
  <c r="W1207"/>
  <c r="V1207"/>
  <c r="T1207"/>
  <c r="S1207"/>
  <c r="Q1207"/>
  <c r="Q1205" s="1"/>
  <c r="P1207"/>
  <c r="N1207"/>
  <c r="M1207"/>
  <c r="L1207"/>
  <c r="U1206"/>
  <c r="R1206"/>
  <c r="O1206"/>
  <c r="N1205"/>
  <c r="U1204"/>
  <c r="R1204"/>
  <c r="O1204"/>
  <c r="U1203"/>
  <c r="R1203"/>
  <c r="O1203"/>
  <c r="U1202"/>
  <c r="R1202"/>
  <c r="R1200" s="1"/>
  <c r="O1202"/>
  <c r="U1201"/>
  <c r="R1201"/>
  <c r="O1201"/>
  <c r="W1200"/>
  <c r="V1200"/>
  <c r="T1200"/>
  <c r="S1200"/>
  <c r="Q1200"/>
  <c r="P1200"/>
  <c r="N1200"/>
  <c r="M1200"/>
  <c r="L1200"/>
  <c r="R1197"/>
  <c r="O1197"/>
  <c r="R1196"/>
  <c r="O1196"/>
  <c r="R1195"/>
  <c r="O1195"/>
  <c r="O1192" s="1"/>
  <c r="U1193"/>
  <c r="R1193"/>
  <c r="W1192"/>
  <c r="V1192"/>
  <c r="U1192"/>
  <c r="T1192"/>
  <c r="S1192"/>
  <c r="Q1192"/>
  <c r="P1192"/>
  <c r="N1192"/>
  <c r="M1192"/>
  <c r="L1192"/>
  <c r="O1191"/>
  <c r="U1190"/>
  <c r="R1190"/>
  <c r="O1190"/>
  <c r="U1189"/>
  <c r="O1189"/>
  <c r="R1188"/>
  <c r="O1188"/>
  <c r="R1187"/>
  <c r="O1187"/>
  <c r="U1185"/>
  <c r="U1182" s="1"/>
  <c r="R1185"/>
  <c r="O1185"/>
  <c r="R1183"/>
  <c r="O1183"/>
  <c r="W1182"/>
  <c r="V1182"/>
  <c r="T1182"/>
  <c r="T1176" s="1"/>
  <c r="T1175" s="1"/>
  <c r="S1182"/>
  <c r="Q1182"/>
  <c r="Q1176" s="1"/>
  <c r="Q1175" s="1"/>
  <c r="P1182"/>
  <c r="N1182"/>
  <c r="M1182"/>
  <c r="L1182"/>
  <c r="L1176" s="1"/>
  <c r="L1175" s="1"/>
  <c r="O1179"/>
  <c r="O1178" s="1"/>
  <c r="O1177"/>
  <c r="N1176"/>
  <c r="N1175" s="1"/>
  <c r="U1174"/>
  <c r="R1174"/>
  <c r="O1174"/>
  <c r="U1172"/>
  <c r="R1172"/>
  <c r="O1172"/>
  <c r="U1170"/>
  <c r="R1170"/>
  <c r="O1170"/>
  <c r="U1169"/>
  <c r="R1169"/>
  <c r="O1169"/>
  <c r="V1168"/>
  <c r="U1168" s="1"/>
  <c r="S1168"/>
  <c r="R1168" s="1"/>
  <c r="P1168"/>
  <c r="O1168" s="1"/>
  <c r="N1168"/>
  <c r="M1168"/>
  <c r="L1168"/>
  <c r="U1163"/>
  <c r="U1161" s="1"/>
  <c r="R1163"/>
  <c r="O1163"/>
  <c r="W1161"/>
  <c r="V1161"/>
  <c r="T1161"/>
  <c r="T1156" s="1"/>
  <c r="S1161"/>
  <c r="R1161"/>
  <c r="Q1161"/>
  <c r="P1161"/>
  <c r="O1161"/>
  <c r="N1161"/>
  <c r="M1161"/>
  <c r="L1161"/>
  <c r="U1160"/>
  <c r="R1160"/>
  <c r="O1160"/>
  <c r="V1157"/>
  <c r="U1157" s="1"/>
  <c r="S1157"/>
  <c r="R1157" s="1"/>
  <c r="P1157"/>
  <c r="O1157" s="1"/>
  <c r="N1157"/>
  <c r="M1157"/>
  <c r="L1157"/>
  <c r="W1156"/>
  <c r="Q1156"/>
  <c r="U1155"/>
  <c r="R1155"/>
  <c r="O1155"/>
  <c r="U1152"/>
  <c r="U1150" s="1"/>
  <c r="R1152"/>
  <c r="O1152"/>
  <c r="O1150" s="1"/>
  <c r="W1150"/>
  <c r="V1150"/>
  <c r="T1150"/>
  <c r="S1150"/>
  <c r="R1150"/>
  <c r="Q1150"/>
  <c r="P1150"/>
  <c r="P1149" s="1"/>
  <c r="N1150"/>
  <c r="M1150"/>
  <c r="M1149" s="1"/>
  <c r="L1150"/>
  <c r="W1149"/>
  <c r="V1149"/>
  <c r="T1149"/>
  <c r="S1149"/>
  <c r="Q1149"/>
  <c r="N1149"/>
  <c r="L1149"/>
  <c r="U1148"/>
  <c r="R1148"/>
  <c r="O1148"/>
  <c r="U1147"/>
  <c r="R1147"/>
  <c r="O1147"/>
  <c r="O1145" s="1"/>
  <c r="U1146"/>
  <c r="R1146"/>
  <c r="O1146"/>
  <c r="W1145"/>
  <c r="W1144" s="1"/>
  <c r="V1145"/>
  <c r="U1145"/>
  <c r="T1145"/>
  <c r="S1145"/>
  <c r="Q1145"/>
  <c r="P1145"/>
  <c r="N1145"/>
  <c r="M1145"/>
  <c r="M1144" s="1"/>
  <c r="L1145"/>
  <c r="S1144"/>
  <c r="U1142"/>
  <c r="U1141" s="1"/>
  <c r="R1142"/>
  <c r="O1142"/>
  <c r="O1141" s="1"/>
  <c r="W1141"/>
  <c r="V1141"/>
  <c r="T1141"/>
  <c r="S1141"/>
  <c r="R1141"/>
  <c r="Q1141"/>
  <c r="P1141"/>
  <c r="N1141"/>
  <c r="M1141"/>
  <c r="L1141"/>
  <c r="U1140"/>
  <c r="U1139" s="1"/>
  <c r="R1140"/>
  <c r="R1139" s="1"/>
  <c r="O1140"/>
  <c r="O1139" s="1"/>
  <c r="W1139"/>
  <c r="V1139"/>
  <c r="T1139"/>
  <c r="S1139"/>
  <c r="S1138" s="1"/>
  <c r="S1137" s="1"/>
  <c r="Q1139"/>
  <c r="Q1138" s="1"/>
  <c r="P1139"/>
  <c r="N1139"/>
  <c r="M1139"/>
  <c r="L1139"/>
  <c r="U1136"/>
  <c r="R1136"/>
  <c r="O1136"/>
  <c r="U1135"/>
  <c r="R1135"/>
  <c r="O1135"/>
  <c r="U1134"/>
  <c r="R1134"/>
  <c r="O1134"/>
  <c r="U1133"/>
  <c r="R1133"/>
  <c r="O1133"/>
  <c r="U1132"/>
  <c r="R1132"/>
  <c r="O1132"/>
  <c r="U1131"/>
  <c r="R1131"/>
  <c r="O1131"/>
  <c r="U1128"/>
  <c r="R1128"/>
  <c r="O1128"/>
  <c r="U1127"/>
  <c r="R1127"/>
  <c r="O1127"/>
  <c r="U1126"/>
  <c r="R1126"/>
  <c r="O1126"/>
  <c r="U1125"/>
  <c r="R1125"/>
  <c r="R1124" s="1"/>
  <c r="O1125"/>
  <c r="L1122"/>
  <c r="L1121" s="1"/>
  <c r="U1123"/>
  <c r="R1123"/>
  <c r="O1123"/>
  <c r="U1120"/>
  <c r="R1120"/>
  <c r="O1120"/>
  <c r="U1119"/>
  <c r="R1119"/>
  <c r="R1117" s="1"/>
  <c r="O1119"/>
  <c r="U1118"/>
  <c r="U1117" s="1"/>
  <c r="R1118"/>
  <c r="O1118"/>
  <c r="O1117" s="1"/>
  <c r="W1117"/>
  <c r="V1117"/>
  <c r="T1117"/>
  <c r="S1117"/>
  <c r="Q1117"/>
  <c r="P1117"/>
  <c r="N1117"/>
  <c r="M1117"/>
  <c r="L1117"/>
  <c r="U1115"/>
  <c r="R1115"/>
  <c r="O1115"/>
  <c r="U1114"/>
  <c r="R1114"/>
  <c r="O1114"/>
  <c r="U1111"/>
  <c r="R1111"/>
  <c r="O1111"/>
  <c r="U1110"/>
  <c r="R1110"/>
  <c r="O1110"/>
  <c r="U1108"/>
  <c r="R1108"/>
  <c r="O1108"/>
  <c r="U1107"/>
  <c r="R1107"/>
  <c r="O1107"/>
  <c r="U1106"/>
  <c r="R1106"/>
  <c r="O1106"/>
  <c r="U1105"/>
  <c r="R1105"/>
  <c r="O1105"/>
  <c r="U1104"/>
  <c r="U1102" s="1"/>
  <c r="R1104"/>
  <c r="O1104"/>
  <c r="W1102"/>
  <c r="V1102"/>
  <c r="T1102"/>
  <c r="S1102"/>
  <c r="Q1102"/>
  <c r="P1102"/>
  <c r="N1102"/>
  <c r="M1102"/>
  <c r="L1102"/>
  <c r="U1100"/>
  <c r="U1099" s="1"/>
  <c r="R1100"/>
  <c r="O1100"/>
  <c r="O1099" s="1"/>
  <c r="W1099"/>
  <c r="V1099"/>
  <c r="V1098" s="1"/>
  <c r="T1099"/>
  <c r="T1098" s="1"/>
  <c r="S1099"/>
  <c r="R1099"/>
  <c r="Q1099"/>
  <c r="P1099"/>
  <c r="N1099"/>
  <c r="M1099"/>
  <c r="L1099"/>
  <c r="U1097"/>
  <c r="R1097"/>
  <c r="O1097"/>
  <c r="V1096"/>
  <c r="U1096" s="1"/>
  <c r="S1096"/>
  <c r="R1096" s="1"/>
  <c r="P1096"/>
  <c r="O1096" s="1"/>
  <c r="U1095"/>
  <c r="R1095"/>
  <c r="O1095"/>
  <c r="W1094"/>
  <c r="T1094"/>
  <c r="S1094"/>
  <c r="Q1094"/>
  <c r="N1094"/>
  <c r="M1094"/>
  <c r="L1094"/>
  <c r="U1092"/>
  <c r="R1092"/>
  <c r="O1092"/>
  <c r="U1090"/>
  <c r="R1090"/>
  <c r="O1090"/>
  <c r="U1089"/>
  <c r="R1089"/>
  <c r="O1089"/>
  <c r="U1088"/>
  <c r="R1088"/>
  <c r="O1088"/>
  <c r="W1087"/>
  <c r="W1086" s="1"/>
  <c r="V1087"/>
  <c r="T1087"/>
  <c r="S1087"/>
  <c r="Q1087"/>
  <c r="Q1086" s="1"/>
  <c r="P1087"/>
  <c r="N1087"/>
  <c r="N1086" s="1"/>
  <c r="M1087"/>
  <c r="M1086" s="1"/>
  <c r="L1087"/>
  <c r="L1086" s="1"/>
  <c r="T1086"/>
  <c r="W152" i="4"/>
  <c r="W151" s="1"/>
  <c r="W136" s="1"/>
  <c r="W10" s="1"/>
  <c r="M152"/>
  <c r="N152"/>
  <c r="O152"/>
  <c r="P152"/>
  <c r="Q152"/>
  <c r="R152"/>
  <c r="S152"/>
  <c r="T152"/>
  <c r="U152"/>
  <c r="V152"/>
  <c r="M151"/>
  <c r="N151"/>
  <c r="O151"/>
  <c r="P151"/>
  <c r="Q151"/>
  <c r="R151"/>
  <c r="S151"/>
  <c r="T151"/>
  <c r="U151"/>
  <c r="V151"/>
  <c r="M136"/>
  <c r="N136"/>
  <c r="O136"/>
  <c r="P136"/>
  <c r="Q136"/>
  <c r="R136"/>
  <c r="S136"/>
  <c r="T136"/>
  <c r="U136"/>
  <c r="V136"/>
  <c r="M10"/>
  <c r="N10"/>
  <c r="O10"/>
  <c r="P10"/>
  <c r="Q10"/>
  <c r="R10"/>
  <c r="S10"/>
  <c r="T10"/>
  <c r="U10"/>
  <c r="V10"/>
  <c r="L10"/>
  <c r="U153"/>
  <c r="R153"/>
  <c r="O153"/>
  <c r="L152"/>
  <c r="L151" s="1"/>
  <c r="U150"/>
  <c r="R150"/>
  <c r="R149" s="1"/>
  <c r="R148" s="1"/>
  <c r="O150"/>
  <c r="W149"/>
  <c r="W148" s="1"/>
  <c r="V149"/>
  <c r="V148" s="1"/>
  <c r="U149"/>
  <c r="U148" s="1"/>
  <c r="T149"/>
  <c r="T148" s="1"/>
  <c r="S149"/>
  <c r="S148" s="1"/>
  <c r="Q149"/>
  <c r="Q148" s="1"/>
  <c r="P149"/>
  <c r="P148" s="1"/>
  <c r="O149"/>
  <c r="O148" s="1"/>
  <c r="N149"/>
  <c r="N148" s="1"/>
  <c r="M149"/>
  <c r="M148" s="1"/>
  <c r="L149"/>
  <c r="L148" s="1"/>
  <c r="U145"/>
  <c r="U144" s="1"/>
  <c r="U143" s="1"/>
  <c r="R145"/>
  <c r="O145"/>
  <c r="O144" s="1"/>
  <c r="O143" s="1"/>
  <c r="W144"/>
  <c r="V144"/>
  <c r="T144"/>
  <c r="S144"/>
  <c r="R144"/>
  <c r="Q144"/>
  <c r="P144"/>
  <c r="N144"/>
  <c r="M144"/>
  <c r="L144"/>
  <c r="W143"/>
  <c r="V143"/>
  <c r="T143"/>
  <c r="S143"/>
  <c r="R143"/>
  <c r="Q143"/>
  <c r="P143"/>
  <c r="N143"/>
  <c r="M143"/>
  <c r="L143"/>
  <c r="U142"/>
  <c r="R142"/>
  <c r="O142"/>
  <c r="U141"/>
  <c r="R141"/>
  <c r="O141"/>
  <c r="U140"/>
  <c r="R140"/>
  <c r="R138" s="1"/>
  <c r="R137" s="1"/>
  <c r="O140"/>
  <c r="V139"/>
  <c r="U139" s="1"/>
  <c r="S139"/>
  <c r="R139"/>
  <c r="P139"/>
  <c r="O139"/>
  <c r="N139"/>
  <c r="M139"/>
  <c r="L139"/>
  <c r="W138"/>
  <c r="W137" s="1"/>
  <c r="V138"/>
  <c r="V137" s="1"/>
  <c r="U138"/>
  <c r="U137" s="1"/>
  <c r="T138"/>
  <c r="T137" s="1"/>
  <c r="S138"/>
  <c r="S137" s="1"/>
  <c r="Q138"/>
  <c r="Q137" s="1"/>
  <c r="P138"/>
  <c r="P137" s="1"/>
  <c r="O138"/>
  <c r="O137" s="1"/>
  <c r="N138"/>
  <c r="N137" s="1"/>
  <c r="M138"/>
  <c r="M137" s="1"/>
  <c r="L138"/>
  <c r="L137" s="1"/>
  <c r="M1068" i="1"/>
  <c r="N1068"/>
  <c r="P1068"/>
  <c r="Q1068"/>
  <c r="S1068"/>
  <c r="T1068"/>
  <c r="V1068"/>
  <c r="W1068"/>
  <c r="L1078"/>
  <c r="U1081"/>
  <c r="U1080" s="1"/>
  <c r="R1081"/>
  <c r="O1081"/>
  <c r="W1080"/>
  <c r="V1080"/>
  <c r="T1080"/>
  <c r="S1080"/>
  <c r="R1080"/>
  <c r="Q1080"/>
  <c r="P1080"/>
  <c r="O1080"/>
  <c r="N1080"/>
  <c r="M1080"/>
  <c r="L1080"/>
  <c r="W1078"/>
  <c r="V1078"/>
  <c r="U1078"/>
  <c r="T1078"/>
  <c r="S1078"/>
  <c r="R1078"/>
  <c r="Q1078"/>
  <c r="P1078"/>
  <c r="O1078"/>
  <c r="N1078"/>
  <c r="M1078"/>
  <c r="U1076"/>
  <c r="R1076"/>
  <c r="O1076"/>
  <c r="U1075"/>
  <c r="R1075"/>
  <c r="O1075"/>
  <c r="U1073"/>
  <c r="R1073"/>
  <c r="O1073"/>
  <c r="W1072"/>
  <c r="W1071" s="1"/>
  <c r="W1067" s="1"/>
  <c r="V1072"/>
  <c r="V1071" s="1"/>
  <c r="T1072"/>
  <c r="S1072"/>
  <c r="S1071" s="1"/>
  <c r="Q1072"/>
  <c r="Q1071" s="1"/>
  <c r="Q1067" s="1"/>
  <c r="P1072"/>
  <c r="P1071" s="1"/>
  <c r="N1072"/>
  <c r="M1072"/>
  <c r="M1071" s="1"/>
  <c r="L1072"/>
  <c r="L1071" s="1"/>
  <c r="T1071"/>
  <c r="N1071"/>
  <c r="U1070"/>
  <c r="R1070"/>
  <c r="O1070"/>
  <c r="U1069"/>
  <c r="R1069"/>
  <c r="O1069"/>
  <c r="L1068"/>
  <c r="L120" i="4"/>
  <c r="W120"/>
  <c r="V120"/>
  <c r="U120"/>
  <c r="T120"/>
  <c r="S120"/>
  <c r="R120"/>
  <c r="Q120"/>
  <c r="P120"/>
  <c r="O120"/>
  <c r="N120"/>
  <c r="M120"/>
  <c r="R119"/>
  <c r="O119"/>
  <c r="U118"/>
  <c r="U117" s="1"/>
  <c r="U116" s="1"/>
  <c r="R118"/>
  <c r="O118"/>
  <c r="O117" s="1"/>
  <c r="O116" s="1"/>
  <c r="W117"/>
  <c r="V117"/>
  <c r="V116" s="1"/>
  <c r="T117"/>
  <c r="S117"/>
  <c r="S116" s="1"/>
  <c r="Q117"/>
  <c r="P117"/>
  <c r="P116" s="1"/>
  <c r="N117"/>
  <c r="M117"/>
  <c r="M116" s="1"/>
  <c r="L117"/>
  <c r="W116"/>
  <c r="T116"/>
  <c r="Q116"/>
  <c r="N116"/>
  <c r="L116"/>
  <c r="W112"/>
  <c r="V112"/>
  <c r="V111" s="1"/>
  <c r="U112"/>
  <c r="T112"/>
  <c r="T111" s="1"/>
  <c r="S112"/>
  <c r="R112"/>
  <c r="Q112"/>
  <c r="P112"/>
  <c r="O112"/>
  <c r="N112"/>
  <c r="N111" s="1"/>
  <c r="M112"/>
  <c r="L112"/>
  <c r="L111" s="1"/>
  <c r="L110" s="1"/>
  <c r="W1064" i="1"/>
  <c r="V1064"/>
  <c r="U1064"/>
  <c r="T1064"/>
  <c r="S1064"/>
  <c r="R1064"/>
  <c r="Q1064"/>
  <c r="P1064"/>
  <c r="O1064"/>
  <c r="N1064"/>
  <c r="M1064"/>
  <c r="L1064"/>
  <c r="U1062"/>
  <c r="U1061" s="1"/>
  <c r="U1060" s="1"/>
  <c r="R1062"/>
  <c r="R1061" s="1"/>
  <c r="R1060" s="1"/>
  <c r="O1062"/>
  <c r="O1061" s="1"/>
  <c r="O1060" s="1"/>
  <c r="W1061"/>
  <c r="W1060" s="1"/>
  <c r="V1061"/>
  <c r="V1060" s="1"/>
  <c r="T1061"/>
  <c r="T1060" s="1"/>
  <c r="S1061"/>
  <c r="S1060" s="1"/>
  <c r="Q1061"/>
  <c r="Q1060" s="1"/>
  <c r="P1061"/>
  <c r="P1060" s="1"/>
  <c r="N1061"/>
  <c r="N1060" s="1"/>
  <c r="M1061"/>
  <c r="M1060" s="1"/>
  <c r="L1061"/>
  <c r="L1060" s="1"/>
  <c r="U1059"/>
  <c r="U1058" s="1"/>
  <c r="R1059"/>
  <c r="R1058" s="1"/>
  <c r="O1059"/>
  <c r="O1058" s="1"/>
  <c r="W1058"/>
  <c r="V1058"/>
  <c r="T1058"/>
  <c r="S1058"/>
  <c r="Q1058"/>
  <c r="P1058"/>
  <c r="N1058"/>
  <c r="M1058"/>
  <c r="L1058"/>
  <c r="L1054"/>
  <c r="N1048"/>
  <c r="M1048"/>
  <c r="L1048"/>
  <c r="W1045"/>
  <c r="V1045"/>
  <c r="U1045"/>
  <c r="T1045"/>
  <c r="S1045"/>
  <c r="R1045"/>
  <c r="Q1045"/>
  <c r="P1045"/>
  <c r="O1045"/>
  <c r="N1045"/>
  <c r="M1045"/>
  <c r="L1045"/>
  <c r="L1041"/>
  <c r="W1038"/>
  <c r="V1038"/>
  <c r="U1038"/>
  <c r="T1038"/>
  <c r="S1038"/>
  <c r="R1038"/>
  <c r="Q1038"/>
  <c r="P1038"/>
  <c r="O1038"/>
  <c r="N1038"/>
  <c r="M1038"/>
  <c r="L1038"/>
  <c r="U1037"/>
  <c r="U1032" s="1"/>
  <c r="R1037"/>
  <c r="R1032" s="1"/>
  <c r="O1037"/>
  <c r="O1032" s="1"/>
  <c r="W1032"/>
  <c r="V1032"/>
  <c r="T1032"/>
  <c r="S1032"/>
  <c r="Q1032"/>
  <c r="P1032"/>
  <c r="N1032"/>
  <c r="M1032"/>
  <c r="L1032"/>
  <c r="W1025"/>
  <c r="V1025"/>
  <c r="U1025"/>
  <c r="T1025"/>
  <c r="S1025"/>
  <c r="R1025"/>
  <c r="Q1025"/>
  <c r="P1025"/>
  <c r="O1025"/>
  <c r="N1025"/>
  <c r="M1025"/>
  <c r="L1025"/>
  <c r="W1020"/>
  <c r="V1020"/>
  <c r="U1020"/>
  <c r="T1020"/>
  <c r="S1020"/>
  <c r="R1020"/>
  <c r="Q1020"/>
  <c r="P1020"/>
  <c r="O1020"/>
  <c r="N1020"/>
  <c r="M1020"/>
  <c r="L1020"/>
  <c r="W1016"/>
  <c r="V1016"/>
  <c r="U1016"/>
  <c r="T1016"/>
  <c r="S1016"/>
  <c r="R1016"/>
  <c r="Q1016"/>
  <c r="P1016"/>
  <c r="O1016"/>
  <c r="N1016"/>
  <c r="M1016"/>
  <c r="L1016"/>
  <c r="W1009"/>
  <c r="V1009"/>
  <c r="U1009"/>
  <c r="T1009"/>
  <c r="S1009"/>
  <c r="R1009"/>
  <c r="Q1009"/>
  <c r="P1009"/>
  <c r="O1009"/>
  <c r="N1009"/>
  <c r="M1009"/>
  <c r="L1009"/>
  <c r="W1002"/>
  <c r="V1002"/>
  <c r="U1002"/>
  <c r="T1002"/>
  <c r="S1002"/>
  <c r="R1002"/>
  <c r="Q1002"/>
  <c r="P1002"/>
  <c r="O1002"/>
  <c r="N1002"/>
  <c r="M1002"/>
  <c r="L1002"/>
  <c r="W996"/>
  <c r="V996"/>
  <c r="U996"/>
  <c r="T996"/>
  <c r="S996"/>
  <c r="R996"/>
  <c r="Q996"/>
  <c r="P996"/>
  <c r="O996"/>
  <c r="N996"/>
  <c r="M996"/>
  <c r="L996"/>
  <c r="W991"/>
  <c r="V991"/>
  <c r="U991"/>
  <c r="T991"/>
  <c r="S991"/>
  <c r="R991"/>
  <c r="Q991"/>
  <c r="P991"/>
  <c r="O991"/>
  <c r="N991"/>
  <c r="M991"/>
  <c r="L991"/>
  <c r="W986"/>
  <c r="V986"/>
  <c r="U986"/>
  <c r="T986"/>
  <c r="S986"/>
  <c r="R986"/>
  <c r="Q986"/>
  <c r="Q985" s="1"/>
  <c r="P986"/>
  <c r="O986"/>
  <c r="N986"/>
  <c r="M986"/>
  <c r="M985" s="1"/>
  <c r="L986"/>
  <c r="W985"/>
  <c r="U984"/>
  <c r="R984"/>
  <c r="O984"/>
  <c r="U982"/>
  <c r="R982"/>
  <c r="O982"/>
  <c r="U978"/>
  <c r="O978"/>
  <c r="U974"/>
  <c r="O974"/>
  <c r="U971"/>
  <c r="O971"/>
  <c r="U967"/>
  <c r="O967"/>
  <c r="U964"/>
  <c r="O964"/>
  <c r="U960"/>
  <c r="O960"/>
  <c r="O957"/>
  <c r="U954"/>
  <c r="O954"/>
  <c r="U953"/>
  <c r="R953"/>
  <c r="O953"/>
  <c r="U952"/>
  <c r="R952"/>
  <c r="O952"/>
  <c r="U951"/>
  <c r="R951"/>
  <c r="O951"/>
  <c r="U950"/>
  <c r="R950"/>
  <c r="O950"/>
  <c r="U949"/>
  <c r="R949"/>
  <c r="O949"/>
  <c r="W948"/>
  <c r="V948"/>
  <c r="T948"/>
  <c r="S948"/>
  <c r="Q948"/>
  <c r="P948"/>
  <c r="N948"/>
  <c r="M948"/>
  <c r="M947" s="1"/>
  <c r="L948"/>
  <c r="W947"/>
  <c r="U946"/>
  <c r="R946"/>
  <c r="U919"/>
  <c r="U915" s="1"/>
  <c r="R919"/>
  <c r="R915" s="1"/>
  <c r="O919"/>
  <c r="W915"/>
  <c r="V915"/>
  <c r="T915"/>
  <c r="S915"/>
  <c r="Q915"/>
  <c r="P915"/>
  <c r="O915"/>
  <c r="N915"/>
  <c r="M915"/>
  <c r="L915"/>
  <c r="U907"/>
  <c r="O907"/>
  <c r="U902"/>
  <c r="R902"/>
  <c r="O902"/>
  <c r="U901"/>
  <c r="R901"/>
  <c r="O901"/>
  <c r="W900"/>
  <c r="W899" s="1"/>
  <c r="W898" s="1"/>
  <c r="V900"/>
  <c r="T900"/>
  <c r="T899" s="1"/>
  <c r="S900"/>
  <c r="S899" s="1"/>
  <c r="Q900"/>
  <c r="Q899" s="1"/>
  <c r="P900"/>
  <c r="P899" s="1"/>
  <c r="N900"/>
  <c r="N899" s="1"/>
  <c r="M900"/>
  <c r="L899"/>
  <c r="U897"/>
  <c r="R897"/>
  <c r="O897"/>
  <c r="O896"/>
  <c r="U891"/>
  <c r="U890" s="1"/>
  <c r="U889" s="1"/>
  <c r="R891"/>
  <c r="O891"/>
  <c r="W890"/>
  <c r="W889" s="1"/>
  <c r="V890"/>
  <c r="V889" s="1"/>
  <c r="T890"/>
  <c r="T889" s="1"/>
  <c r="S890"/>
  <c r="S889" s="1"/>
  <c r="R890"/>
  <c r="R889" s="1"/>
  <c r="Q890"/>
  <c r="Q889" s="1"/>
  <c r="P890"/>
  <c r="P889" s="1"/>
  <c r="N890"/>
  <c r="N889" s="1"/>
  <c r="M890"/>
  <c r="M889" s="1"/>
  <c r="L890"/>
  <c r="L889" s="1"/>
  <c r="U888"/>
  <c r="U886" s="1"/>
  <c r="R888"/>
  <c r="O888"/>
  <c r="R887"/>
  <c r="O887"/>
  <c r="W886"/>
  <c r="V886"/>
  <c r="T886"/>
  <c r="S886"/>
  <c r="R886" s="1"/>
  <c r="Q886"/>
  <c r="P886"/>
  <c r="O886" s="1"/>
  <c r="N886"/>
  <c r="M886"/>
  <c r="L886"/>
  <c r="U885"/>
  <c r="R885"/>
  <c r="O885"/>
  <c r="U884"/>
  <c r="R884"/>
  <c r="O884"/>
  <c r="W883"/>
  <c r="V883"/>
  <c r="U883" s="1"/>
  <c r="T883"/>
  <c r="S883"/>
  <c r="R883" s="1"/>
  <c r="Q883"/>
  <c r="P883"/>
  <c r="O883" s="1"/>
  <c r="N883"/>
  <c r="M883"/>
  <c r="L883"/>
  <c r="U882"/>
  <c r="R882"/>
  <c r="O882"/>
  <c r="U881"/>
  <c r="R881"/>
  <c r="O881"/>
  <c r="W880"/>
  <c r="V880"/>
  <c r="U880" s="1"/>
  <c r="U879" s="1"/>
  <c r="T880"/>
  <c r="S880"/>
  <c r="R880" s="1"/>
  <c r="R879" s="1"/>
  <c r="Q880"/>
  <c r="P880"/>
  <c r="O880" s="1"/>
  <c r="O879" s="1"/>
  <c r="N880"/>
  <c r="M880"/>
  <c r="M879" s="1"/>
  <c r="L880"/>
  <c r="W877"/>
  <c r="V877"/>
  <c r="U877"/>
  <c r="T877"/>
  <c r="S877"/>
  <c r="R877"/>
  <c r="Q877"/>
  <c r="P877"/>
  <c r="O877"/>
  <c r="N877"/>
  <c r="M877"/>
  <c r="L877"/>
  <c r="W874"/>
  <c r="V874"/>
  <c r="U874"/>
  <c r="T874"/>
  <c r="S874"/>
  <c r="R874"/>
  <c r="Q874"/>
  <c r="P874"/>
  <c r="O874"/>
  <c r="N874"/>
  <c r="M874"/>
  <c r="L874"/>
  <c r="W873"/>
  <c r="V873"/>
  <c r="U873"/>
  <c r="T873"/>
  <c r="S873"/>
  <c r="R873"/>
  <c r="Q873"/>
  <c r="P873"/>
  <c r="O873"/>
  <c r="N873"/>
  <c r="M873"/>
  <c r="L873"/>
  <c r="M29" i="4"/>
  <c r="N29"/>
  <c r="O29"/>
  <c r="P29"/>
  <c r="Q29"/>
  <c r="R29"/>
  <c r="S29"/>
  <c r="T29"/>
  <c r="U29"/>
  <c r="V29"/>
  <c r="W29"/>
  <c r="L29"/>
  <c r="M32"/>
  <c r="N32"/>
  <c r="O32"/>
  <c r="P32"/>
  <c r="Q32"/>
  <c r="S32"/>
  <c r="T32"/>
  <c r="V32"/>
  <c r="W32"/>
  <c r="L32"/>
  <c r="L55"/>
  <c r="M44"/>
  <c r="M43" s="1"/>
  <c r="N44"/>
  <c r="O44"/>
  <c r="P44"/>
  <c r="Q44"/>
  <c r="R44"/>
  <c r="S44"/>
  <c r="S43" s="1"/>
  <c r="T44"/>
  <c r="U44"/>
  <c r="V44"/>
  <c r="L44"/>
  <c r="M107"/>
  <c r="N107"/>
  <c r="O107"/>
  <c r="P107"/>
  <c r="Q107"/>
  <c r="R107"/>
  <c r="S107"/>
  <c r="T107"/>
  <c r="U107"/>
  <c r="V107"/>
  <c r="W107"/>
  <c r="L107"/>
  <c r="Z106"/>
  <c r="W104"/>
  <c r="V104"/>
  <c r="U104"/>
  <c r="T104"/>
  <c r="S104"/>
  <c r="R104"/>
  <c r="Q104"/>
  <c r="P104"/>
  <c r="O104"/>
  <c r="N104"/>
  <c r="M104"/>
  <c r="L104"/>
  <c r="W101"/>
  <c r="W100" s="1"/>
  <c r="V101"/>
  <c r="V100" s="1"/>
  <c r="U101"/>
  <c r="U100" s="1"/>
  <c r="T101"/>
  <c r="T100" s="1"/>
  <c r="S101"/>
  <c r="S100" s="1"/>
  <c r="R101"/>
  <c r="R100" s="1"/>
  <c r="Q101"/>
  <c r="Q100" s="1"/>
  <c r="P101"/>
  <c r="P100" s="1"/>
  <c r="O101"/>
  <c r="O100" s="1"/>
  <c r="N101"/>
  <c r="N100" s="1"/>
  <c r="M101"/>
  <c r="M100" s="1"/>
  <c r="L101"/>
  <c r="L100" s="1"/>
  <c r="W96"/>
  <c r="V96"/>
  <c r="U96"/>
  <c r="T96"/>
  <c r="S96"/>
  <c r="R96"/>
  <c r="Q96"/>
  <c r="P96"/>
  <c r="O96"/>
  <c r="N96"/>
  <c r="M96"/>
  <c r="L96"/>
  <c r="R55"/>
  <c r="R54" s="1"/>
  <c r="W55"/>
  <c r="W54" s="1"/>
  <c r="V55"/>
  <c r="V54" s="1"/>
  <c r="U55"/>
  <c r="U54" s="1"/>
  <c r="T55"/>
  <c r="T54" s="1"/>
  <c r="S55"/>
  <c r="S54" s="1"/>
  <c r="Q55"/>
  <c r="Q54" s="1"/>
  <c r="P55"/>
  <c r="P54" s="1"/>
  <c r="O55"/>
  <c r="O54" s="1"/>
  <c r="N55"/>
  <c r="N54" s="1"/>
  <c r="M55"/>
  <c r="M54" s="1"/>
  <c r="L54"/>
  <c r="O43"/>
  <c r="W44"/>
  <c r="Q43"/>
  <c r="N43"/>
  <c r="L43"/>
  <c r="U36"/>
  <c r="U35" s="1"/>
  <c r="O36"/>
  <c r="O35" s="1"/>
  <c r="W36"/>
  <c r="V36"/>
  <c r="T36"/>
  <c r="S36"/>
  <c r="R36"/>
  <c r="Q36"/>
  <c r="P36"/>
  <c r="N36"/>
  <c r="M36"/>
  <c r="L36"/>
  <c r="W35"/>
  <c r="V35"/>
  <c r="T35"/>
  <c r="S35"/>
  <c r="R35"/>
  <c r="Q35"/>
  <c r="P35"/>
  <c r="N35"/>
  <c r="M35"/>
  <c r="L35"/>
  <c r="U34"/>
  <c r="U32" s="1"/>
  <c r="R34"/>
  <c r="R32" s="1"/>
  <c r="M804" i="1"/>
  <c r="M831"/>
  <c r="N831"/>
  <c r="P831"/>
  <c r="Q831"/>
  <c r="S831"/>
  <c r="T831"/>
  <c r="V831"/>
  <c r="W831"/>
  <c r="L831"/>
  <c r="M839"/>
  <c r="N839"/>
  <c r="P839"/>
  <c r="Q839"/>
  <c r="S839"/>
  <c r="T839"/>
  <c r="V839"/>
  <c r="W839"/>
  <c r="L839"/>
  <c r="L849"/>
  <c r="M849"/>
  <c r="N849"/>
  <c r="P849"/>
  <c r="Q849"/>
  <c r="S849"/>
  <c r="T849"/>
  <c r="V849"/>
  <c r="W849"/>
  <c r="M858"/>
  <c r="N858"/>
  <c r="P858"/>
  <c r="Q858"/>
  <c r="S858"/>
  <c r="T858"/>
  <c r="V858"/>
  <c r="W858"/>
  <c r="L858"/>
  <c r="L825"/>
  <c r="L820"/>
  <c r="L815"/>
  <c r="M810"/>
  <c r="N810"/>
  <c r="P810"/>
  <c r="Q810"/>
  <c r="S810"/>
  <c r="T810"/>
  <c r="V810"/>
  <c r="W810"/>
  <c r="L810"/>
  <c r="L804"/>
  <c r="N804"/>
  <c r="O804"/>
  <c r="P804"/>
  <c r="Q804"/>
  <c r="S804"/>
  <c r="T804"/>
  <c r="V804"/>
  <c r="W804"/>
  <c r="M798"/>
  <c r="N798"/>
  <c r="P798"/>
  <c r="P797" s="1"/>
  <c r="Q798"/>
  <c r="S798"/>
  <c r="S797" s="1"/>
  <c r="T798"/>
  <c r="T797" s="1"/>
  <c r="V798"/>
  <c r="V797" s="1"/>
  <c r="W798"/>
  <c r="M797"/>
  <c r="Q797"/>
  <c r="W797"/>
  <c r="M792"/>
  <c r="N792"/>
  <c r="P792"/>
  <c r="Q792"/>
  <c r="S792"/>
  <c r="T792"/>
  <c r="V792"/>
  <c r="W792"/>
  <c r="M864"/>
  <c r="N864"/>
  <c r="P864"/>
  <c r="Q864"/>
  <c r="S864"/>
  <c r="T864"/>
  <c r="V864"/>
  <c r="W864"/>
  <c r="L864"/>
  <c r="U870"/>
  <c r="R870"/>
  <c r="O870"/>
  <c r="U869"/>
  <c r="R869"/>
  <c r="O869"/>
  <c r="U866"/>
  <c r="R866"/>
  <c r="O866"/>
  <c r="U865"/>
  <c r="R865"/>
  <c r="O865"/>
  <c r="U863"/>
  <c r="R863"/>
  <c r="O863"/>
  <c r="U861"/>
  <c r="R861"/>
  <c r="O861"/>
  <c r="U860"/>
  <c r="R860"/>
  <c r="O860"/>
  <c r="U859"/>
  <c r="R859"/>
  <c r="O859"/>
  <c r="U855"/>
  <c r="R855"/>
  <c r="O855"/>
  <c r="U853"/>
  <c r="R853"/>
  <c r="O853"/>
  <c r="R847"/>
  <c r="O847"/>
  <c r="O846"/>
  <c r="U845"/>
  <c r="R845"/>
  <c r="O845"/>
  <c r="U844"/>
  <c r="R844"/>
  <c r="O844"/>
  <c r="U843"/>
  <c r="R843"/>
  <c r="O843"/>
  <c r="U842"/>
  <c r="R842"/>
  <c r="O842"/>
  <c r="U841"/>
  <c r="R841"/>
  <c r="O841"/>
  <c r="U837"/>
  <c r="R837"/>
  <c r="O837"/>
  <c r="U836"/>
  <c r="R836"/>
  <c r="O836"/>
  <c r="U834"/>
  <c r="R834"/>
  <c r="O834"/>
  <c r="U832"/>
  <c r="R832"/>
  <c r="O832"/>
  <c r="S830"/>
  <c r="O829"/>
  <c r="U828"/>
  <c r="U825" s="1"/>
  <c r="R828"/>
  <c r="R825" s="1"/>
  <c r="O828"/>
  <c r="W825"/>
  <c r="V825"/>
  <c r="T825"/>
  <c r="S825"/>
  <c r="Q825"/>
  <c r="P825"/>
  <c r="N825"/>
  <c r="M825"/>
  <c r="U824"/>
  <c r="R824"/>
  <c r="O824"/>
  <c r="U823"/>
  <c r="R823"/>
  <c r="O823"/>
  <c r="U822"/>
  <c r="R822"/>
  <c r="O822"/>
  <c r="W820"/>
  <c r="V820"/>
  <c r="T820"/>
  <c r="S820"/>
  <c r="Q820"/>
  <c r="P820"/>
  <c r="N820"/>
  <c r="M820"/>
  <c r="U819"/>
  <c r="R819"/>
  <c r="O819"/>
  <c r="U818"/>
  <c r="R818"/>
  <c r="O818"/>
  <c r="O816"/>
  <c r="W815"/>
  <c r="V815"/>
  <c r="T815"/>
  <c r="S815"/>
  <c r="Q815"/>
  <c r="P815"/>
  <c r="N815"/>
  <c r="M815"/>
  <c r="O814"/>
  <c r="U813"/>
  <c r="R813"/>
  <c r="O813"/>
  <c r="U812"/>
  <c r="R812"/>
  <c r="U805"/>
  <c r="U804" s="1"/>
  <c r="R805"/>
  <c r="R804" s="1"/>
  <c r="L798"/>
  <c r="U803"/>
  <c r="R803"/>
  <c r="O803"/>
  <c r="U802"/>
  <c r="R802"/>
  <c r="O802"/>
  <c r="U801"/>
  <c r="R801"/>
  <c r="O801"/>
  <c r="U800"/>
  <c r="R800"/>
  <c r="O800"/>
  <c r="U794"/>
  <c r="R794"/>
  <c r="O794"/>
  <c r="U793"/>
  <c r="R793"/>
  <c r="O793"/>
  <c r="M786"/>
  <c r="N786"/>
  <c r="O786"/>
  <c r="P786"/>
  <c r="Q786"/>
  <c r="R786"/>
  <c r="S786"/>
  <c r="T786"/>
  <c r="U786"/>
  <c r="V786"/>
  <c r="W786"/>
  <c r="L786"/>
  <c r="U789"/>
  <c r="U788" s="1"/>
  <c r="R789"/>
  <c r="O789"/>
  <c r="W788"/>
  <c r="V788"/>
  <c r="T788"/>
  <c r="S788"/>
  <c r="R788"/>
  <c r="Q788"/>
  <c r="P788"/>
  <c r="O788"/>
  <c r="N788"/>
  <c r="M788"/>
  <c r="L788"/>
  <c r="W774"/>
  <c r="W773" s="1"/>
  <c r="V774"/>
  <c r="V773" s="1"/>
  <c r="U774"/>
  <c r="U773" s="1"/>
  <c r="T774"/>
  <c r="T773" s="1"/>
  <c r="S774"/>
  <c r="S773" s="1"/>
  <c r="R774"/>
  <c r="R773" s="1"/>
  <c r="Q774"/>
  <c r="Q773" s="1"/>
  <c r="P774"/>
  <c r="P773" s="1"/>
  <c r="O774"/>
  <c r="O773" s="1"/>
  <c r="N774"/>
  <c r="N773" s="1"/>
  <c r="M774"/>
  <c r="M773" s="1"/>
  <c r="L774"/>
  <c r="L773" s="1"/>
  <c r="U767"/>
  <c r="R767"/>
  <c r="O767"/>
  <c r="N767"/>
  <c r="M767"/>
  <c r="L767"/>
  <c r="W766"/>
  <c r="V766"/>
  <c r="U766"/>
  <c r="T766"/>
  <c r="S766"/>
  <c r="R766"/>
  <c r="Q766"/>
  <c r="P766"/>
  <c r="O766"/>
  <c r="N766"/>
  <c r="M766"/>
  <c r="L766"/>
  <c r="U758"/>
  <c r="U757" s="1"/>
  <c r="U756" s="1"/>
  <c r="U755" s="1"/>
  <c r="R758"/>
  <c r="R757" s="1"/>
  <c r="R756" s="1"/>
  <c r="R755" s="1"/>
  <c r="O758"/>
  <c r="O757" s="1"/>
  <c r="O756" s="1"/>
  <c r="O755" s="1"/>
  <c r="R622"/>
  <c r="M618"/>
  <c r="N618"/>
  <c r="N617" s="1"/>
  <c r="P618"/>
  <c r="Q618"/>
  <c r="S618"/>
  <c r="T618"/>
  <c r="V618"/>
  <c r="W618"/>
  <c r="U753"/>
  <c r="R753"/>
  <c r="O753"/>
  <c r="U752"/>
  <c r="R752"/>
  <c r="O752"/>
  <c r="U751"/>
  <c r="R751"/>
  <c r="O751"/>
  <c r="U750"/>
  <c r="R750"/>
  <c r="O750"/>
  <c r="U749"/>
  <c r="R749"/>
  <c r="O749"/>
  <c r="R748"/>
  <c r="O748"/>
  <c r="U747"/>
  <c r="R747"/>
  <c r="O747"/>
  <c r="U746"/>
  <c r="R746"/>
  <c r="O746"/>
  <c r="U744"/>
  <c r="R744"/>
  <c r="O744"/>
  <c r="U743"/>
  <c r="R743"/>
  <c r="O743"/>
  <c r="U742"/>
  <c r="R742"/>
  <c r="O742"/>
  <c r="U741"/>
  <c r="R741"/>
  <c r="O741"/>
  <c r="U739"/>
  <c r="R739"/>
  <c r="O739"/>
  <c r="U738"/>
  <c r="R738"/>
  <c r="O738"/>
  <c r="U737"/>
  <c r="R737"/>
  <c r="O737"/>
  <c r="W736"/>
  <c r="V736"/>
  <c r="T736"/>
  <c r="S736"/>
  <c r="Q736"/>
  <c r="P736"/>
  <c r="U735"/>
  <c r="R735"/>
  <c r="O735"/>
  <c r="W734"/>
  <c r="V734"/>
  <c r="T734"/>
  <c r="S734"/>
  <c r="Q734"/>
  <c r="P734"/>
  <c r="U733"/>
  <c r="R733"/>
  <c r="O733"/>
  <c r="U732"/>
  <c r="R732"/>
  <c r="O732"/>
  <c r="U731"/>
  <c r="R731"/>
  <c r="O731"/>
  <c r="U730"/>
  <c r="R730"/>
  <c r="O730"/>
  <c r="W729"/>
  <c r="V729"/>
  <c r="T729"/>
  <c r="S729"/>
  <c r="Q729"/>
  <c r="P729"/>
  <c r="U728"/>
  <c r="R728"/>
  <c r="O728"/>
  <c r="U727"/>
  <c r="R727"/>
  <c r="O727"/>
  <c r="U726"/>
  <c r="R726"/>
  <c r="O726"/>
  <c r="U725"/>
  <c r="R725"/>
  <c r="O725"/>
  <c r="U723"/>
  <c r="R723"/>
  <c r="O723"/>
  <c r="U722"/>
  <c r="R722"/>
  <c r="O722"/>
  <c r="U721"/>
  <c r="R721"/>
  <c r="O721"/>
  <c r="U719"/>
  <c r="R719"/>
  <c r="O719"/>
  <c r="U718"/>
  <c r="R718"/>
  <c r="O718"/>
  <c r="W717"/>
  <c r="V717"/>
  <c r="T717"/>
  <c r="S717"/>
  <c r="Q717"/>
  <c r="P717"/>
  <c r="U716"/>
  <c r="R716"/>
  <c r="O716"/>
  <c r="U715"/>
  <c r="R715"/>
  <c r="O715"/>
  <c r="W714"/>
  <c r="V714"/>
  <c r="T714"/>
  <c r="S714"/>
  <c r="Q714"/>
  <c r="P714"/>
  <c r="U713"/>
  <c r="R713"/>
  <c r="O713"/>
  <c r="U712"/>
  <c r="R712"/>
  <c r="O712"/>
  <c r="U711"/>
  <c r="R711"/>
  <c r="O711"/>
  <c r="W710"/>
  <c r="U710" s="1"/>
  <c r="T710"/>
  <c r="R710" s="1"/>
  <c r="Q710"/>
  <c r="O710" s="1"/>
  <c r="N709"/>
  <c r="M709"/>
  <c r="L709"/>
  <c r="U708"/>
  <c r="R708"/>
  <c r="O708"/>
  <c r="X707"/>
  <c r="U707"/>
  <c r="R707"/>
  <c r="O707"/>
  <c r="U706"/>
  <c r="R706"/>
  <c r="O706"/>
  <c r="U705"/>
  <c r="R705"/>
  <c r="O705"/>
  <c r="U704"/>
  <c r="R704"/>
  <c r="O704"/>
  <c r="U703"/>
  <c r="R703"/>
  <c r="O703"/>
  <c r="U702"/>
  <c r="R702"/>
  <c r="O702"/>
  <c r="U701"/>
  <c r="R701"/>
  <c r="O701"/>
  <c r="U700"/>
  <c r="R700"/>
  <c r="O700"/>
  <c r="U699"/>
  <c r="R699"/>
  <c r="O699"/>
  <c r="U698"/>
  <c r="R698"/>
  <c r="O698"/>
  <c r="U697"/>
  <c r="R697"/>
  <c r="O697"/>
  <c r="U696"/>
  <c r="R696"/>
  <c r="O696"/>
  <c r="U695"/>
  <c r="R695"/>
  <c r="O695"/>
  <c r="U694"/>
  <c r="R694"/>
  <c r="O694"/>
  <c r="U693"/>
  <c r="R693"/>
  <c r="O693"/>
  <c r="U692"/>
  <c r="R692"/>
  <c r="O692"/>
  <c r="U691"/>
  <c r="R691"/>
  <c r="O691"/>
  <c r="U690"/>
  <c r="R690"/>
  <c r="O690"/>
  <c r="U689"/>
  <c r="R689"/>
  <c r="O689"/>
  <c r="U688"/>
  <c r="R688"/>
  <c r="O688"/>
  <c r="U687"/>
  <c r="R687"/>
  <c r="O687"/>
  <c r="U686"/>
  <c r="R686"/>
  <c r="O686"/>
  <c r="U685"/>
  <c r="R685"/>
  <c r="O685"/>
  <c r="U684"/>
  <c r="R684"/>
  <c r="O684"/>
  <c r="U683"/>
  <c r="R683"/>
  <c r="O683"/>
  <c r="U682"/>
  <c r="R682"/>
  <c r="O682"/>
  <c r="U681"/>
  <c r="R681"/>
  <c r="O681"/>
  <c r="U680"/>
  <c r="R680"/>
  <c r="O680"/>
  <c r="U679"/>
  <c r="R679"/>
  <c r="O679"/>
  <c r="U678"/>
  <c r="R678"/>
  <c r="O678"/>
  <c r="U677"/>
  <c r="R677"/>
  <c r="O677"/>
  <c r="U676"/>
  <c r="R676"/>
  <c r="O676"/>
  <c r="U674"/>
  <c r="R674"/>
  <c r="O674"/>
  <c r="U673"/>
  <c r="R673"/>
  <c r="O673"/>
  <c r="U672"/>
  <c r="R672"/>
  <c r="O672"/>
  <c r="AD671"/>
  <c r="AA671"/>
  <c r="X671"/>
  <c r="U671"/>
  <c r="R671"/>
  <c r="O671"/>
  <c r="U669"/>
  <c r="R669"/>
  <c r="O669"/>
  <c r="U667"/>
  <c r="R667"/>
  <c r="O667"/>
  <c r="U665"/>
  <c r="R665"/>
  <c r="O665"/>
  <c r="AD663"/>
  <c r="AA663"/>
  <c r="X663"/>
  <c r="U663"/>
  <c r="R663"/>
  <c r="O663"/>
  <c r="U661"/>
  <c r="R661"/>
  <c r="O661"/>
  <c r="U660"/>
  <c r="R660"/>
  <c r="O660"/>
  <c r="U659"/>
  <c r="R659"/>
  <c r="O659"/>
  <c r="W657"/>
  <c r="V657"/>
  <c r="T657"/>
  <c r="S657"/>
  <c r="Q657"/>
  <c r="P657"/>
  <c r="N657"/>
  <c r="N656" s="1"/>
  <c r="M657"/>
  <c r="M656" s="1"/>
  <c r="L657"/>
  <c r="L656" s="1"/>
  <c r="U655"/>
  <c r="R655"/>
  <c r="U654"/>
  <c r="R654"/>
  <c r="O654"/>
  <c r="U653"/>
  <c r="R653"/>
  <c r="O653"/>
  <c r="U652"/>
  <c r="R652"/>
  <c r="O652"/>
  <c r="U651"/>
  <c r="R651"/>
  <c r="O651"/>
  <c r="U650"/>
  <c r="R650"/>
  <c r="O650"/>
  <c r="U649"/>
  <c r="R649"/>
  <c r="O649"/>
  <c r="U648"/>
  <c r="R648"/>
  <c r="O648"/>
  <c r="U647"/>
  <c r="R647"/>
  <c r="O647"/>
  <c r="U646"/>
  <c r="R646"/>
  <c r="O646"/>
  <c r="U644"/>
  <c r="R644"/>
  <c r="O644"/>
  <c r="U643"/>
  <c r="R643"/>
  <c r="O643"/>
  <c r="U642"/>
  <c r="R642"/>
  <c r="O642"/>
  <c r="U641"/>
  <c r="R641"/>
  <c r="O641"/>
  <c r="U640"/>
  <c r="R640"/>
  <c r="O640"/>
  <c r="U639"/>
  <c r="R639"/>
  <c r="O639"/>
  <c r="U638"/>
  <c r="R638"/>
  <c r="O638"/>
  <c r="U637"/>
  <c r="R637"/>
  <c r="O637"/>
  <c r="U636"/>
  <c r="R636"/>
  <c r="O636"/>
  <c r="U635"/>
  <c r="R635"/>
  <c r="O635"/>
  <c r="U634"/>
  <c r="R634"/>
  <c r="O634"/>
  <c r="U633"/>
  <c r="R633"/>
  <c r="O633"/>
  <c r="U632"/>
  <c r="R632"/>
  <c r="O632"/>
  <c r="U631"/>
  <c r="R631"/>
  <c r="O631"/>
  <c r="W630"/>
  <c r="W617" s="1"/>
  <c r="V630"/>
  <c r="V617" s="1"/>
  <c r="T630"/>
  <c r="T617" s="1"/>
  <c r="S630"/>
  <c r="S617" s="1"/>
  <c r="Q630"/>
  <c r="P630"/>
  <c r="P617" s="1"/>
  <c r="M630"/>
  <c r="M617" s="1"/>
  <c r="L630"/>
  <c r="L618"/>
  <c r="U629"/>
  <c r="R629"/>
  <c r="O629"/>
  <c r="U628"/>
  <c r="R628"/>
  <c r="O628"/>
  <c r="U627"/>
  <c r="R627"/>
  <c r="O627"/>
  <c r="U626"/>
  <c r="R626"/>
  <c r="O626"/>
  <c r="U625"/>
  <c r="R625"/>
  <c r="O625"/>
  <c r="U624"/>
  <c r="R624"/>
  <c r="O624"/>
  <c r="U622"/>
  <c r="O622"/>
  <c r="U621"/>
  <c r="R621"/>
  <c r="O621"/>
  <c r="U620"/>
  <c r="R620"/>
  <c r="O620"/>
  <c r="U619"/>
  <c r="R619"/>
  <c r="O619"/>
  <c r="U615"/>
  <c r="R615"/>
  <c r="O615"/>
  <c r="U612"/>
  <c r="R612"/>
  <c r="O612"/>
  <c r="U611"/>
  <c r="R611"/>
  <c r="O611"/>
  <c r="U609"/>
  <c r="R609"/>
  <c r="O609"/>
  <c r="U608"/>
  <c r="R608"/>
  <c r="O608"/>
  <c r="U605"/>
  <c r="R605"/>
  <c r="O605"/>
  <c r="U606"/>
  <c r="R606"/>
  <c r="O606"/>
  <c r="U602"/>
  <c r="R602"/>
  <c r="O602"/>
  <c r="U601"/>
  <c r="R601"/>
  <c r="O601"/>
  <c r="U600"/>
  <c r="U599"/>
  <c r="R599"/>
  <c r="O599"/>
  <c r="M575"/>
  <c r="M522"/>
  <c r="U595"/>
  <c r="R595"/>
  <c r="O595"/>
  <c r="U589"/>
  <c r="R589"/>
  <c r="U588"/>
  <c r="R588"/>
  <c r="U587"/>
  <c r="R587"/>
  <c r="U586"/>
  <c r="R586"/>
  <c r="U585"/>
  <c r="R585"/>
  <c r="U584"/>
  <c r="R584"/>
  <c r="U583"/>
  <c r="R583"/>
  <c r="U582"/>
  <c r="R582"/>
  <c r="U581"/>
  <c r="R581"/>
  <c r="U580"/>
  <c r="R580"/>
  <c r="U579"/>
  <c r="R579"/>
  <c r="U578"/>
  <c r="R578"/>
  <c r="U577"/>
  <c r="R577"/>
  <c r="O577"/>
  <c r="U576"/>
  <c r="R576"/>
  <c r="O576"/>
  <c r="W575"/>
  <c r="V575"/>
  <c r="T575"/>
  <c r="S575"/>
  <c r="Q575"/>
  <c r="P575"/>
  <c r="N575"/>
  <c r="L575"/>
  <c r="U566"/>
  <c r="R566"/>
  <c r="O566"/>
  <c r="U556"/>
  <c r="R556"/>
  <c r="O556"/>
  <c r="W554"/>
  <c r="V554"/>
  <c r="T554"/>
  <c r="S554"/>
  <c r="Q554"/>
  <c r="P554"/>
  <c r="N554"/>
  <c r="M554"/>
  <c r="L554"/>
  <c r="U553"/>
  <c r="R553"/>
  <c r="O553"/>
  <c r="U552"/>
  <c r="R552"/>
  <c r="O552"/>
  <c r="U551"/>
  <c r="R551"/>
  <c r="O551"/>
  <c r="U550"/>
  <c r="R550"/>
  <c r="O550"/>
  <c r="U549"/>
  <c r="R549"/>
  <c r="O549"/>
  <c r="R547"/>
  <c r="O547"/>
  <c r="U546"/>
  <c r="R546"/>
  <c r="O546"/>
  <c r="U545"/>
  <c r="R545"/>
  <c r="O545"/>
  <c r="W544"/>
  <c r="V544"/>
  <c r="T544"/>
  <c r="S544"/>
  <c r="Q544"/>
  <c r="Q543" s="1"/>
  <c r="Q542" s="1"/>
  <c r="P544"/>
  <c r="P543" s="1"/>
  <c r="P542" s="1"/>
  <c r="N544"/>
  <c r="N543" s="1"/>
  <c r="N542" s="1"/>
  <c r="M544"/>
  <c r="L544"/>
  <c r="L543" s="1"/>
  <c r="L542" s="1"/>
  <c r="U539"/>
  <c r="R539"/>
  <c r="O539"/>
  <c r="O538"/>
  <c r="U537"/>
  <c r="R537"/>
  <c r="O537"/>
  <c r="U536"/>
  <c r="R536"/>
  <c r="O536"/>
  <c r="U535"/>
  <c r="R535"/>
  <c r="O535"/>
  <c r="U534"/>
  <c r="R534"/>
  <c r="O534"/>
  <c r="W531"/>
  <c r="W530" s="1"/>
  <c r="V531"/>
  <c r="T531"/>
  <c r="T530" s="1"/>
  <c r="S531"/>
  <c r="S530" s="1"/>
  <c r="Q531"/>
  <c r="Q530" s="1"/>
  <c r="P531"/>
  <c r="P530" s="1"/>
  <c r="N531"/>
  <c r="N530" s="1"/>
  <c r="M531"/>
  <c r="M530" s="1"/>
  <c r="L531"/>
  <c r="L530" s="1"/>
  <c r="V530"/>
  <c r="U529"/>
  <c r="U528" s="1"/>
  <c r="R529"/>
  <c r="O529"/>
  <c r="W528"/>
  <c r="V528"/>
  <c r="T528"/>
  <c r="S528"/>
  <c r="R528"/>
  <c r="Q528"/>
  <c r="P528"/>
  <c r="O528"/>
  <c r="N528"/>
  <c r="M528"/>
  <c r="L528"/>
  <c r="O527"/>
  <c r="U526"/>
  <c r="U525" s="1"/>
  <c r="R526"/>
  <c r="R525" s="1"/>
  <c r="O526"/>
  <c r="O525" s="1"/>
  <c r="W525"/>
  <c r="V525"/>
  <c r="T525"/>
  <c r="S525"/>
  <c r="Q525"/>
  <c r="P525"/>
  <c r="N525"/>
  <c r="M525"/>
  <c r="U523"/>
  <c r="R523"/>
  <c r="O523"/>
  <c r="W522"/>
  <c r="V522"/>
  <c r="T522"/>
  <c r="S522"/>
  <c r="Q522"/>
  <c r="P522"/>
  <c r="N522"/>
  <c r="L522"/>
  <c r="V514"/>
  <c r="S514"/>
  <c r="P514"/>
  <c r="M495"/>
  <c r="N495"/>
  <c r="P495"/>
  <c r="P494" s="1"/>
  <c r="Q495"/>
  <c r="Q494" s="1"/>
  <c r="S495"/>
  <c r="S494" s="1"/>
  <c r="T495"/>
  <c r="T494" s="1"/>
  <c r="V495"/>
  <c r="V494" s="1"/>
  <c r="W495"/>
  <c r="W494" s="1"/>
  <c r="L495"/>
  <c r="U493"/>
  <c r="U492"/>
  <c r="R493"/>
  <c r="R492"/>
  <c r="O493"/>
  <c r="O492"/>
  <c r="M489"/>
  <c r="N489"/>
  <c r="P489"/>
  <c r="Q489"/>
  <c r="S489"/>
  <c r="T489"/>
  <c r="V489"/>
  <c r="W489"/>
  <c r="L489"/>
  <c r="U490"/>
  <c r="U489" s="1"/>
  <c r="R490"/>
  <c r="R489" s="1"/>
  <c r="O490"/>
  <c r="O489" s="1"/>
  <c r="U488"/>
  <c r="U487"/>
  <c r="R488"/>
  <c r="R487"/>
  <c r="O488"/>
  <c r="O487"/>
  <c r="U480"/>
  <c r="R480"/>
  <c r="O480"/>
  <c r="P479"/>
  <c r="P478" s="1"/>
  <c r="Q479"/>
  <c r="Q478" s="1"/>
  <c r="S479"/>
  <c r="S478" s="1"/>
  <c r="T479"/>
  <c r="T478" s="1"/>
  <c r="V479"/>
  <c r="V478" s="1"/>
  <c r="W479"/>
  <c r="W478" s="1"/>
  <c r="V474"/>
  <c r="S474"/>
  <c r="P474"/>
  <c r="P443"/>
  <c r="Q443"/>
  <c r="S443"/>
  <c r="T443"/>
  <c r="V443"/>
  <c r="W443"/>
  <c r="P442"/>
  <c r="Q442"/>
  <c r="S442"/>
  <c r="T442"/>
  <c r="V442"/>
  <c r="W442"/>
  <c r="M459"/>
  <c r="N459"/>
  <c r="N458" s="1"/>
  <c r="P459"/>
  <c r="P458" s="1"/>
  <c r="Q459"/>
  <c r="Q458" s="1"/>
  <c r="S459"/>
  <c r="S458" s="1"/>
  <c r="T459"/>
  <c r="T458" s="1"/>
  <c r="V459"/>
  <c r="V458" s="1"/>
  <c r="W459"/>
  <c r="W458" s="1"/>
  <c r="L459"/>
  <c r="U456"/>
  <c r="U455"/>
  <c r="R456"/>
  <c r="R455"/>
  <c r="O456"/>
  <c r="O455"/>
  <c r="M452"/>
  <c r="N452"/>
  <c r="P452"/>
  <c r="Q452"/>
  <c r="S452"/>
  <c r="T452"/>
  <c r="V452"/>
  <c r="W452"/>
  <c r="L452"/>
  <c r="U453"/>
  <c r="U452" s="1"/>
  <c r="R453"/>
  <c r="R452" s="1"/>
  <c r="O453"/>
  <c r="O452" s="1"/>
  <c r="U451"/>
  <c r="U450"/>
  <c r="R451"/>
  <c r="R450"/>
  <c r="O451"/>
  <c r="O450"/>
  <c r="P449"/>
  <c r="Q449"/>
  <c r="S449"/>
  <c r="T449"/>
  <c r="V449"/>
  <c r="W449"/>
  <c r="U444"/>
  <c r="R444"/>
  <c r="O444"/>
  <c r="M416"/>
  <c r="N416"/>
  <c r="P416"/>
  <c r="Q416"/>
  <c r="S416"/>
  <c r="T416"/>
  <c r="V416"/>
  <c r="W416"/>
  <c r="L416"/>
  <c r="M424"/>
  <c r="N424"/>
  <c r="P424"/>
  <c r="P423" s="1"/>
  <c r="Q424"/>
  <c r="Q423" s="1"/>
  <c r="S424"/>
  <c r="S423" s="1"/>
  <c r="T424"/>
  <c r="T423" s="1"/>
  <c r="V424"/>
  <c r="V423" s="1"/>
  <c r="W424"/>
  <c r="W423" s="1"/>
  <c r="L424"/>
  <c r="U415"/>
  <c r="U414"/>
  <c r="O419"/>
  <c r="U417"/>
  <c r="U416" s="1"/>
  <c r="R417"/>
  <c r="R416" s="1"/>
  <c r="O417"/>
  <c r="O416" s="1"/>
  <c r="U419"/>
  <c r="U420"/>
  <c r="U421"/>
  <c r="U422"/>
  <c r="R419"/>
  <c r="R420"/>
  <c r="R421"/>
  <c r="R422"/>
  <c r="O420"/>
  <c r="O421"/>
  <c r="O422"/>
  <c r="R415"/>
  <c r="R414"/>
  <c r="O414"/>
  <c r="Q413"/>
  <c r="S413"/>
  <c r="T413"/>
  <c r="V413"/>
  <c r="W413"/>
  <c r="O415"/>
  <c r="U408"/>
  <c r="R408"/>
  <c r="O408"/>
  <c r="P407"/>
  <c r="P406" s="1"/>
  <c r="Q407"/>
  <c r="Q406" s="1"/>
  <c r="S407"/>
  <c r="S406" s="1"/>
  <c r="T407"/>
  <c r="T406" s="1"/>
  <c r="V407"/>
  <c r="V406" s="1"/>
  <c r="W407"/>
  <c r="W406" s="1"/>
  <c r="V403"/>
  <c r="S403"/>
  <c r="P403"/>
  <c r="P184"/>
  <c r="Q184"/>
  <c r="S184"/>
  <c r="T184"/>
  <c r="V184"/>
  <c r="P182"/>
  <c r="Q182"/>
  <c r="S182"/>
  <c r="T182"/>
  <c r="V182"/>
  <c r="P179"/>
  <c r="Q179"/>
  <c r="S179"/>
  <c r="T179"/>
  <c r="V179"/>
  <c r="P173"/>
  <c r="P172" s="1"/>
  <c r="Q173"/>
  <c r="Q172" s="1"/>
  <c r="S173"/>
  <c r="S172" s="1"/>
  <c r="T173"/>
  <c r="T172" s="1"/>
  <c r="V173"/>
  <c r="V172" s="1"/>
  <c r="W173"/>
  <c r="W172" s="1"/>
  <c r="M191"/>
  <c r="M190" s="1"/>
  <c r="N191"/>
  <c r="N190" s="1"/>
  <c r="P191"/>
  <c r="P190" s="1"/>
  <c r="Q191"/>
  <c r="Q190" s="1"/>
  <c r="S191"/>
  <c r="S190" s="1"/>
  <c r="T191"/>
  <c r="T190" s="1"/>
  <c r="V191"/>
  <c r="V190" s="1"/>
  <c r="W191"/>
  <c r="W190" s="1"/>
  <c r="L191"/>
  <c r="U186"/>
  <c r="U187"/>
  <c r="U188"/>
  <c r="U189"/>
  <c r="U185"/>
  <c r="R186"/>
  <c r="R187"/>
  <c r="R188"/>
  <c r="R189"/>
  <c r="R185"/>
  <c r="O186"/>
  <c r="O187"/>
  <c r="O188"/>
  <c r="O189"/>
  <c r="O185"/>
  <c r="M182"/>
  <c r="N182"/>
  <c r="W182"/>
  <c r="L182"/>
  <c r="U183"/>
  <c r="U182" s="1"/>
  <c r="R183"/>
  <c r="R182" s="1"/>
  <c r="O183"/>
  <c r="O182" s="1"/>
  <c r="U181"/>
  <c r="U180"/>
  <c r="R181"/>
  <c r="R180"/>
  <c r="O181"/>
  <c r="O180"/>
  <c r="Q1144" l="1"/>
  <c r="V755"/>
  <c r="T755"/>
  <c r="P755"/>
  <c r="N755"/>
  <c r="V543"/>
  <c r="V542" s="1"/>
  <c r="R554"/>
  <c r="T709"/>
  <c r="O948"/>
  <c r="U948"/>
  <c r="O1072"/>
  <c r="O1071" s="1"/>
  <c r="U1072"/>
  <c r="U1071" s="1"/>
  <c r="R1072"/>
  <c r="R1071" s="1"/>
  <c r="O1087"/>
  <c r="O1086" s="1"/>
  <c r="R1087"/>
  <c r="R1086" s="1"/>
  <c r="U1087"/>
  <c r="U1086" s="1"/>
  <c r="V1094"/>
  <c r="M830"/>
  <c r="V1093"/>
  <c r="T521"/>
  <c r="S543"/>
  <c r="S542" s="1"/>
  <c r="U544"/>
  <c r="M1098"/>
  <c r="P1098"/>
  <c r="M1138"/>
  <c r="Q1137"/>
  <c r="L1156"/>
  <c r="U1229"/>
  <c r="M1137"/>
  <c r="M521"/>
  <c r="R630"/>
  <c r="U657"/>
  <c r="L879"/>
  <c r="N879"/>
  <c r="Q879"/>
  <c r="T879"/>
  <c r="W879"/>
  <c r="Q947"/>
  <c r="S1098"/>
  <c r="S1093" s="1"/>
  <c r="R1102"/>
  <c r="O1102"/>
  <c r="O1112"/>
  <c r="U1112"/>
  <c r="O1149"/>
  <c r="U1149"/>
  <c r="R1149"/>
  <c r="M1156"/>
  <c r="N1156"/>
  <c r="V1176"/>
  <c r="V1175" s="1"/>
  <c r="M1176"/>
  <c r="M1175" s="1"/>
  <c r="O1205"/>
  <c r="M1205"/>
  <c r="T1205"/>
  <c r="L1205"/>
  <c r="R1222"/>
  <c r="R1221" s="1"/>
  <c r="O1229"/>
  <c r="Q898"/>
  <c r="O985"/>
  <c r="S521"/>
  <c r="T543"/>
  <c r="T542" s="1"/>
  <c r="R657"/>
  <c r="O657"/>
  <c r="U717"/>
  <c r="R810"/>
  <c r="O815"/>
  <c r="U815"/>
  <c r="O825"/>
  <c r="O831"/>
  <c r="U831"/>
  <c r="O839"/>
  <c r="U839"/>
  <c r="O849"/>
  <c r="U849"/>
  <c r="O858"/>
  <c r="U858"/>
  <c r="O864"/>
  <c r="L809"/>
  <c r="L830"/>
  <c r="S985"/>
  <c r="S947" s="1"/>
  <c r="U985"/>
  <c r="M1093"/>
  <c r="L1098"/>
  <c r="N1098"/>
  <c r="N1093" s="1"/>
  <c r="N1085" s="1"/>
  <c r="W1138"/>
  <c r="R1138"/>
  <c r="R1137" s="1"/>
  <c r="P1176"/>
  <c r="P1175" s="1"/>
  <c r="R1182"/>
  <c r="R1176" s="1"/>
  <c r="R1175" s="1"/>
  <c r="L1199"/>
  <c r="S1205"/>
  <c r="S1199" s="1"/>
  <c r="V1205"/>
  <c r="V879"/>
  <c r="P879"/>
  <c r="U947"/>
  <c r="T1199"/>
  <c r="S879"/>
  <c r="W1137"/>
  <c r="T656"/>
  <c r="Q709"/>
  <c r="Q656" s="1"/>
  <c r="V830"/>
  <c r="P830"/>
  <c r="R948"/>
  <c r="R1094"/>
  <c r="T1093"/>
  <c r="W1098"/>
  <c r="W1093" s="1"/>
  <c r="P1138"/>
  <c r="T1138"/>
  <c r="R1145"/>
  <c r="R1144" s="1"/>
  <c r="L1144"/>
  <c r="N1144"/>
  <c r="V1144"/>
  <c r="O1144"/>
  <c r="U1144"/>
  <c r="R1192"/>
  <c r="W1176"/>
  <c r="W1175" s="1"/>
  <c r="U1176"/>
  <c r="U1175" s="1"/>
  <c r="S1176"/>
  <c r="S1175" s="1"/>
  <c r="P521"/>
  <c r="W543"/>
  <c r="W542" s="1"/>
  <c r="O1094"/>
  <c r="L1093"/>
  <c r="Q1098"/>
  <c r="Q1093" s="1"/>
  <c r="Q1085" s="1"/>
  <c r="L1138"/>
  <c r="L1137" s="1"/>
  <c r="N1138"/>
  <c r="N1137" s="1"/>
  <c r="V1138"/>
  <c r="V1137" s="1"/>
  <c r="O1138"/>
  <c r="O1137" s="1"/>
  <c r="U1138"/>
  <c r="U1137" s="1"/>
  <c r="P1144"/>
  <c r="T1144"/>
  <c r="O1182"/>
  <c r="P1205"/>
  <c r="T616"/>
  <c r="P1199"/>
  <c r="L521"/>
  <c r="V521"/>
  <c r="M543"/>
  <c r="M542" s="1"/>
  <c r="R544"/>
  <c r="R543" s="1"/>
  <c r="R542" s="1"/>
  <c r="O575"/>
  <c r="Q617"/>
  <c r="O714"/>
  <c r="R714"/>
  <c r="U714"/>
  <c r="O717"/>
  <c r="R717"/>
  <c r="O729"/>
  <c r="O890"/>
  <c r="O889" s="1"/>
  <c r="M899"/>
  <c r="M898" s="1"/>
  <c r="V899"/>
  <c r="O900"/>
  <c r="O899" s="1"/>
  <c r="U900"/>
  <c r="U899" s="1"/>
  <c r="U898" s="1"/>
  <c r="L1067"/>
  <c r="L1066" s="1"/>
  <c r="R1068"/>
  <c r="R1067" s="1"/>
  <c r="M1067"/>
  <c r="S1067"/>
  <c r="S1066" s="1"/>
  <c r="S1086"/>
  <c r="V1086"/>
  <c r="P1094"/>
  <c r="P1093" s="1"/>
  <c r="R1112"/>
  <c r="R1098" s="1"/>
  <c r="R1093" s="1"/>
  <c r="O1124"/>
  <c r="O1122" s="1"/>
  <c r="O1121" s="1"/>
  <c r="U1124"/>
  <c r="U1122" s="1"/>
  <c r="U1121" s="1"/>
  <c r="P1156"/>
  <c r="S1156"/>
  <c r="V1156"/>
  <c r="N1199"/>
  <c r="V1199"/>
  <c r="O1200"/>
  <c r="O1199" s="1"/>
  <c r="U1200"/>
  <c r="W1205"/>
  <c r="U1211"/>
  <c r="U1205" s="1"/>
  <c r="O1222"/>
  <c r="O1221" s="1"/>
  <c r="U1222"/>
  <c r="U1221" s="1"/>
  <c r="R1229"/>
  <c r="N616"/>
  <c r="R1205"/>
  <c r="R1199" s="1"/>
  <c r="R1156"/>
  <c r="S898"/>
  <c r="S872" s="1"/>
  <c r="S871" s="1"/>
  <c r="M1199"/>
  <c r="Q1199"/>
  <c r="W1199"/>
  <c r="O544"/>
  <c r="O1098"/>
  <c r="U1098"/>
  <c r="R1122"/>
  <c r="R1121" s="1"/>
  <c r="U1094"/>
  <c r="M1085"/>
  <c r="W1085"/>
  <c r="W1084" s="1"/>
  <c r="O1176"/>
  <c r="O1175" s="1"/>
  <c r="L1085"/>
  <c r="L1084" s="1"/>
  <c r="N797"/>
  <c r="O1068"/>
  <c r="O1067" s="1"/>
  <c r="U1068"/>
  <c r="U1067" s="1"/>
  <c r="U1066" s="1"/>
  <c r="N521"/>
  <c r="N520" s="1"/>
  <c r="N519" s="1"/>
  <c r="W521"/>
  <c r="W520" s="1"/>
  <c r="W519" s="1"/>
  <c r="Q521"/>
  <c r="Q520" s="1"/>
  <c r="Q519" s="1"/>
  <c r="O554"/>
  <c r="O543" s="1"/>
  <c r="O542" s="1"/>
  <c r="W830"/>
  <c r="T830"/>
  <c r="Q830"/>
  <c r="N830"/>
  <c r="M872"/>
  <c r="M871" s="1"/>
  <c r="Q872"/>
  <c r="Q871" s="1"/>
  <c r="W872"/>
  <c r="W871" s="1"/>
  <c r="R1066"/>
  <c r="V1067"/>
  <c r="V1066" s="1"/>
  <c r="T1067"/>
  <c r="T1066" s="1"/>
  <c r="P1067"/>
  <c r="P1066" s="1"/>
  <c r="N1067"/>
  <c r="N1066" s="1"/>
  <c r="U1156"/>
  <c r="O1156"/>
  <c r="O630"/>
  <c r="U630"/>
  <c r="U864"/>
  <c r="M1066"/>
  <c r="O1066"/>
  <c r="Q1066"/>
  <c r="W1066"/>
  <c r="P1086"/>
  <c r="L136" i="4"/>
  <c r="P111"/>
  <c r="L42"/>
  <c r="M111"/>
  <c r="O111"/>
  <c r="Q111"/>
  <c r="S111"/>
  <c r="U111"/>
  <c r="W111"/>
  <c r="M110"/>
  <c r="O110"/>
  <c r="Q110"/>
  <c r="S110"/>
  <c r="U110"/>
  <c r="W110"/>
  <c r="N110"/>
  <c r="P110"/>
  <c r="T110"/>
  <c r="V110"/>
  <c r="T520" i="1"/>
  <c r="T519" s="1"/>
  <c r="V177"/>
  <c r="V176" s="1"/>
  <c r="S177"/>
  <c r="S176" s="1"/>
  <c r="P177"/>
  <c r="P176" s="1"/>
  <c r="O531"/>
  <c r="R531"/>
  <c r="U531"/>
  <c r="U554"/>
  <c r="U543" s="1"/>
  <c r="M616"/>
  <c r="P709"/>
  <c r="P656" s="1"/>
  <c r="P616" s="1"/>
  <c r="S709"/>
  <c r="S656" s="1"/>
  <c r="R656" s="1"/>
  <c r="V709"/>
  <c r="V656" s="1"/>
  <c r="V616" s="1"/>
  <c r="O736"/>
  <c r="R736"/>
  <c r="U736"/>
  <c r="R849"/>
  <c r="R858"/>
  <c r="R864"/>
  <c r="M520"/>
  <c r="M519" s="1"/>
  <c r="P520"/>
  <c r="P519" s="1"/>
  <c r="S520"/>
  <c r="S519" s="1"/>
  <c r="L520"/>
  <c r="L519" s="1"/>
  <c r="O530"/>
  <c r="R530"/>
  <c r="U530"/>
  <c r="U542"/>
  <c r="O830"/>
  <c r="U830"/>
  <c r="R985"/>
  <c r="R947" s="1"/>
  <c r="L985"/>
  <c r="L947" s="1"/>
  <c r="L898" s="1"/>
  <c r="L872" s="1"/>
  <c r="L871" s="1"/>
  <c r="N985"/>
  <c r="N947" s="1"/>
  <c r="N898" s="1"/>
  <c r="P985"/>
  <c r="P947" s="1"/>
  <c r="P898" s="1"/>
  <c r="P872" s="1"/>
  <c r="P871" s="1"/>
  <c r="T985"/>
  <c r="T947" s="1"/>
  <c r="T898" s="1"/>
  <c r="T872" s="1"/>
  <c r="T871" s="1"/>
  <c r="V985"/>
  <c r="V947" s="1"/>
  <c r="V898" s="1"/>
  <c r="V872" s="1"/>
  <c r="V871" s="1"/>
  <c r="R900"/>
  <c r="R899" s="1"/>
  <c r="R898" s="1"/>
  <c r="R729"/>
  <c r="N872"/>
  <c r="N871" s="1"/>
  <c r="O792"/>
  <c r="U792"/>
  <c r="U872"/>
  <c r="U871" s="1"/>
  <c r="O798"/>
  <c r="O797" s="1"/>
  <c r="U798"/>
  <c r="U797" s="1"/>
  <c r="O810"/>
  <c r="R117" i="4"/>
  <c r="R116" s="1"/>
  <c r="R111" s="1"/>
  <c r="R110" s="1"/>
  <c r="L28"/>
  <c r="V28"/>
  <c r="T28"/>
  <c r="P28"/>
  <c r="N28"/>
  <c r="W28"/>
  <c r="S28"/>
  <c r="Q28"/>
  <c r="O28"/>
  <c r="M28"/>
  <c r="O820" i="1"/>
  <c r="O809" s="1"/>
  <c r="R820"/>
  <c r="U729"/>
  <c r="R798"/>
  <c r="R797" s="1"/>
  <c r="U810"/>
  <c r="R830"/>
  <c r="R831"/>
  <c r="R839"/>
  <c r="W809"/>
  <c r="W808" s="1"/>
  <c r="W796" s="1"/>
  <c r="W791" s="1"/>
  <c r="W790" s="1"/>
  <c r="T809"/>
  <c r="T808" s="1"/>
  <c r="T796" s="1"/>
  <c r="T791" s="1"/>
  <c r="T790" s="1"/>
  <c r="Q809"/>
  <c r="Q808" s="1"/>
  <c r="N809"/>
  <c r="N808" s="1"/>
  <c r="R792"/>
  <c r="V809"/>
  <c r="V808" s="1"/>
  <c r="V796" s="1"/>
  <c r="V791" s="1"/>
  <c r="V790" s="1"/>
  <c r="S809"/>
  <c r="S808" s="1"/>
  <c r="S796" s="1"/>
  <c r="S791" s="1"/>
  <c r="S790" s="1"/>
  <c r="P809"/>
  <c r="P808" s="1"/>
  <c r="P796" s="1"/>
  <c r="P791" s="1"/>
  <c r="P790" s="1"/>
  <c r="M809"/>
  <c r="M808" s="1"/>
  <c r="U820"/>
  <c r="Q796"/>
  <c r="Q791" s="1"/>
  <c r="Q790" s="1"/>
  <c r="R815"/>
  <c r="R809" s="1"/>
  <c r="R808" s="1"/>
  <c r="R796" s="1"/>
  <c r="M796"/>
  <c r="M791" s="1"/>
  <c r="M790" s="1"/>
  <c r="U28" i="4"/>
  <c r="R28"/>
  <c r="L27"/>
  <c r="L26" s="1"/>
  <c r="N42"/>
  <c r="S42"/>
  <c r="S27" s="1"/>
  <c r="S26" s="1"/>
  <c r="W43"/>
  <c r="W42" s="1"/>
  <c r="W27" s="1"/>
  <c r="W26" s="1"/>
  <c r="U43"/>
  <c r="U42" s="1"/>
  <c r="M42"/>
  <c r="M27" s="1"/>
  <c r="M26" s="1"/>
  <c r="Q42"/>
  <c r="O42"/>
  <c r="V43"/>
  <c r="V42" s="1"/>
  <c r="T43"/>
  <c r="T42" s="1"/>
  <c r="P43"/>
  <c r="P42" s="1"/>
  <c r="U27"/>
  <c r="U26" s="1"/>
  <c r="N796" i="1"/>
  <c r="N791" s="1"/>
  <c r="N790" s="1"/>
  <c r="R734"/>
  <c r="L808"/>
  <c r="U734"/>
  <c r="V520"/>
  <c r="V519" s="1"/>
  <c r="L617"/>
  <c r="L616" s="1"/>
  <c r="W709"/>
  <c r="W656" s="1"/>
  <c r="W616" s="1"/>
  <c r="O618"/>
  <c r="O617" s="1"/>
  <c r="U618"/>
  <c r="U617" s="1"/>
  <c r="O522"/>
  <c r="O734"/>
  <c r="O709" s="1"/>
  <c r="O656" s="1"/>
  <c r="R522"/>
  <c r="R575"/>
  <c r="U575"/>
  <c r="U522"/>
  <c r="O521"/>
  <c r="R521"/>
  <c r="R520"/>
  <c r="U449"/>
  <c r="O184"/>
  <c r="U184"/>
  <c r="T177"/>
  <c r="T176" s="1"/>
  <c r="Q177"/>
  <c r="Q176" s="1"/>
  <c r="R449"/>
  <c r="O179"/>
  <c r="R179"/>
  <c r="U179"/>
  <c r="U177" s="1"/>
  <c r="U176" s="1"/>
  <c r="R184"/>
  <c r="R177" s="1"/>
  <c r="R176" s="1"/>
  <c r="U413"/>
  <c r="P413"/>
  <c r="R413"/>
  <c r="M371"/>
  <c r="N371"/>
  <c r="P371"/>
  <c r="Q371"/>
  <c r="S371"/>
  <c r="T371"/>
  <c r="V371"/>
  <c r="W371"/>
  <c r="L371"/>
  <c r="P362"/>
  <c r="Q362"/>
  <c r="Q361" s="1"/>
  <c r="S362"/>
  <c r="S361" s="1"/>
  <c r="T362"/>
  <c r="T361" s="1"/>
  <c r="V362"/>
  <c r="V361" s="1"/>
  <c r="W362"/>
  <c r="W361" s="1"/>
  <c r="O358"/>
  <c r="O359"/>
  <c r="O357"/>
  <c r="P356"/>
  <c r="Q356"/>
  <c r="S356"/>
  <c r="T356"/>
  <c r="V356"/>
  <c r="W356"/>
  <c r="M382"/>
  <c r="N382"/>
  <c r="P382"/>
  <c r="P381" s="1"/>
  <c r="Q382"/>
  <c r="Q381" s="1"/>
  <c r="S382"/>
  <c r="S381" s="1"/>
  <c r="T382"/>
  <c r="T381" s="1"/>
  <c r="V382"/>
  <c r="V381" s="1"/>
  <c r="W382"/>
  <c r="W381" s="1"/>
  <c r="L382"/>
  <c r="U375"/>
  <c r="U376"/>
  <c r="U377"/>
  <c r="U378"/>
  <c r="U379"/>
  <c r="U380"/>
  <c r="U374"/>
  <c r="R375"/>
  <c r="R376"/>
  <c r="R377"/>
  <c r="R378"/>
  <c r="R379"/>
  <c r="R380"/>
  <c r="R374"/>
  <c r="O375"/>
  <c r="O376"/>
  <c r="O377"/>
  <c r="O378"/>
  <c r="O379"/>
  <c r="O380"/>
  <c r="O374"/>
  <c r="U372"/>
  <c r="U371" s="1"/>
  <c r="R372"/>
  <c r="R371" s="1"/>
  <c r="O372"/>
  <c r="O371" s="1"/>
  <c r="U370"/>
  <c r="U369"/>
  <c r="R370"/>
  <c r="R369"/>
  <c r="P368"/>
  <c r="Q368"/>
  <c r="S368"/>
  <c r="T368"/>
  <c r="V368"/>
  <c r="W368"/>
  <c r="O370"/>
  <c r="O369"/>
  <c r="U363"/>
  <c r="R363"/>
  <c r="P361"/>
  <c r="O363"/>
  <c r="U358"/>
  <c r="U359"/>
  <c r="U357"/>
  <c r="R358"/>
  <c r="R359"/>
  <c r="R357"/>
  <c r="U336"/>
  <c r="U337"/>
  <c r="R336"/>
  <c r="R337"/>
  <c r="O336"/>
  <c r="O337"/>
  <c r="U330"/>
  <c r="U331"/>
  <c r="U332"/>
  <c r="U329"/>
  <c r="R330"/>
  <c r="R331"/>
  <c r="R332"/>
  <c r="R329"/>
  <c r="O330"/>
  <c r="O331"/>
  <c r="O332"/>
  <c r="O329"/>
  <c r="M325"/>
  <c r="N325"/>
  <c r="P325"/>
  <c r="Q325"/>
  <c r="S325"/>
  <c r="T325"/>
  <c r="V325"/>
  <c r="W325"/>
  <c r="L325"/>
  <c r="O324"/>
  <c r="O327"/>
  <c r="O326"/>
  <c r="R327"/>
  <c r="R326"/>
  <c r="U327"/>
  <c r="U326"/>
  <c r="O322"/>
  <c r="O323"/>
  <c r="P321"/>
  <c r="Q321"/>
  <c r="S321"/>
  <c r="T321"/>
  <c r="V321"/>
  <c r="U323"/>
  <c r="U324"/>
  <c r="U322"/>
  <c r="R323"/>
  <c r="R324"/>
  <c r="R322"/>
  <c r="U317"/>
  <c r="R317"/>
  <c r="R318"/>
  <c r="O317"/>
  <c r="O947" l="1"/>
  <c r="U520"/>
  <c r="U519" s="1"/>
  <c r="O616"/>
  <c r="N1084"/>
  <c r="V1085"/>
  <c r="V1084" s="1"/>
  <c r="R709"/>
  <c r="U709"/>
  <c r="U656" s="1"/>
  <c r="U616" s="1"/>
  <c r="O520"/>
  <c r="O519" s="1"/>
  <c r="R791"/>
  <c r="R790" s="1"/>
  <c r="U809"/>
  <c r="U808" s="1"/>
  <c r="U796" s="1"/>
  <c r="U791" s="1"/>
  <c r="U790" s="1"/>
  <c r="M1084"/>
  <c r="O1093"/>
  <c r="O1085" s="1"/>
  <c r="O1084" s="1"/>
  <c r="S1085"/>
  <c r="S1084" s="1"/>
  <c r="O898"/>
  <c r="O872" s="1"/>
  <c r="O871" s="1"/>
  <c r="Q616"/>
  <c r="O356"/>
  <c r="O177"/>
  <c r="O176" s="1"/>
  <c r="O808"/>
  <c r="O796" s="1"/>
  <c r="O791" s="1"/>
  <c r="O790" s="1"/>
  <c r="U521"/>
  <c r="Q1084"/>
  <c r="U1093"/>
  <c r="R1085"/>
  <c r="R1084" s="1"/>
  <c r="P1137"/>
  <c r="P1085" s="1"/>
  <c r="P1084" s="1"/>
  <c r="T1137"/>
  <c r="T1085" s="1"/>
  <c r="T1084" s="1"/>
  <c r="U1199"/>
  <c r="U1085"/>
  <c r="S616"/>
  <c r="R872"/>
  <c r="R871" s="1"/>
  <c r="O27" i="4"/>
  <c r="O26" s="1"/>
  <c r="T27"/>
  <c r="T26" s="1"/>
  <c r="N27"/>
  <c r="N26" s="1"/>
  <c r="P27"/>
  <c r="P26" s="1"/>
  <c r="V27"/>
  <c r="V26" s="1"/>
  <c r="Q27"/>
  <c r="Q26" s="1"/>
  <c r="R43"/>
  <c r="R42" s="1"/>
  <c r="R27" s="1"/>
  <c r="R26" s="1"/>
  <c r="R519" i="1"/>
  <c r="U325"/>
  <c r="R325"/>
  <c r="O325"/>
  <c r="U356"/>
  <c r="R356"/>
  <c r="R368"/>
  <c r="U368"/>
  <c r="O321"/>
  <c r="R321"/>
  <c r="U321"/>
  <c r="M285"/>
  <c r="N285"/>
  <c r="P285"/>
  <c r="Q285"/>
  <c r="S285"/>
  <c r="T285"/>
  <c r="V285"/>
  <c r="W285"/>
  <c r="L285"/>
  <c r="P259"/>
  <c r="Q259"/>
  <c r="S259"/>
  <c r="T259"/>
  <c r="V259"/>
  <c r="W259"/>
  <c r="U282"/>
  <c r="U283"/>
  <c r="R282"/>
  <c r="R283"/>
  <c r="O282"/>
  <c r="O283"/>
  <c r="U280"/>
  <c r="U281"/>
  <c r="U279"/>
  <c r="R280"/>
  <c r="R281"/>
  <c r="R279"/>
  <c r="O280"/>
  <c r="O281"/>
  <c r="O279"/>
  <c r="M274"/>
  <c r="N274"/>
  <c r="P274"/>
  <c r="Q274"/>
  <c r="S274"/>
  <c r="T274"/>
  <c r="V274"/>
  <c r="W274"/>
  <c r="L274"/>
  <c r="U275"/>
  <c r="U274" s="1"/>
  <c r="R275"/>
  <c r="R274" s="1"/>
  <c r="O275"/>
  <c r="O274" s="1"/>
  <c r="U273"/>
  <c r="U272"/>
  <c r="R273"/>
  <c r="R272"/>
  <c r="S271"/>
  <c r="P271"/>
  <c r="Q271"/>
  <c r="T271"/>
  <c r="V271"/>
  <c r="W271"/>
  <c r="O273"/>
  <c r="O272"/>
  <c r="U266"/>
  <c r="R266"/>
  <c r="P265"/>
  <c r="P264" s="1"/>
  <c r="Q265"/>
  <c r="Q264" s="1"/>
  <c r="S265"/>
  <c r="S264" s="1"/>
  <c r="T265"/>
  <c r="T264" s="1"/>
  <c r="V265"/>
  <c r="V264" s="1"/>
  <c r="W265"/>
  <c r="W264" s="1"/>
  <c r="O266"/>
  <c r="M227"/>
  <c r="N227"/>
  <c r="P227"/>
  <c r="Q227"/>
  <c r="S227"/>
  <c r="T227"/>
  <c r="V227"/>
  <c r="W227"/>
  <c r="L227"/>
  <c r="O225"/>
  <c r="O226"/>
  <c r="O233"/>
  <c r="U231"/>
  <c r="U232"/>
  <c r="U233"/>
  <c r="U230"/>
  <c r="R231"/>
  <c r="R232"/>
  <c r="R233"/>
  <c r="R230"/>
  <c r="O231"/>
  <c r="O232"/>
  <c r="O230"/>
  <c r="U228"/>
  <c r="U227" s="1"/>
  <c r="R228"/>
  <c r="R227" s="1"/>
  <c r="O228"/>
  <c r="O227" s="1"/>
  <c r="U226"/>
  <c r="U225"/>
  <c r="R226"/>
  <c r="R225"/>
  <c r="P224"/>
  <c r="Q224"/>
  <c r="S224"/>
  <c r="T224"/>
  <c r="V224"/>
  <c r="W224"/>
  <c r="P219"/>
  <c r="P218" s="1"/>
  <c r="Q219"/>
  <c r="S219"/>
  <c r="S218" s="1"/>
  <c r="T219"/>
  <c r="T218" s="1"/>
  <c r="V219"/>
  <c r="V218" s="1"/>
  <c r="W219"/>
  <c r="W218" s="1"/>
  <c r="U220"/>
  <c r="Q218"/>
  <c r="R220"/>
  <c r="O220"/>
  <c r="U1084" l="1"/>
  <c r="U271"/>
  <c r="R271"/>
  <c r="R224"/>
  <c r="U224"/>
  <c r="R174"/>
  <c r="U174"/>
  <c r="U169"/>
  <c r="U170"/>
  <c r="U168"/>
  <c r="R169"/>
  <c r="R170"/>
  <c r="R168"/>
  <c r="O169"/>
  <c r="O170"/>
  <c r="O168"/>
  <c r="W179"/>
  <c r="N173"/>
  <c r="O174"/>
  <c r="M151" l="1"/>
  <c r="N151"/>
  <c r="P151"/>
  <c r="P150" s="1"/>
  <c r="Q151"/>
  <c r="S151"/>
  <c r="T151"/>
  <c r="V151"/>
  <c r="V150" s="1"/>
  <c r="W151"/>
  <c r="W150" s="1"/>
  <c r="L151"/>
  <c r="Q150"/>
  <c r="S150"/>
  <c r="T150"/>
  <c r="P145"/>
  <c r="Q145"/>
  <c r="S145"/>
  <c r="T145"/>
  <c r="V145"/>
  <c r="W145"/>
  <c r="P141"/>
  <c r="Q141"/>
  <c r="S141"/>
  <c r="T141"/>
  <c r="V141"/>
  <c r="W141"/>
  <c r="P138"/>
  <c r="Q138"/>
  <c r="S138"/>
  <c r="T138"/>
  <c r="V138"/>
  <c r="W138"/>
  <c r="P137"/>
  <c r="P136" s="1"/>
  <c r="Q137"/>
  <c r="Q136" s="1"/>
  <c r="S137"/>
  <c r="S136" s="1"/>
  <c r="T137"/>
  <c r="T136" s="1"/>
  <c r="V137"/>
  <c r="V136" s="1"/>
  <c r="W137"/>
  <c r="P133"/>
  <c r="Q133"/>
  <c r="S133"/>
  <c r="T133"/>
  <c r="V133"/>
  <c r="W133"/>
  <c r="P132"/>
  <c r="Q132"/>
  <c r="S132"/>
  <c r="S131" s="1"/>
  <c r="T132"/>
  <c r="V132"/>
  <c r="W132"/>
  <c r="P127"/>
  <c r="Q127"/>
  <c r="S127"/>
  <c r="T127"/>
  <c r="V127"/>
  <c r="W127"/>
  <c r="R147"/>
  <c r="R148"/>
  <c r="R149"/>
  <c r="R146"/>
  <c r="U147"/>
  <c r="U148"/>
  <c r="U149"/>
  <c r="U146"/>
  <c r="O147"/>
  <c r="O148"/>
  <c r="O149"/>
  <c r="O146"/>
  <c r="U143"/>
  <c r="U142"/>
  <c r="R143"/>
  <c r="R142"/>
  <c r="O143"/>
  <c r="O142"/>
  <c r="U140"/>
  <c r="U139"/>
  <c r="R140"/>
  <c r="R139"/>
  <c r="O140"/>
  <c r="O139"/>
  <c r="U134"/>
  <c r="R134"/>
  <c r="O134"/>
  <c r="O135"/>
  <c r="Q98"/>
  <c r="S98"/>
  <c r="T98"/>
  <c r="V98"/>
  <c r="P98"/>
  <c r="O88"/>
  <c r="O87"/>
  <c r="P86"/>
  <c r="P85" s="1"/>
  <c r="Q86"/>
  <c r="S86"/>
  <c r="S85" s="1"/>
  <c r="T86"/>
  <c r="T85" s="1"/>
  <c r="V86"/>
  <c r="V85" s="1"/>
  <c r="Q85"/>
  <c r="P80"/>
  <c r="Q80"/>
  <c r="S80"/>
  <c r="T80"/>
  <c r="V80"/>
  <c r="U108"/>
  <c r="R108"/>
  <c r="O108"/>
  <c r="U94"/>
  <c r="U93"/>
  <c r="R94"/>
  <c r="R93"/>
  <c r="Q92"/>
  <c r="S92"/>
  <c r="T92"/>
  <c r="V92"/>
  <c r="W92"/>
  <c r="P92"/>
  <c r="O91"/>
  <c r="U100"/>
  <c r="U101"/>
  <c r="U102"/>
  <c r="U103"/>
  <c r="U104"/>
  <c r="U99"/>
  <c r="R100"/>
  <c r="R101"/>
  <c r="R102"/>
  <c r="R103"/>
  <c r="R104"/>
  <c r="R99"/>
  <c r="O104"/>
  <c r="O100"/>
  <c r="O101"/>
  <c r="O102"/>
  <c r="O103"/>
  <c r="O99"/>
  <c r="U96"/>
  <c r="R96"/>
  <c r="O96"/>
  <c r="O97"/>
  <c r="W98"/>
  <c r="N98"/>
  <c r="P95"/>
  <c r="Q95"/>
  <c r="S95"/>
  <c r="T95"/>
  <c r="V95"/>
  <c r="W95"/>
  <c r="O94"/>
  <c r="O93"/>
  <c r="U87"/>
  <c r="R87"/>
  <c r="W86"/>
  <c r="R81"/>
  <c r="R82"/>
  <c r="R83"/>
  <c r="O92" l="1"/>
  <c r="W90"/>
  <c r="W89" s="1"/>
  <c r="O95"/>
  <c r="R98"/>
  <c r="U98"/>
  <c r="R92"/>
  <c r="O86"/>
  <c r="O133"/>
  <c r="O132" s="1"/>
  <c r="O138"/>
  <c r="R138"/>
  <c r="U138"/>
  <c r="U145"/>
  <c r="R145"/>
  <c r="R80"/>
  <c r="T90"/>
  <c r="T89" s="1"/>
  <c r="O98"/>
  <c r="P90"/>
  <c r="P89" s="1"/>
  <c r="V90"/>
  <c r="V89" s="1"/>
  <c r="S90"/>
  <c r="S89" s="1"/>
  <c r="Q90"/>
  <c r="Q89" s="1"/>
  <c r="Q131"/>
  <c r="U92"/>
  <c r="W136"/>
  <c r="W131" s="1"/>
  <c r="V131"/>
  <c r="T131"/>
  <c r="Q59" l="1"/>
  <c r="T59"/>
  <c r="W59"/>
  <c r="Q54"/>
  <c r="S54"/>
  <c r="T54"/>
  <c r="V54"/>
  <c r="W54"/>
  <c r="P54"/>
  <c r="Q50"/>
  <c r="S50"/>
  <c r="T50"/>
  <c r="V50"/>
  <c r="W50"/>
  <c r="Q47"/>
  <c r="S47"/>
  <c r="T47"/>
  <c r="V47"/>
  <c r="W47"/>
  <c r="Q42"/>
  <c r="Q41" s="1"/>
  <c r="S42"/>
  <c r="T42"/>
  <c r="T41" s="1"/>
  <c r="V42"/>
  <c r="V41" s="1"/>
  <c r="W42"/>
  <c r="W41" s="1"/>
  <c r="S41"/>
  <c r="O53"/>
  <c r="O52"/>
  <c r="O51"/>
  <c r="O48"/>
  <c r="O49"/>
  <c r="O54"/>
  <c r="P42"/>
  <c r="P41" s="1"/>
  <c r="O37"/>
  <c r="V60"/>
  <c r="V59" s="1"/>
  <c r="S60"/>
  <c r="S59" s="1"/>
  <c r="P60"/>
  <c r="P59" s="1"/>
  <c r="R60"/>
  <c r="R59" s="1"/>
  <c r="U60"/>
  <c r="U59" s="1"/>
  <c r="P50"/>
  <c r="O50" s="1"/>
  <c r="N47"/>
  <c r="P47"/>
  <c r="M47"/>
  <c r="U51"/>
  <c r="U52"/>
  <c r="U53"/>
  <c r="U55"/>
  <c r="U56"/>
  <c r="U57"/>
  <c r="U58"/>
  <c r="R51"/>
  <c r="R52"/>
  <c r="R53"/>
  <c r="R55"/>
  <c r="R56"/>
  <c r="R57"/>
  <c r="R58"/>
  <c r="O55"/>
  <c r="O56"/>
  <c r="O57"/>
  <c r="O58"/>
  <c r="U48"/>
  <c r="U49"/>
  <c r="R48"/>
  <c r="R49"/>
  <c r="W45" l="1"/>
  <c r="W44" s="1"/>
  <c r="Q45"/>
  <c r="Q44" s="1"/>
  <c r="S45"/>
  <c r="S44" s="1"/>
  <c r="S40" s="1"/>
  <c r="O47"/>
  <c r="W40"/>
  <c r="R50"/>
  <c r="R47"/>
  <c r="U47"/>
  <c r="R54"/>
  <c r="U50"/>
  <c r="U54"/>
  <c r="V45"/>
  <c r="V44" s="1"/>
  <c r="V40" s="1"/>
  <c r="T45"/>
  <c r="T44" s="1"/>
  <c r="T40" s="1"/>
  <c r="Q40"/>
  <c r="P45"/>
  <c r="P44" s="1"/>
  <c r="P40" s="1"/>
  <c r="O45"/>
  <c r="O44" s="1"/>
  <c r="O17"/>
  <c r="N316"/>
  <c r="P316"/>
  <c r="P315" s="1"/>
  <c r="Q316"/>
  <c r="Q315" s="1"/>
  <c r="S316"/>
  <c r="S315" s="1"/>
  <c r="T316"/>
  <c r="T315" s="1"/>
  <c r="V316"/>
  <c r="V315" s="1"/>
  <c r="W316"/>
  <c r="W315" s="1"/>
  <c r="N321"/>
  <c r="W321"/>
  <c r="L321"/>
  <c r="M321"/>
  <c r="L485"/>
  <c r="N485"/>
  <c r="P485"/>
  <c r="Q485"/>
  <c r="R485"/>
  <c r="S485"/>
  <c r="T485"/>
  <c r="U485"/>
  <c r="V485"/>
  <c r="W485"/>
  <c r="M485"/>
  <c r="U496"/>
  <c r="U495" s="1"/>
  <c r="U494" s="1"/>
  <c r="R496"/>
  <c r="R495" s="1"/>
  <c r="R494" s="1"/>
  <c r="O496"/>
  <c r="O495" s="1"/>
  <c r="N494"/>
  <c r="M494"/>
  <c r="L494"/>
  <c r="W491"/>
  <c r="V491"/>
  <c r="U491"/>
  <c r="T491"/>
  <c r="S491"/>
  <c r="R491"/>
  <c r="Q491"/>
  <c r="P491"/>
  <c r="O491"/>
  <c r="N491"/>
  <c r="M491"/>
  <c r="L491"/>
  <c r="O485"/>
  <c r="O483" s="1"/>
  <c r="U481"/>
  <c r="U479" s="1"/>
  <c r="U478" s="1"/>
  <c r="R481"/>
  <c r="R479" s="1"/>
  <c r="R478" s="1"/>
  <c r="O481"/>
  <c r="O479" s="1"/>
  <c r="O478" s="1"/>
  <c r="N479"/>
  <c r="N478" s="1"/>
  <c r="M479"/>
  <c r="L479"/>
  <c r="L478" s="1"/>
  <c r="M478"/>
  <c r="U460"/>
  <c r="U459" s="1"/>
  <c r="U458" s="1"/>
  <c r="R460"/>
  <c r="R459" s="1"/>
  <c r="R458" s="1"/>
  <c r="O460"/>
  <c r="O459" s="1"/>
  <c r="O458" s="1"/>
  <c r="M458"/>
  <c r="L458"/>
  <c r="W454"/>
  <c r="W447" s="1"/>
  <c r="W446" s="1"/>
  <c r="W441" s="1"/>
  <c r="V454"/>
  <c r="V447" s="1"/>
  <c r="V446" s="1"/>
  <c r="V441" s="1"/>
  <c r="U454"/>
  <c r="U447" s="1"/>
  <c r="U446" s="1"/>
  <c r="T454"/>
  <c r="T447" s="1"/>
  <c r="T446" s="1"/>
  <c r="T441" s="1"/>
  <c r="S454"/>
  <c r="S447" s="1"/>
  <c r="S446" s="1"/>
  <c r="S441" s="1"/>
  <c r="R454"/>
  <c r="R447" s="1"/>
  <c r="R446" s="1"/>
  <c r="Q454"/>
  <c r="Q447" s="1"/>
  <c r="Q446" s="1"/>
  <c r="Q441" s="1"/>
  <c r="P454"/>
  <c r="P447" s="1"/>
  <c r="P446" s="1"/>
  <c r="P441" s="1"/>
  <c r="O454"/>
  <c r="N454"/>
  <c r="M454"/>
  <c r="L454"/>
  <c r="O449"/>
  <c r="O447" s="1"/>
  <c r="O446" s="1"/>
  <c r="N449"/>
  <c r="M449"/>
  <c r="M447" s="1"/>
  <c r="L449"/>
  <c r="U445"/>
  <c r="U443" s="1"/>
  <c r="U442" s="1"/>
  <c r="U441" s="1"/>
  <c r="R445"/>
  <c r="R443" s="1"/>
  <c r="R442" s="1"/>
  <c r="R441" s="1"/>
  <c r="O445"/>
  <c r="O443" s="1"/>
  <c r="O442" s="1"/>
  <c r="O441" s="1"/>
  <c r="N443"/>
  <c r="N442" s="1"/>
  <c r="M443"/>
  <c r="M442" s="1"/>
  <c r="L443"/>
  <c r="L442" s="1"/>
  <c r="U425"/>
  <c r="U424" s="1"/>
  <c r="U423" s="1"/>
  <c r="R425"/>
  <c r="R424" s="1"/>
  <c r="R423" s="1"/>
  <c r="O425"/>
  <c r="O424" s="1"/>
  <c r="O423" s="1"/>
  <c r="N423"/>
  <c r="M423"/>
  <c r="L423"/>
  <c r="W418"/>
  <c r="V418"/>
  <c r="U418"/>
  <c r="T418"/>
  <c r="S418"/>
  <c r="R418"/>
  <c r="Q418"/>
  <c r="P418"/>
  <c r="O418"/>
  <c r="N418"/>
  <c r="M418"/>
  <c r="L418"/>
  <c r="S411"/>
  <c r="S410" s="1"/>
  <c r="O413"/>
  <c r="N413"/>
  <c r="M413"/>
  <c r="L413"/>
  <c r="U409"/>
  <c r="U407" s="1"/>
  <c r="U406" s="1"/>
  <c r="R409"/>
  <c r="R407" s="1"/>
  <c r="R406" s="1"/>
  <c r="O409"/>
  <c r="N407"/>
  <c r="N406" s="1"/>
  <c r="M407"/>
  <c r="M406" s="1"/>
  <c r="L407"/>
  <c r="L406" s="1"/>
  <c r="M373"/>
  <c r="U384"/>
  <c r="R384"/>
  <c r="O384"/>
  <c r="U383"/>
  <c r="R383"/>
  <c r="O383"/>
  <c r="N381"/>
  <c r="M381"/>
  <c r="L381"/>
  <c r="W373"/>
  <c r="V373"/>
  <c r="U373"/>
  <c r="T373"/>
  <c r="S373"/>
  <c r="R373"/>
  <c r="Q373"/>
  <c r="P373"/>
  <c r="O373"/>
  <c r="N373"/>
  <c r="L373"/>
  <c r="V366"/>
  <c r="O368"/>
  <c r="N368"/>
  <c r="M368"/>
  <c r="L368"/>
  <c r="U364"/>
  <c r="R364"/>
  <c r="O364"/>
  <c r="N362"/>
  <c r="N361" s="1"/>
  <c r="M362"/>
  <c r="M361" s="1"/>
  <c r="L362"/>
  <c r="L361" s="1"/>
  <c r="U335"/>
  <c r="R335"/>
  <c r="O335"/>
  <c r="W334"/>
  <c r="W333" s="1"/>
  <c r="V334"/>
  <c r="V333" s="1"/>
  <c r="T334"/>
  <c r="T333" s="1"/>
  <c r="S334"/>
  <c r="S333" s="1"/>
  <c r="Q334"/>
  <c r="Q333" s="1"/>
  <c r="P334"/>
  <c r="P333" s="1"/>
  <c r="N334"/>
  <c r="N333" s="1"/>
  <c r="M334"/>
  <c r="M333" s="1"/>
  <c r="L334"/>
  <c r="L333" s="1"/>
  <c r="W328"/>
  <c r="V328"/>
  <c r="U328"/>
  <c r="T328"/>
  <c r="S328"/>
  <c r="S320" s="1"/>
  <c r="S319" s="1"/>
  <c r="R328"/>
  <c r="Q328"/>
  <c r="Q320" s="1"/>
  <c r="Q319" s="1"/>
  <c r="P328"/>
  <c r="O328"/>
  <c r="N328"/>
  <c r="M328"/>
  <c r="L328"/>
  <c r="U320"/>
  <c r="U319" s="1"/>
  <c r="U318"/>
  <c r="U316" s="1"/>
  <c r="U315" s="1"/>
  <c r="R316"/>
  <c r="R315" s="1"/>
  <c r="O318"/>
  <c r="N315"/>
  <c r="M316"/>
  <c r="M315" s="1"/>
  <c r="L316"/>
  <c r="L315" s="1"/>
  <c r="U287"/>
  <c r="R287"/>
  <c r="O287"/>
  <c r="U286"/>
  <c r="R286"/>
  <c r="O286"/>
  <c r="W284"/>
  <c r="V284"/>
  <c r="T284"/>
  <c r="S284"/>
  <c r="Q284"/>
  <c r="P284"/>
  <c r="N284"/>
  <c r="M284"/>
  <c r="L284"/>
  <c r="W278"/>
  <c r="V278"/>
  <c r="U278"/>
  <c r="T278"/>
  <c r="S278"/>
  <c r="S269" s="1"/>
  <c r="R278"/>
  <c r="Q278"/>
  <c r="P278"/>
  <c r="O278"/>
  <c r="N278"/>
  <c r="M278"/>
  <c r="L278"/>
  <c r="O271"/>
  <c r="N271"/>
  <c r="M271"/>
  <c r="L271"/>
  <c r="U267"/>
  <c r="U265" s="1"/>
  <c r="U264" s="1"/>
  <c r="R267"/>
  <c r="R265" s="1"/>
  <c r="R264" s="1"/>
  <c r="O267"/>
  <c r="O265" s="1"/>
  <c r="O264" s="1"/>
  <c r="N265"/>
  <c r="N264" s="1"/>
  <c r="M265"/>
  <c r="M264" s="1"/>
  <c r="L265"/>
  <c r="L264" s="1"/>
  <c r="L290"/>
  <c r="M290"/>
  <c r="N290"/>
  <c r="P290"/>
  <c r="Q290"/>
  <c r="S290"/>
  <c r="T290"/>
  <c r="V290"/>
  <c r="W290"/>
  <c r="O290"/>
  <c r="R290"/>
  <c r="U290"/>
  <c r="L300"/>
  <c r="M300"/>
  <c r="N300"/>
  <c r="O300"/>
  <c r="P300"/>
  <c r="Q300"/>
  <c r="R300"/>
  <c r="S300"/>
  <c r="T300"/>
  <c r="U300"/>
  <c r="V300"/>
  <c r="W300"/>
  <c r="L304"/>
  <c r="M304"/>
  <c r="N304"/>
  <c r="P304"/>
  <c r="Q304"/>
  <c r="S304"/>
  <c r="T304"/>
  <c r="U304"/>
  <c r="V304"/>
  <c r="W304"/>
  <c r="O304"/>
  <c r="R304"/>
  <c r="L306"/>
  <c r="M306"/>
  <c r="N306"/>
  <c r="P306"/>
  <c r="Q306"/>
  <c r="S306"/>
  <c r="T306"/>
  <c r="V306"/>
  <c r="W306"/>
  <c r="O307"/>
  <c r="O306" s="1"/>
  <c r="R307"/>
  <c r="R306" s="1"/>
  <c r="U307"/>
  <c r="U306" s="1"/>
  <c r="L310"/>
  <c r="M310"/>
  <c r="N310"/>
  <c r="P310"/>
  <c r="Q310"/>
  <c r="S310"/>
  <c r="T310"/>
  <c r="V310"/>
  <c r="W310"/>
  <c r="O311"/>
  <c r="R311"/>
  <c r="U311"/>
  <c r="O312"/>
  <c r="R312"/>
  <c r="U312"/>
  <c r="O313"/>
  <c r="R313"/>
  <c r="U313"/>
  <c r="M243"/>
  <c r="U237"/>
  <c r="R237"/>
  <c r="O237"/>
  <c r="U236"/>
  <c r="R236"/>
  <c r="O236"/>
  <c r="W234"/>
  <c r="V234"/>
  <c r="T234"/>
  <c r="S234"/>
  <c r="Q234"/>
  <c r="P234"/>
  <c r="N234"/>
  <c r="M234"/>
  <c r="L234"/>
  <c r="W229"/>
  <c r="W223" s="1"/>
  <c r="V229"/>
  <c r="V223" s="1"/>
  <c r="U229"/>
  <c r="U223" s="1"/>
  <c r="T229"/>
  <c r="T223" s="1"/>
  <c r="S229"/>
  <c r="S223" s="1"/>
  <c r="R229"/>
  <c r="R223" s="1"/>
  <c r="Q229"/>
  <c r="Q223" s="1"/>
  <c r="P229"/>
  <c r="P223" s="1"/>
  <c r="O229"/>
  <c r="N229"/>
  <c r="M229"/>
  <c r="L229"/>
  <c r="O224"/>
  <c r="O223" s="1"/>
  <c r="N224"/>
  <c r="M224"/>
  <c r="M223" s="1"/>
  <c r="L224"/>
  <c r="L223" s="1"/>
  <c r="U221"/>
  <c r="R221"/>
  <c r="R219" s="1"/>
  <c r="R218" s="1"/>
  <c r="O221"/>
  <c r="O219" s="1"/>
  <c r="O218" s="1"/>
  <c r="N219"/>
  <c r="N218" s="1"/>
  <c r="M219"/>
  <c r="M218" s="1"/>
  <c r="L219"/>
  <c r="L218" s="1"/>
  <c r="L411" l="1"/>
  <c r="L410" s="1"/>
  <c r="R235"/>
  <c r="O235"/>
  <c r="U235"/>
  <c r="N223"/>
  <c r="M483"/>
  <c r="M482" s="1"/>
  <c r="M477" s="1"/>
  <c r="V483"/>
  <c r="T483"/>
  <c r="T482" s="1"/>
  <c r="T477" s="1"/>
  <c r="R483"/>
  <c r="R482" s="1"/>
  <c r="P483"/>
  <c r="P482" s="1"/>
  <c r="L483"/>
  <c r="W483"/>
  <c r="U483"/>
  <c r="S483"/>
  <c r="S482" s="1"/>
  <c r="S477" s="1"/>
  <c r="Q483"/>
  <c r="Q482" s="1"/>
  <c r="N483"/>
  <c r="L447"/>
  <c r="L446" s="1"/>
  <c r="L441" s="1"/>
  <c r="N447"/>
  <c r="N446" s="1"/>
  <c r="N441" s="1"/>
  <c r="O407"/>
  <c r="O406" s="1"/>
  <c r="O382"/>
  <c r="R362"/>
  <c r="R361" s="1"/>
  <c r="V365"/>
  <c r="V360" s="1"/>
  <c r="O362"/>
  <c r="O361" s="1"/>
  <c r="U362"/>
  <c r="U361" s="1"/>
  <c r="W366"/>
  <c r="U382"/>
  <c r="U381" s="1"/>
  <c r="R382"/>
  <c r="R381" s="1"/>
  <c r="S314"/>
  <c r="Q314"/>
  <c r="R45"/>
  <c r="R44" s="1"/>
  <c r="R285"/>
  <c r="R284" s="1"/>
  <c r="P411"/>
  <c r="T320"/>
  <c r="T319" s="1"/>
  <c r="T314" s="1"/>
  <c r="O285"/>
  <c r="O284" s="1"/>
  <c r="U285"/>
  <c r="V320"/>
  <c r="V319" s="1"/>
  <c r="V314" s="1"/>
  <c r="R366"/>
  <c r="R365" s="1"/>
  <c r="P366"/>
  <c r="T366"/>
  <c r="O411"/>
  <c r="O410" s="1"/>
  <c r="Q411"/>
  <c r="Q410" s="1"/>
  <c r="W411"/>
  <c r="W410" s="1"/>
  <c r="W320"/>
  <c r="W319" s="1"/>
  <c r="W314" s="1"/>
  <c r="R320"/>
  <c r="R319" s="1"/>
  <c r="P320"/>
  <c r="P319" s="1"/>
  <c r="P314" s="1"/>
  <c r="S268"/>
  <c r="S263" s="1"/>
  <c r="L366"/>
  <c r="L365" s="1"/>
  <c r="L360" s="1"/>
  <c r="Q366"/>
  <c r="S366"/>
  <c r="W405"/>
  <c r="T411"/>
  <c r="U219"/>
  <c r="U218" s="1"/>
  <c r="N222"/>
  <c r="T222"/>
  <c r="T217" s="1"/>
  <c r="P269"/>
  <c r="T269"/>
  <c r="R334"/>
  <c r="R333" s="1"/>
  <c r="U45"/>
  <c r="U44" s="1"/>
  <c r="L222"/>
  <c r="P222"/>
  <c r="P217" s="1"/>
  <c r="L269"/>
  <c r="L268" s="1"/>
  <c r="L263" s="1"/>
  <c r="N269"/>
  <c r="N268" s="1"/>
  <c r="N263" s="1"/>
  <c r="Q269"/>
  <c r="W269"/>
  <c r="U284"/>
  <c r="V269"/>
  <c r="L320"/>
  <c r="L319" s="1"/>
  <c r="L314" s="1"/>
  <c r="S405"/>
  <c r="L405"/>
  <c r="V411"/>
  <c r="R477"/>
  <c r="O494"/>
  <c r="M320"/>
  <c r="M319" s="1"/>
  <c r="M314" s="1"/>
  <c r="N320"/>
  <c r="N319" s="1"/>
  <c r="N314" s="1"/>
  <c r="O222"/>
  <c r="Q222"/>
  <c r="Q217" s="1"/>
  <c r="O381"/>
  <c r="S222"/>
  <c r="S217" s="1"/>
  <c r="W222"/>
  <c r="W217" s="1"/>
  <c r="O234"/>
  <c r="U234"/>
  <c r="R234"/>
  <c r="O334"/>
  <c r="O333" s="1"/>
  <c r="U334"/>
  <c r="U333" s="1"/>
  <c r="U314" s="1"/>
  <c r="Q405"/>
  <c r="L482"/>
  <c r="L477" s="1"/>
  <c r="N482"/>
  <c r="N477" s="1"/>
  <c r="U482"/>
  <c r="O316"/>
  <c r="O315" s="1"/>
  <c r="Q477"/>
  <c r="O366"/>
  <c r="U366"/>
  <c r="M411"/>
  <c r="M410" s="1"/>
  <c r="M405" s="1"/>
  <c r="U411"/>
  <c r="U410" s="1"/>
  <c r="R411"/>
  <c r="R410" s="1"/>
  <c r="P477"/>
  <c r="O482"/>
  <c r="M446"/>
  <c r="M441" s="1"/>
  <c r="L217"/>
  <c r="R222"/>
  <c r="V222"/>
  <c r="V217" s="1"/>
  <c r="T303"/>
  <c r="O269"/>
  <c r="U269"/>
  <c r="N366"/>
  <c r="N365" s="1"/>
  <c r="N360" s="1"/>
  <c r="R269"/>
  <c r="N411"/>
  <c r="N410" s="1"/>
  <c r="N405" s="1"/>
  <c r="M366"/>
  <c r="M365" s="1"/>
  <c r="M360" s="1"/>
  <c r="U222"/>
  <c r="Q303"/>
  <c r="U310"/>
  <c r="O310"/>
  <c r="R310"/>
  <c r="R303"/>
  <c r="W303"/>
  <c r="S303"/>
  <c r="P303"/>
  <c r="M303"/>
  <c r="V289"/>
  <c r="V288" s="1"/>
  <c r="P289"/>
  <c r="P288" s="1"/>
  <c r="V303"/>
  <c r="L303"/>
  <c r="L289"/>
  <c r="L288" s="1"/>
  <c r="M269"/>
  <c r="M268" s="1"/>
  <c r="M263" s="1"/>
  <c r="N303"/>
  <c r="U289"/>
  <c r="U288" s="1"/>
  <c r="O289"/>
  <c r="O288" s="1"/>
  <c r="S289"/>
  <c r="S288" s="1"/>
  <c r="M289"/>
  <c r="M288" s="1"/>
  <c r="R289"/>
  <c r="R288" s="1"/>
  <c r="W289"/>
  <c r="W288" s="1"/>
  <c r="T289"/>
  <c r="T288" s="1"/>
  <c r="Q289"/>
  <c r="Q288" s="1"/>
  <c r="N289"/>
  <c r="N288" s="1"/>
  <c r="U303"/>
  <c r="O303"/>
  <c r="N217"/>
  <c r="M222"/>
  <c r="M217" s="1"/>
  <c r="W482" l="1"/>
  <c r="W477" s="1"/>
  <c r="V482"/>
  <c r="V477" s="1"/>
  <c r="T410"/>
  <c r="T405" s="1"/>
  <c r="O405"/>
  <c r="P410"/>
  <c r="P405" s="1"/>
  <c r="V410"/>
  <c r="V405" s="1"/>
  <c r="R217"/>
  <c r="O477"/>
  <c r="U365"/>
  <c r="U360" s="1"/>
  <c r="S365"/>
  <c r="S360" s="1"/>
  <c r="T365"/>
  <c r="T360" s="1"/>
  <c r="W365"/>
  <c r="W360" s="1"/>
  <c r="O365"/>
  <c r="O360" s="1"/>
  <c r="Q365"/>
  <c r="Q360" s="1"/>
  <c r="P365"/>
  <c r="P360" s="1"/>
  <c r="R314"/>
  <c r="R360"/>
  <c r="O268"/>
  <c r="O263" s="1"/>
  <c r="V268"/>
  <c r="V263" s="1"/>
  <c r="V258" s="1"/>
  <c r="V257" s="1"/>
  <c r="Q268"/>
  <c r="Q263" s="1"/>
  <c r="Q258" s="1"/>
  <c r="Q257" s="1"/>
  <c r="P268"/>
  <c r="P263" s="1"/>
  <c r="P258" s="1"/>
  <c r="P257" s="1"/>
  <c r="S258"/>
  <c r="R268"/>
  <c r="R263" s="1"/>
  <c r="U268"/>
  <c r="U263" s="1"/>
  <c r="W268"/>
  <c r="W263" s="1"/>
  <c r="W258" s="1"/>
  <c r="W257" s="1"/>
  <c r="T268"/>
  <c r="T263" s="1"/>
  <c r="T258" s="1"/>
  <c r="T257" s="1"/>
  <c r="S257"/>
  <c r="U217"/>
  <c r="O217"/>
  <c r="U405"/>
  <c r="O320"/>
  <c r="O319" s="1"/>
  <c r="O314" s="1"/>
  <c r="U477"/>
  <c r="R405"/>
  <c r="L36" l="1"/>
  <c r="M64"/>
  <c r="M63" s="1"/>
  <c r="N64"/>
  <c r="N63" s="1"/>
  <c r="P64"/>
  <c r="P63" s="1"/>
  <c r="Q64"/>
  <c r="S64"/>
  <c r="T64"/>
  <c r="T63" s="1"/>
  <c r="V64"/>
  <c r="V63" s="1"/>
  <c r="W64"/>
  <c r="W63" s="1"/>
  <c r="L64"/>
  <c r="L63" s="1"/>
  <c r="U65"/>
  <c r="U64" s="1"/>
  <c r="U63" s="1"/>
  <c r="R65"/>
  <c r="R64" s="1"/>
  <c r="R63" s="1"/>
  <c r="O65"/>
  <c r="O64" s="1"/>
  <c r="O63" s="1"/>
  <c r="S63"/>
  <c r="Q63"/>
  <c r="N184"/>
  <c r="W184"/>
  <c r="L184"/>
  <c r="M184"/>
  <c r="U192"/>
  <c r="U191" s="1"/>
  <c r="U190" s="1"/>
  <c r="R192"/>
  <c r="R191" s="1"/>
  <c r="R190" s="1"/>
  <c r="O192"/>
  <c r="O191" s="1"/>
  <c r="O190" s="1"/>
  <c r="L190"/>
  <c r="N179"/>
  <c r="N177" s="1"/>
  <c r="N176" s="1"/>
  <c r="M179"/>
  <c r="L179"/>
  <c r="L177" s="1"/>
  <c r="L176" s="1"/>
  <c r="U175"/>
  <c r="U173" s="1"/>
  <c r="U172" s="1"/>
  <c r="R175"/>
  <c r="R173" s="1"/>
  <c r="R172" s="1"/>
  <c r="O175"/>
  <c r="O173" s="1"/>
  <c r="O172" s="1"/>
  <c r="M173"/>
  <c r="M172" s="1"/>
  <c r="L173"/>
  <c r="L172" s="1"/>
  <c r="N172"/>
  <c r="L171" l="1"/>
  <c r="P171"/>
  <c r="T171"/>
  <c r="V171"/>
  <c r="W177"/>
  <c r="M177"/>
  <c r="M176" s="1"/>
  <c r="N171"/>
  <c r="M171"/>
  <c r="N141"/>
  <c r="L141"/>
  <c r="M141"/>
  <c r="U152"/>
  <c r="R152"/>
  <c r="O152"/>
  <c r="O151" s="1"/>
  <c r="N150"/>
  <c r="M150"/>
  <c r="L150"/>
  <c r="O145"/>
  <c r="N145"/>
  <c r="M145"/>
  <c r="L145"/>
  <c r="U144"/>
  <c r="U141" s="1"/>
  <c r="U137" s="1"/>
  <c r="R144"/>
  <c r="R141" s="1"/>
  <c r="R137" s="1"/>
  <c r="R136" s="1"/>
  <c r="O144"/>
  <c r="O141" s="1"/>
  <c r="N138"/>
  <c r="M138"/>
  <c r="L138"/>
  <c r="U135"/>
  <c r="U133" s="1"/>
  <c r="U132" s="1"/>
  <c r="R135"/>
  <c r="R133" s="1"/>
  <c r="R132" s="1"/>
  <c r="N133"/>
  <c r="N132" s="1"/>
  <c r="M133"/>
  <c r="M132" s="1"/>
  <c r="L133"/>
  <c r="L132" s="1"/>
  <c r="L98"/>
  <c r="N106"/>
  <c r="N105" s="1"/>
  <c r="P106"/>
  <c r="P105" s="1"/>
  <c r="P84" s="1"/>
  <c r="Q106"/>
  <c r="Q105" s="1"/>
  <c r="Q84" s="1"/>
  <c r="S106"/>
  <c r="S105" s="1"/>
  <c r="S84" s="1"/>
  <c r="T106"/>
  <c r="T105" s="1"/>
  <c r="T84" s="1"/>
  <c r="V106"/>
  <c r="V105" s="1"/>
  <c r="V84" s="1"/>
  <c r="W106"/>
  <c r="W105" s="1"/>
  <c r="L106"/>
  <c r="M106"/>
  <c r="M105" s="1"/>
  <c r="M98"/>
  <c r="M95"/>
  <c r="M92"/>
  <c r="M86"/>
  <c r="M85" s="1"/>
  <c r="L80"/>
  <c r="N95"/>
  <c r="N86"/>
  <c r="N85" s="1"/>
  <c r="L86"/>
  <c r="L85" s="1"/>
  <c r="U109"/>
  <c r="R109"/>
  <c r="O109"/>
  <c r="U107"/>
  <c r="R107"/>
  <c r="O107"/>
  <c r="L105"/>
  <c r="U97"/>
  <c r="U95" s="1"/>
  <c r="R97"/>
  <c r="R95" s="1"/>
  <c r="L95"/>
  <c r="N92"/>
  <c r="L92"/>
  <c r="U91"/>
  <c r="R91"/>
  <c r="U88"/>
  <c r="U86" s="1"/>
  <c r="U85" s="1"/>
  <c r="R88"/>
  <c r="R86" s="1"/>
  <c r="R85" s="1"/>
  <c r="O85"/>
  <c r="W85"/>
  <c r="N36"/>
  <c r="L68"/>
  <c r="L74"/>
  <c r="Q171" l="1"/>
  <c r="W176"/>
  <c r="W171" s="1"/>
  <c r="U171"/>
  <c r="R171"/>
  <c r="S171"/>
  <c r="R151"/>
  <c r="R150" s="1"/>
  <c r="R131" s="1"/>
  <c r="O171"/>
  <c r="U151"/>
  <c r="U150" s="1"/>
  <c r="R90"/>
  <c r="R89" s="1"/>
  <c r="U136"/>
  <c r="U90"/>
  <c r="U89" s="1"/>
  <c r="N90"/>
  <c r="N89" s="1"/>
  <c r="N84" s="1"/>
  <c r="O137"/>
  <c r="O136" s="1"/>
  <c r="N137"/>
  <c r="N136" s="1"/>
  <c r="N131" s="1"/>
  <c r="O150"/>
  <c r="M90"/>
  <c r="M89" s="1"/>
  <c r="M84" s="1"/>
  <c r="L137"/>
  <c r="L136" s="1"/>
  <c r="L131" s="1"/>
  <c r="P131"/>
  <c r="R106"/>
  <c r="R105" s="1"/>
  <c r="R84" s="1"/>
  <c r="M137"/>
  <c r="M136" s="1"/>
  <c r="M131" s="1"/>
  <c r="U106"/>
  <c r="U105" s="1"/>
  <c r="O106"/>
  <c r="O105" s="1"/>
  <c r="O90"/>
  <c r="O89" s="1"/>
  <c r="L90"/>
  <c r="L89" s="1"/>
  <c r="L84" s="1"/>
  <c r="W84"/>
  <c r="U131" l="1"/>
  <c r="U84"/>
  <c r="O131"/>
  <c r="O84"/>
  <c r="M36"/>
  <c r="L60"/>
  <c r="L59" s="1"/>
  <c r="N60"/>
  <c r="N59" s="1"/>
  <c r="M60"/>
  <c r="M59" s="1"/>
  <c r="N42"/>
  <c r="N41" s="1"/>
  <c r="L42"/>
  <c r="L41" s="1"/>
  <c r="M42"/>
  <c r="M41" s="1"/>
  <c r="N54"/>
  <c r="M54"/>
  <c r="N50"/>
  <c r="M50"/>
  <c r="M45" s="1"/>
  <c r="L50"/>
  <c r="L47"/>
  <c r="U62"/>
  <c r="R62"/>
  <c r="O62"/>
  <c r="U61"/>
  <c r="R61"/>
  <c r="O61"/>
  <c r="U43"/>
  <c r="U42" s="1"/>
  <c r="U41" s="1"/>
  <c r="U40" s="1"/>
  <c r="R43"/>
  <c r="R42" s="1"/>
  <c r="R41" s="1"/>
  <c r="R40" s="1"/>
  <c r="O43"/>
  <c r="O42" s="1"/>
  <c r="O41" s="1"/>
  <c r="L45" l="1"/>
  <c r="L44" s="1"/>
  <c r="L40" s="1"/>
  <c r="N45"/>
  <c r="M44"/>
  <c r="M40" s="1"/>
  <c r="N44"/>
  <c r="N40" s="1"/>
  <c r="O60"/>
  <c r="O59" s="1"/>
  <c r="O40" s="1"/>
  <c r="P427"/>
  <c r="Q427"/>
  <c r="S427"/>
  <c r="T427"/>
  <c r="V427"/>
  <c r="W427"/>
  <c r="L24" i="4" l="1"/>
  <c r="L23" s="1"/>
  <c r="L22" s="1"/>
  <c r="L21" s="1"/>
  <c r="L19"/>
  <c r="L18" s="1"/>
  <c r="L16"/>
  <c r="L15" s="1"/>
  <c r="L14" s="1"/>
  <c r="L13" s="1"/>
  <c r="L792" i="1"/>
  <c r="L783"/>
  <c r="L781"/>
  <c r="L754" s="1"/>
  <c r="L614"/>
  <c r="L613" s="1"/>
  <c r="L610"/>
  <c r="L607"/>
  <c r="L604"/>
  <c r="L598"/>
  <c r="L517"/>
  <c r="L514"/>
  <c r="L513" s="1"/>
  <c r="L512" s="1"/>
  <c r="L509"/>
  <c r="L508" s="1"/>
  <c r="L505"/>
  <c r="L499"/>
  <c r="L473"/>
  <c r="L469"/>
  <c r="L463"/>
  <c r="L437"/>
  <c r="L428"/>
  <c r="L427" s="1"/>
  <c r="L401"/>
  <c r="L395"/>
  <c r="L387"/>
  <c r="L356"/>
  <c r="L348"/>
  <c r="L340"/>
  <c r="L259"/>
  <c r="L258" s="1"/>
  <c r="L255"/>
  <c r="L254" s="1"/>
  <c r="L252"/>
  <c r="L243"/>
  <c r="L239"/>
  <c r="L238" s="1"/>
  <c r="L213"/>
  <c r="L209"/>
  <c r="L208" s="1"/>
  <c r="L203"/>
  <c r="L195"/>
  <c r="L167"/>
  <c r="L163"/>
  <c r="L155"/>
  <c r="L127"/>
  <c r="L122"/>
  <c r="L112"/>
  <c r="L32"/>
  <c r="L30"/>
  <c r="L28"/>
  <c r="L24"/>
  <c r="L23" s="1"/>
  <c r="L21"/>
  <c r="L20" s="1"/>
  <c r="L16"/>
  <c r="L12" i="4" l="1"/>
  <c r="L426" i="1"/>
  <c r="L400" s="1"/>
  <c r="L194"/>
  <c r="L193" s="1"/>
  <c r="L166" s="1"/>
  <c r="L165" s="1"/>
  <c r="L339"/>
  <c r="L338" s="1"/>
  <c r="L309" s="1"/>
  <c r="L308" s="1"/>
  <c r="L386"/>
  <c r="L385" s="1"/>
  <c r="L462"/>
  <c r="L461" s="1"/>
  <c r="L603"/>
  <c r="L797"/>
  <c r="L67"/>
  <c r="L66" s="1"/>
  <c r="L35" s="1"/>
  <c r="L498"/>
  <c r="L497" s="1"/>
  <c r="L472" s="1"/>
  <c r="L471" s="1"/>
  <c r="L111"/>
  <c r="L110" s="1"/>
  <c r="L79" s="1"/>
  <c r="L78" s="1"/>
  <c r="L154"/>
  <c r="L153" s="1"/>
  <c r="L126" s="1"/>
  <c r="L125" s="1"/>
  <c r="L242"/>
  <c r="L241" s="1"/>
  <c r="L212" s="1"/>
  <c r="L511"/>
  <c r="L15"/>
  <c r="L14" s="1"/>
  <c r="P255"/>
  <c r="P254" s="1"/>
  <c r="Q255"/>
  <c r="Q254" s="1"/>
  <c r="S255"/>
  <c r="S254" s="1"/>
  <c r="T255"/>
  <c r="T254" s="1"/>
  <c r="V255"/>
  <c r="W255"/>
  <c r="W254" s="1"/>
  <c r="V254"/>
  <c r="L399" l="1"/>
  <c r="L436"/>
  <c r="L435" s="1"/>
  <c r="L355"/>
  <c r="L354" s="1"/>
  <c r="L211"/>
  <c r="L34"/>
  <c r="L597"/>
  <c r="L596" s="1"/>
  <c r="L257"/>
  <c r="L796"/>
  <c r="L791" s="1"/>
  <c r="L790" s="1"/>
  <c r="L11" l="1"/>
  <c r="N517"/>
  <c r="M517"/>
  <c r="N513"/>
  <c r="N512" s="1"/>
  <c r="M513"/>
  <c r="M512" s="1"/>
  <c r="N509"/>
  <c r="N508" s="1"/>
  <c r="M509"/>
  <c r="M508" s="1"/>
  <c r="N505"/>
  <c r="M505"/>
  <c r="N499"/>
  <c r="M499"/>
  <c r="N473"/>
  <c r="M473"/>
  <c r="N463"/>
  <c r="M463"/>
  <c r="N437"/>
  <c r="M437"/>
  <c r="N427"/>
  <c r="M427"/>
  <c r="N401"/>
  <c r="M401"/>
  <c r="N356"/>
  <c r="M356"/>
  <c r="N348"/>
  <c r="M348"/>
  <c r="N340"/>
  <c r="M340"/>
  <c r="N259"/>
  <c r="N258" s="1"/>
  <c r="N257" s="1"/>
  <c r="M259"/>
  <c r="M258" s="1"/>
  <c r="N255"/>
  <c r="N254" s="1"/>
  <c r="M255"/>
  <c r="M254" s="1"/>
  <c r="N252"/>
  <c r="M252"/>
  <c r="N243"/>
  <c r="N239"/>
  <c r="M239"/>
  <c r="M238" s="1"/>
  <c r="N238"/>
  <c r="N213"/>
  <c r="M213"/>
  <c r="N209"/>
  <c r="N208" s="1"/>
  <c r="M209"/>
  <c r="M208" s="1"/>
  <c r="N203"/>
  <c r="M203"/>
  <c r="N195"/>
  <c r="M195"/>
  <c r="N167"/>
  <c r="M167"/>
  <c r="N163"/>
  <c r="M163"/>
  <c r="N155"/>
  <c r="M155"/>
  <c r="N127"/>
  <c r="M127"/>
  <c r="N122"/>
  <c r="M122"/>
  <c r="N112"/>
  <c r="M112"/>
  <c r="N80"/>
  <c r="M80"/>
  <c r="N68"/>
  <c r="M68"/>
  <c r="N32"/>
  <c r="M32"/>
  <c r="N30"/>
  <c r="M30"/>
  <c r="N28"/>
  <c r="M28"/>
  <c r="N24"/>
  <c r="N23" s="1"/>
  <c r="M24"/>
  <c r="M23" s="1"/>
  <c r="N21"/>
  <c r="N20" s="1"/>
  <c r="M21"/>
  <c r="M20" s="1"/>
  <c r="N16"/>
  <c r="M16"/>
  <c r="N15" l="1"/>
  <c r="N14" s="1"/>
  <c r="M15"/>
  <c r="M14" s="1"/>
  <c r="N498"/>
  <c r="N497" s="1"/>
  <c r="N472" s="1"/>
  <c r="N471" s="1"/>
  <c r="M511"/>
  <c r="N386"/>
  <c r="N385" s="1"/>
  <c r="M339"/>
  <c r="M338" s="1"/>
  <c r="M309" s="1"/>
  <c r="M308" s="1"/>
  <c r="M386"/>
  <c r="M385" s="1"/>
  <c r="M355" s="1"/>
  <c r="N426"/>
  <c r="M426"/>
  <c r="M400" s="1"/>
  <c r="M498"/>
  <c r="M497" s="1"/>
  <c r="M472" s="1"/>
  <c r="M471" s="1"/>
  <c r="N511"/>
  <c r="M154"/>
  <c r="M153" s="1"/>
  <c r="M126" s="1"/>
  <c r="M125" s="1"/>
  <c r="M67"/>
  <c r="M66" s="1"/>
  <c r="M111"/>
  <c r="M110" s="1"/>
  <c r="M79" s="1"/>
  <c r="M78" s="1"/>
  <c r="M242"/>
  <c r="M241" s="1"/>
  <c r="N462"/>
  <c r="N461" s="1"/>
  <c r="M462"/>
  <c r="M461" s="1"/>
  <c r="N339"/>
  <c r="N338" s="1"/>
  <c r="N309" s="1"/>
  <c r="N308" s="1"/>
  <c r="N67"/>
  <c r="N66" s="1"/>
  <c r="N35" s="1"/>
  <c r="N111"/>
  <c r="N110" s="1"/>
  <c r="N79" s="1"/>
  <c r="N78" s="1"/>
  <c r="N242"/>
  <c r="N241" s="1"/>
  <c r="N194"/>
  <c r="N193" s="1"/>
  <c r="N166" s="1"/>
  <c r="N165" s="1"/>
  <c r="N154"/>
  <c r="N153" s="1"/>
  <c r="N126" s="1"/>
  <c r="N125" s="1"/>
  <c r="M194"/>
  <c r="M193" s="1"/>
  <c r="M166" s="1"/>
  <c r="M165" s="1"/>
  <c r="N400" l="1"/>
  <c r="N399" s="1"/>
  <c r="M399"/>
  <c r="M436"/>
  <c r="M435" s="1"/>
  <c r="N436"/>
  <c r="N435" s="1"/>
  <c r="M354"/>
  <c r="N355"/>
  <c r="N354" s="1"/>
  <c r="M35"/>
  <c r="M34" s="1"/>
  <c r="N212"/>
  <c r="N211" s="1"/>
  <c r="M212"/>
  <c r="M211" s="1"/>
  <c r="N34"/>
  <c r="M257"/>
  <c r="M16" i="4" l="1"/>
  <c r="N16"/>
  <c r="P16"/>
  <c r="Q16"/>
  <c r="S16"/>
  <c r="T16"/>
  <c r="V16"/>
  <c r="W16"/>
  <c r="M19"/>
  <c r="M18" s="1"/>
  <c r="N19"/>
  <c r="N18" s="1"/>
  <c r="P19"/>
  <c r="P18" s="1"/>
  <c r="Q19"/>
  <c r="Q18" s="1"/>
  <c r="S19"/>
  <c r="S18" s="1"/>
  <c r="T19"/>
  <c r="T18" s="1"/>
  <c r="V19"/>
  <c r="V18" s="1"/>
  <c r="W19"/>
  <c r="W18" s="1"/>
  <c r="W24" l="1"/>
  <c r="W23" s="1"/>
  <c r="W22" s="1"/>
  <c r="W21" s="1"/>
  <c r="V24"/>
  <c r="U24"/>
  <c r="U23" s="1"/>
  <c r="U22" s="1"/>
  <c r="U21" s="1"/>
  <c r="T24"/>
  <c r="S24"/>
  <c r="S23" s="1"/>
  <c r="S22" s="1"/>
  <c r="S21" s="1"/>
  <c r="R24"/>
  <c r="Q24"/>
  <c r="Q23" s="1"/>
  <c r="Q22" s="1"/>
  <c r="Q21" s="1"/>
  <c r="P24"/>
  <c r="O24"/>
  <c r="O23" s="1"/>
  <c r="O22" s="1"/>
  <c r="O21" s="1"/>
  <c r="N24"/>
  <c r="M24"/>
  <c r="M23" s="1"/>
  <c r="M22" s="1"/>
  <c r="M21" s="1"/>
  <c r="V23"/>
  <c r="V22" s="1"/>
  <c r="V21" s="1"/>
  <c r="T23"/>
  <c r="T22" s="1"/>
  <c r="T21" s="1"/>
  <c r="R23"/>
  <c r="R22" s="1"/>
  <c r="R21" s="1"/>
  <c r="P23"/>
  <c r="P22" s="1"/>
  <c r="P21" s="1"/>
  <c r="N23"/>
  <c r="N22" s="1"/>
  <c r="N21" s="1"/>
  <c r="U20"/>
  <c r="U19" s="1"/>
  <c r="U18" s="1"/>
  <c r="R20"/>
  <c r="R19" s="1"/>
  <c r="R18" s="1"/>
  <c r="O20"/>
  <c r="O19" s="1"/>
  <c r="O18" s="1"/>
  <c r="U17"/>
  <c r="U16" s="1"/>
  <c r="R17"/>
  <c r="R16" s="1"/>
  <c r="O17"/>
  <c r="W15"/>
  <c r="W14" s="1"/>
  <c r="W13" s="1"/>
  <c r="W12" s="1"/>
  <c r="U15"/>
  <c r="U14" s="1"/>
  <c r="U13" s="1"/>
  <c r="S15"/>
  <c r="S14" s="1"/>
  <c r="S13" s="1"/>
  <c r="S12" s="1"/>
  <c r="P15"/>
  <c r="P14" s="1"/>
  <c r="P13" s="1"/>
  <c r="P12" s="1"/>
  <c r="N15"/>
  <c r="N14" s="1"/>
  <c r="N13" s="1"/>
  <c r="N12" s="1"/>
  <c r="M15"/>
  <c r="M14" s="1"/>
  <c r="M13" s="1"/>
  <c r="M12" s="1"/>
  <c r="V15"/>
  <c r="V14" s="1"/>
  <c r="V13" s="1"/>
  <c r="V12" s="1"/>
  <c r="T15"/>
  <c r="T14" s="1"/>
  <c r="T13" s="1"/>
  <c r="T12" s="1"/>
  <c r="Q15"/>
  <c r="Q14" s="1"/>
  <c r="Q13" s="1"/>
  <c r="Q12" s="1"/>
  <c r="V505" i="1"/>
  <c r="S505"/>
  <c r="P505"/>
  <c r="U241"/>
  <c r="U242"/>
  <c r="U243"/>
  <c r="U248"/>
  <c r="R241"/>
  <c r="R242"/>
  <c r="R243"/>
  <c r="R248"/>
  <c r="W80"/>
  <c r="U12" i="4" l="1"/>
  <c r="O16"/>
  <c r="O15" s="1"/>
  <c r="O14" s="1"/>
  <c r="O13" s="1"/>
  <c r="O12" s="1"/>
  <c r="R15"/>
  <c r="R14" s="1"/>
  <c r="R13" s="1"/>
  <c r="R12" s="1"/>
  <c r="L12" i="1" l="1"/>
  <c r="U33"/>
  <c r="U32" s="1"/>
  <c r="R33"/>
  <c r="R32" s="1"/>
  <c r="O33"/>
  <c r="O32" s="1"/>
  <c r="W32"/>
  <c r="V32"/>
  <c r="T32"/>
  <c r="S32"/>
  <c r="Q32"/>
  <c r="P32"/>
  <c r="U31"/>
  <c r="U30" s="1"/>
  <c r="R31"/>
  <c r="O31"/>
  <c r="O30" s="1"/>
  <c r="W30"/>
  <c r="V30"/>
  <c r="T30"/>
  <c r="S30"/>
  <c r="R30"/>
  <c r="Q30"/>
  <c r="P30"/>
  <c r="U29"/>
  <c r="U28" s="1"/>
  <c r="R29"/>
  <c r="O29"/>
  <c r="O28" s="1"/>
  <c r="W28"/>
  <c r="V28"/>
  <c r="T28"/>
  <c r="S28"/>
  <c r="R28"/>
  <c r="Q28"/>
  <c r="P28"/>
  <c r="U27"/>
  <c r="R27"/>
  <c r="O27"/>
  <c r="U25"/>
  <c r="R25"/>
  <c r="O25"/>
  <c r="W24"/>
  <c r="W23" s="1"/>
  <c r="V24"/>
  <c r="V23" s="1"/>
  <c r="T24"/>
  <c r="T23" s="1"/>
  <c r="S24"/>
  <c r="S23" s="1"/>
  <c r="Q24"/>
  <c r="Q23" s="1"/>
  <c r="P24"/>
  <c r="P23" s="1"/>
  <c r="U22"/>
  <c r="U21" s="1"/>
  <c r="U20" s="1"/>
  <c r="R22"/>
  <c r="R21" s="1"/>
  <c r="R20" s="1"/>
  <c r="O22"/>
  <c r="O21" s="1"/>
  <c r="O20" s="1"/>
  <c r="W21"/>
  <c r="W20" s="1"/>
  <c r="V21"/>
  <c r="V20" s="1"/>
  <c r="T21"/>
  <c r="T20" s="1"/>
  <c r="S21"/>
  <c r="S20" s="1"/>
  <c r="Q21"/>
  <c r="Q20" s="1"/>
  <c r="P21"/>
  <c r="P20" s="1"/>
  <c r="U19"/>
  <c r="R19"/>
  <c r="O19"/>
  <c r="U18"/>
  <c r="R18"/>
  <c r="O18"/>
  <c r="U17"/>
  <c r="R17"/>
  <c r="W16"/>
  <c r="V16"/>
  <c r="T16"/>
  <c r="S16"/>
  <c r="Q16"/>
  <c r="P16"/>
  <c r="S15" l="1"/>
  <c r="S14" s="1"/>
  <c r="Q15"/>
  <c r="Q14" s="1"/>
  <c r="V15"/>
  <c r="V14" s="1"/>
  <c r="O16"/>
  <c r="O15" s="1"/>
  <c r="U16"/>
  <c r="U15" s="1"/>
  <c r="R16"/>
  <c r="R15" s="1"/>
  <c r="T15"/>
  <c r="T14" s="1"/>
  <c r="O24"/>
  <c r="O23" s="1"/>
  <c r="U24"/>
  <c r="U23" s="1"/>
  <c r="R24"/>
  <c r="R23" s="1"/>
  <c r="W15"/>
  <c r="W14" s="1"/>
  <c r="P15"/>
  <c r="P14" s="1"/>
  <c r="W783"/>
  <c r="V783"/>
  <c r="T783"/>
  <c r="S783"/>
  <c r="Q783"/>
  <c r="P783"/>
  <c r="N783"/>
  <c r="M783"/>
  <c r="U782"/>
  <c r="U781" s="1"/>
  <c r="R782"/>
  <c r="O782"/>
  <c r="O781" s="1"/>
  <c r="W781"/>
  <c r="W754" s="1"/>
  <c r="V781"/>
  <c r="V754" s="1"/>
  <c r="T781"/>
  <c r="T754" s="1"/>
  <c r="S781"/>
  <c r="S754" s="1"/>
  <c r="R781"/>
  <c r="Q781"/>
  <c r="Q754" s="1"/>
  <c r="P781"/>
  <c r="P754" s="1"/>
  <c r="N781"/>
  <c r="N754" s="1"/>
  <c r="M781"/>
  <c r="M754" s="1"/>
  <c r="U614"/>
  <c r="U613" s="1"/>
  <c r="O614"/>
  <c r="O613" s="1"/>
  <c r="W614"/>
  <c r="W613" s="1"/>
  <c r="V614"/>
  <c r="V613" s="1"/>
  <c r="T614"/>
  <c r="T613" s="1"/>
  <c r="S614"/>
  <c r="S613" s="1"/>
  <c r="R614"/>
  <c r="R613" s="1"/>
  <c r="Q614"/>
  <c r="Q613" s="1"/>
  <c r="P614"/>
  <c r="P613" s="1"/>
  <c r="N614"/>
  <c r="N613" s="1"/>
  <c r="M614"/>
  <c r="M613" s="1"/>
  <c r="W610"/>
  <c r="V610"/>
  <c r="T610"/>
  <c r="S610"/>
  <c r="Q610"/>
  <c r="P610"/>
  <c r="N610"/>
  <c r="M610"/>
  <c r="W607"/>
  <c r="V607"/>
  <c r="T607"/>
  <c r="S607"/>
  <c r="Q607"/>
  <c r="P607"/>
  <c r="N607"/>
  <c r="M607"/>
  <c r="W604"/>
  <c r="V604"/>
  <c r="T604"/>
  <c r="S604"/>
  <c r="Q604"/>
  <c r="P604"/>
  <c r="N604"/>
  <c r="M604"/>
  <c r="W598"/>
  <c r="V598"/>
  <c r="T598"/>
  <c r="S598"/>
  <c r="Q598"/>
  <c r="P598"/>
  <c r="N598"/>
  <c r="M598"/>
  <c r="U518"/>
  <c r="U517" s="1"/>
  <c r="R518"/>
  <c r="O518"/>
  <c r="O517" s="1"/>
  <c r="W517"/>
  <c r="V517"/>
  <c r="T517"/>
  <c r="S517"/>
  <c r="R517"/>
  <c r="Q517"/>
  <c r="P517"/>
  <c r="U516"/>
  <c r="R516"/>
  <c r="O516"/>
  <c r="U515"/>
  <c r="R515"/>
  <c r="O515"/>
  <c r="U514"/>
  <c r="R514"/>
  <c r="O514"/>
  <c r="W513"/>
  <c r="W512" s="1"/>
  <c r="V513"/>
  <c r="V512" s="1"/>
  <c r="T513"/>
  <c r="T512" s="1"/>
  <c r="S513"/>
  <c r="S512" s="1"/>
  <c r="Q513"/>
  <c r="Q512" s="1"/>
  <c r="P513"/>
  <c r="P512" s="1"/>
  <c r="U510"/>
  <c r="U509" s="1"/>
  <c r="U508" s="1"/>
  <c r="W509"/>
  <c r="W508" s="1"/>
  <c r="V509"/>
  <c r="V508" s="1"/>
  <c r="T509"/>
  <c r="T508" s="1"/>
  <c r="S509"/>
  <c r="S508" s="1"/>
  <c r="R509"/>
  <c r="R508" s="1"/>
  <c r="Q509"/>
  <c r="Q508" s="1"/>
  <c r="P509"/>
  <c r="P508" s="1"/>
  <c r="O509"/>
  <c r="O508" s="1"/>
  <c r="W499"/>
  <c r="V499"/>
  <c r="T499"/>
  <c r="S499"/>
  <c r="Q499"/>
  <c r="P499"/>
  <c r="U476"/>
  <c r="R476"/>
  <c r="O476"/>
  <c r="U475"/>
  <c r="R475"/>
  <c r="O475"/>
  <c r="U474"/>
  <c r="R474"/>
  <c r="O474"/>
  <c r="W473"/>
  <c r="V473"/>
  <c r="T473"/>
  <c r="S473"/>
  <c r="Q473"/>
  <c r="P473"/>
  <c r="W469"/>
  <c r="W463"/>
  <c r="V463"/>
  <c r="T463"/>
  <c r="S463"/>
  <c r="Q463"/>
  <c r="P463"/>
  <c r="U440"/>
  <c r="R440"/>
  <c r="O440"/>
  <c r="U439"/>
  <c r="R439"/>
  <c r="O439"/>
  <c r="U438"/>
  <c r="R438"/>
  <c r="O438"/>
  <c r="W437"/>
  <c r="V437"/>
  <c r="T437"/>
  <c r="S437"/>
  <c r="Q437"/>
  <c r="P437"/>
  <c r="U427"/>
  <c r="R427"/>
  <c r="O427"/>
  <c r="U426"/>
  <c r="R426"/>
  <c r="O426"/>
  <c r="U404"/>
  <c r="R404"/>
  <c r="O404"/>
  <c r="U403"/>
  <c r="R403"/>
  <c r="O403"/>
  <c r="U402"/>
  <c r="R402"/>
  <c r="O402"/>
  <c r="W401"/>
  <c r="W400" s="1"/>
  <c r="V401"/>
  <c r="V400" s="1"/>
  <c r="T401"/>
  <c r="T400" s="1"/>
  <c r="S401"/>
  <c r="S400" s="1"/>
  <c r="Q401"/>
  <c r="Q400" s="1"/>
  <c r="P401"/>
  <c r="P400" s="1"/>
  <c r="W395"/>
  <c r="W387"/>
  <c r="V387"/>
  <c r="T387"/>
  <c r="S387"/>
  <c r="W348"/>
  <c r="V348"/>
  <c r="T348"/>
  <c r="S348"/>
  <c r="Q348"/>
  <c r="P348"/>
  <c r="W340"/>
  <c r="V340"/>
  <c r="T340"/>
  <c r="S340"/>
  <c r="Q340"/>
  <c r="P340"/>
  <c r="U262"/>
  <c r="R262"/>
  <c r="O262"/>
  <c r="U261"/>
  <c r="R261"/>
  <c r="O261"/>
  <c r="U260"/>
  <c r="R260"/>
  <c r="O260"/>
  <c r="U256"/>
  <c r="U255" s="1"/>
  <c r="U254" s="1"/>
  <c r="R256"/>
  <c r="R255" s="1"/>
  <c r="R254" s="1"/>
  <c r="O256"/>
  <c r="O255" s="1"/>
  <c r="O254" s="1"/>
  <c r="W249"/>
  <c r="O248"/>
  <c r="O243"/>
  <c r="O242"/>
  <c r="O241"/>
  <c r="W240"/>
  <c r="U216"/>
  <c r="R216"/>
  <c r="O216"/>
  <c r="U215"/>
  <c r="R215"/>
  <c r="O215"/>
  <c r="U214"/>
  <c r="R214"/>
  <c r="O214"/>
  <c r="W213"/>
  <c r="V213"/>
  <c r="T213"/>
  <c r="S213"/>
  <c r="Q213"/>
  <c r="P213"/>
  <c r="O259" l="1"/>
  <c r="O258" s="1"/>
  <c r="O257" s="1"/>
  <c r="U259"/>
  <c r="U258" s="1"/>
  <c r="U257" s="1"/>
  <c r="R259"/>
  <c r="R258" s="1"/>
  <c r="R257" s="1"/>
  <c r="T462"/>
  <c r="T461" s="1"/>
  <c r="V603"/>
  <c r="V597" s="1"/>
  <c r="V596" s="1"/>
  <c r="P462"/>
  <c r="P461" s="1"/>
  <c r="P436" s="1"/>
  <c r="S462"/>
  <c r="S461" s="1"/>
  <c r="S436" s="1"/>
  <c r="V462"/>
  <c r="V461" s="1"/>
  <c r="V436" s="1"/>
  <c r="Q511"/>
  <c r="Q603"/>
  <c r="Q597" s="1"/>
  <c r="Q596" s="1"/>
  <c r="T603"/>
  <c r="T597" s="1"/>
  <c r="T596" s="1"/>
  <c r="W603"/>
  <c r="W597" s="1"/>
  <c r="W596" s="1"/>
  <c r="N603"/>
  <c r="N597" s="1"/>
  <c r="W462"/>
  <c r="W461" s="1"/>
  <c r="W436" s="1"/>
  <c r="P511"/>
  <c r="R14"/>
  <c r="T339"/>
  <c r="T338" s="1"/>
  <c r="T309" s="1"/>
  <c r="T308" s="1"/>
  <c r="T386"/>
  <c r="T385" s="1"/>
  <c r="W511"/>
  <c r="Q239"/>
  <c r="Q238" s="1"/>
  <c r="V339"/>
  <c r="V338" s="1"/>
  <c r="V309" s="1"/>
  <c r="V308" s="1"/>
  <c r="P399"/>
  <c r="S399"/>
  <c r="O513"/>
  <c r="O512" s="1"/>
  <c r="O511" s="1"/>
  <c r="U348"/>
  <c r="R348"/>
  <c r="O348"/>
  <c r="T399"/>
  <c r="O604"/>
  <c r="W386"/>
  <c r="W385" s="1"/>
  <c r="P386"/>
  <c r="P385" s="1"/>
  <c r="V386"/>
  <c r="V385" s="1"/>
  <c r="O401"/>
  <c r="O400" s="1"/>
  <c r="O14"/>
  <c r="P339"/>
  <c r="P338" s="1"/>
  <c r="P309" s="1"/>
  <c r="P308" s="1"/>
  <c r="V239"/>
  <c r="V238" s="1"/>
  <c r="V212" s="1"/>
  <c r="U239"/>
  <c r="U238" s="1"/>
  <c r="O473"/>
  <c r="U473"/>
  <c r="O499"/>
  <c r="R499"/>
  <c r="T511"/>
  <c r="U14"/>
  <c r="W399"/>
  <c r="O239"/>
  <c r="O238" s="1"/>
  <c r="U463"/>
  <c r="S239"/>
  <c r="S238" s="1"/>
  <c r="R213"/>
  <c r="U610"/>
  <c r="U607"/>
  <c r="O610"/>
  <c r="T505"/>
  <c r="R505" s="1"/>
  <c r="U783"/>
  <c r="U754" s="1"/>
  <c r="U401"/>
  <c r="U400" s="1"/>
  <c r="O437"/>
  <c r="R604"/>
  <c r="R783"/>
  <c r="R754" s="1"/>
  <c r="O783"/>
  <c r="O754" s="1"/>
  <c r="S386"/>
  <c r="S385" s="1"/>
  <c r="U437"/>
  <c r="R437"/>
  <c r="S511"/>
  <c r="R610"/>
  <c r="R401"/>
  <c r="R400" s="1"/>
  <c r="R463"/>
  <c r="O463"/>
  <c r="S339"/>
  <c r="S338" s="1"/>
  <c r="S309" s="1"/>
  <c r="S308" s="1"/>
  <c r="W339"/>
  <c r="W338" s="1"/>
  <c r="W309" s="1"/>
  <c r="W308" s="1"/>
  <c r="V399"/>
  <c r="W239"/>
  <c r="W238" s="1"/>
  <c r="O340"/>
  <c r="U340"/>
  <c r="U339" s="1"/>
  <c r="U338" s="1"/>
  <c r="U309" s="1"/>
  <c r="U308" s="1"/>
  <c r="R340"/>
  <c r="Q339"/>
  <c r="Q338" s="1"/>
  <c r="Q309" s="1"/>
  <c r="Q308" s="1"/>
  <c r="U387"/>
  <c r="U386" s="1"/>
  <c r="U385" s="1"/>
  <c r="R387"/>
  <c r="Q386"/>
  <c r="Q385" s="1"/>
  <c r="Q399"/>
  <c r="Q462"/>
  <c r="Q461" s="1"/>
  <c r="Q436" s="1"/>
  <c r="O213"/>
  <c r="O212" s="1"/>
  <c r="P239"/>
  <c r="P238" s="1"/>
  <c r="P212" s="1"/>
  <c r="T239"/>
  <c r="T238" s="1"/>
  <c r="V511"/>
  <c r="M603"/>
  <c r="M597" s="1"/>
  <c r="P603"/>
  <c r="P597" s="1"/>
  <c r="R473"/>
  <c r="O598"/>
  <c r="U598"/>
  <c r="R598"/>
  <c r="S603"/>
  <c r="S597" s="1"/>
  <c r="S596" s="1"/>
  <c r="R607"/>
  <c r="O607"/>
  <c r="U213"/>
  <c r="U499"/>
  <c r="U513"/>
  <c r="U512" s="1"/>
  <c r="U511" s="1"/>
  <c r="U604"/>
  <c r="R513"/>
  <c r="R512" s="1"/>
  <c r="R511" s="1"/>
  <c r="V498"/>
  <c r="V497" s="1"/>
  <c r="W505"/>
  <c r="U210"/>
  <c r="U209" s="1"/>
  <c r="U208" s="1"/>
  <c r="R209"/>
  <c r="R208" s="1"/>
  <c r="O209"/>
  <c r="O208" s="1"/>
  <c r="W209"/>
  <c r="W208" s="1"/>
  <c r="V209"/>
  <c r="V208" s="1"/>
  <c r="T209"/>
  <c r="T208" s="1"/>
  <c r="S209"/>
  <c r="S208" s="1"/>
  <c r="Q209"/>
  <c r="Q208" s="1"/>
  <c r="P209"/>
  <c r="P208" s="1"/>
  <c r="W203"/>
  <c r="V203"/>
  <c r="T203"/>
  <c r="S203"/>
  <c r="Q203"/>
  <c r="P203"/>
  <c r="W195"/>
  <c r="V195"/>
  <c r="U195"/>
  <c r="T195"/>
  <c r="S195"/>
  <c r="R195"/>
  <c r="Q195"/>
  <c r="P195"/>
  <c r="O195"/>
  <c r="W167"/>
  <c r="V167"/>
  <c r="U167"/>
  <c r="T167"/>
  <c r="S167"/>
  <c r="R167"/>
  <c r="Q167"/>
  <c r="P167"/>
  <c r="O167"/>
  <c r="U164"/>
  <c r="U163" s="1"/>
  <c r="R164"/>
  <c r="O164"/>
  <c r="O163" s="1"/>
  <c r="W163"/>
  <c r="V163"/>
  <c r="T163"/>
  <c r="S163"/>
  <c r="R163"/>
  <c r="Q163"/>
  <c r="P163"/>
  <c r="W155"/>
  <c r="V155"/>
  <c r="T155"/>
  <c r="S155"/>
  <c r="Q155"/>
  <c r="P155"/>
  <c r="U130"/>
  <c r="R130"/>
  <c r="O130"/>
  <c r="U129"/>
  <c r="R129"/>
  <c r="O129"/>
  <c r="U128"/>
  <c r="R128"/>
  <c r="O128"/>
  <c r="W122"/>
  <c r="W112" s="1"/>
  <c r="W111" s="1"/>
  <c r="W110" s="1"/>
  <c r="W79" s="1"/>
  <c r="W78" s="1"/>
  <c r="T112"/>
  <c r="Q112"/>
  <c r="U83"/>
  <c r="O83"/>
  <c r="U82"/>
  <c r="O82"/>
  <c r="U81"/>
  <c r="U80" s="1"/>
  <c r="O81"/>
  <c r="P68"/>
  <c r="Q68"/>
  <c r="S68"/>
  <c r="T68"/>
  <c r="V68"/>
  <c r="W68"/>
  <c r="U212" l="1"/>
  <c r="T436"/>
  <c r="T435" s="1"/>
  <c r="V435"/>
  <c r="Q355"/>
  <c r="Q354" s="1"/>
  <c r="U355"/>
  <c r="U354" s="1"/>
  <c r="V355"/>
  <c r="V354" s="1"/>
  <c r="W355"/>
  <c r="W354" s="1"/>
  <c r="T355"/>
  <c r="T354" s="1"/>
  <c r="S355"/>
  <c r="S354" s="1"/>
  <c r="P355"/>
  <c r="P354" s="1"/>
  <c r="O127"/>
  <c r="U127"/>
  <c r="R127"/>
  <c r="P435"/>
  <c r="Q435"/>
  <c r="S435"/>
  <c r="W435"/>
  <c r="W212"/>
  <c r="W211" s="1"/>
  <c r="Q212"/>
  <c r="Q211" s="1"/>
  <c r="P211"/>
  <c r="V211"/>
  <c r="T212"/>
  <c r="T211" s="1"/>
  <c r="S212"/>
  <c r="S211" s="1"/>
  <c r="R603"/>
  <c r="R339"/>
  <c r="R338" s="1"/>
  <c r="R309" s="1"/>
  <c r="R308" s="1"/>
  <c r="U399"/>
  <c r="U603"/>
  <c r="U597" s="1"/>
  <c r="U596" s="1"/>
  <c r="O603"/>
  <c r="O597" s="1"/>
  <c r="U462"/>
  <c r="U461" s="1"/>
  <c r="U436" s="1"/>
  <c r="N596"/>
  <c r="N11" s="1"/>
  <c r="O386"/>
  <c r="O385" s="1"/>
  <c r="O399"/>
  <c r="T194"/>
  <c r="T193" s="1"/>
  <c r="T166" s="1"/>
  <c r="T165" s="1"/>
  <c r="O339"/>
  <c r="O338" s="1"/>
  <c r="O309" s="1"/>
  <c r="O308" s="1"/>
  <c r="R239"/>
  <c r="R238" s="1"/>
  <c r="R212" s="1"/>
  <c r="M596"/>
  <c r="M11" s="1"/>
  <c r="T498"/>
  <c r="T497" s="1"/>
  <c r="T472" s="1"/>
  <c r="T471" s="1"/>
  <c r="V154"/>
  <c r="V153" s="1"/>
  <c r="Q111"/>
  <c r="Q110" s="1"/>
  <c r="S154"/>
  <c r="S153" s="1"/>
  <c r="O211"/>
  <c r="U211"/>
  <c r="T154"/>
  <c r="T153" s="1"/>
  <c r="W154"/>
  <c r="W153" s="1"/>
  <c r="R399"/>
  <c r="O462"/>
  <c r="O461" s="1"/>
  <c r="O436" s="1"/>
  <c r="R386"/>
  <c r="R385" s="1"/>
  <c r="R462"/>
  <c r="R461" s="1"/>
  <c r="R436" s="1"/>
  <c r="O80"/>
  <c r="W498"/>
  <c r="W497" s="1"/>
  <c r="U505"/>
  <c r="U498" s="1"/>
  <c r="U497" s="1"/>
  <c r="U472" s="1"/>
  <c r="U471" s="1"/>
  <c r="V472"/>
  <c r="V471" s="1"/>
  <c r="Q505"/>
  <c r="S498"/>
  <c r="S497" s="1"/>
  <c r="W194"/>
  <c r="W193" s="1"/>
  <c r="W166" s="1"/>
  <c r="W165" s="1"/>
  <c r="P596"/>
  <c r="P498"/>
  <c r="P497" s="1"/>
  <c r="Q154"/>
  <c r="Q153" s="1"/>
  <c r="O203"/>
  <c r="U203"/>
  <c r="R203"/>
  <c r="R498"/>
  <c r="R497" s="1"/>
  <c r="P194"/>
  <c r="V194"/>
  <c r="Q194"/>
  <c r="Q193" s="1"/>
  <c r="Q166" s="1"/>
  <c r="Q165" s="1"/>
  <c r="S194"/>
  <c r="P154"/>
  <c r="P153" s="1"/>
  <c r="O155"/>
  <c r="O154" s="1"/>
  <c r="O153" s="1"/>
  <c r="O126" s="1"/>
  <c r="U155"/>
  <c r="U154" s="1"/>
  <c r="U153" s="1"/>
  <c r="R155"/>
  <c r="R154" s="1"/>
  <c r="R153" s="1"/>
  <c r="T111"/>
  <c r="T110" s="1"/>
  <c r="O112"/>
  <c r="P112"/>
  <c r="P111" s="1"/>
  <c r="P110" s="1"/>
  <c r="U77"/>
  <c r="R77"/>
  <c r="U76"/>
  <c r="R76"/>
  <c r="U75"/>
  <c r="R75"/>
  <c r="W74"/>
  <c r="W67" s="1"/>
  <c r="W66" s="1"/>
  <c r="W35" s="1"/>
  <c r="V74"/>
  <c r="V67" s="1"/>
  <c r="V66" s="1"/>
  <c r="T74"/>
  <c r="T67" s="1"/>
  <c r="T66" s="1"/>
  <c r="T35" s="1"/>
  <c r="S74"/>
  <c r="S67" s="1"/>
  <c r="S66" s="1"/>
  <c r="Q74"/>
  <c r="Q67" s="1"/>
  <c r="Q66" s="1"/>
  <c r="Q35" s="1"/>
  <c r="P74"/>
  <c r="P67" s="1"/>
  <c r="P66" s="1"/>
  <c r="U39"/>
  <c r="R39"/>
  <c r="O39"/>
  <c r="U38"/>
  <c r="R38"/>
  <c r="O38"/>
  <c r="U37"/>
  <c r="R37"/>
  <c r="V36"/>
  <c r="S36"/>
  <c r="P36"/>
  <c r="U126" l="1"/>
  <c r="U125" s="1"/>
  <c r="N12"/>
  <c r="R355"/>
  <c r="R354" s="1"/>
  <c r="O355"/>
  <c r="O354" s="1"/>
  <c r="P35"/>
  <c r="V35"/>
  <c r="Q126"/>
  <c r="Q125" s="1"/>
  <c r="T126"/>
  <c r="T125" s="1"/>
  <c r="Q79"/>
  <c r="Q78" s="1"/>
  <c r="V126"/>
  <c r="V125" s="1"/>
  <c r="P79"/>
  <c r="P78" s="1"/>
  <c r="T79"/>
  <c r="T78" s="1"/>
  <c r="P126"/>
  <c r="P125" s="1"/>
  <c r="W126"/>
  <c r="W125" s="1"/>
  <c r="S126"/>
  <c r="S125" s="1"/>
  <c r="O36"/>
  <c r="R126"/>
  <c r="R125" s="1"/>
  <c r="O435"/>
  <c r="U435"/>
  <c r="R435"/>
  <c r="S35"/>
  <c r="S34" s="1"/>
  <c r="R211"/>
  <c r="O125"/>
  <c r="P34"/>
  <c r="O596"/>
  <c r="O194"/>
  <c r="O193" s="1"/>
  <c r="O166" s="1"/>
  <c r="O165" s="1"/>
  <c r="S193"/>
  <c r="S166" s="1"/>
  <c r="S165" s="1"/>
  <c r="R194"/>
  <c r="R193" s="1"/>
  <c r="R166" s="1"/>
  <c r="R165" s="1"/>
  <c r="V193"/>
  <c r="V166" s="1"/>
  <c r="V165" s="1"/>
  <c r="U194"/>
  <c r="U193" s="1"/>
  <c r="U166" s="1"/>
  <c r="U165" s="1"/>
  <c r="P193"/>
  <c r="P166" s="1"/>
  <c r="P165" s="1"/>
  <c r="W472"/>
  <c r="W471" s="1"/>
  <c r="Q498"/>
  <c r="Q497" s="1"/>
  <c r="O505"/>
  <c r="O498" s="1"/>
  <c r="O497" s="1"/>
  <c r="O472" s="1"/>
  <c r="O471" s="1"/>
  <c r="R472"/>
  <c r="R471" s="1"/>
  <c r="S472"/>
  <c r="S471" s="1"/>
  <c r="P472"/>
  <c r="P471" s="1"/>
  <c r="O111"/>
  <c r="O110" s="1"/>
  <c r="O68"/>
  <c r="U68"/>
  <c r="R68"/>
  <c r="S112"/>
  <c r="S111" s="1"/>
  <c r="S110" s="1"/>
  <c r="R112"/>
  <c r="R111" s="1"/>
  <c r="R110" s="1"/>
  <c r="W34"/>
  <c r="W11" s="1"/>
  <c r="Q34"/>
  <c r="T34"/>
  <c r="T11" s="1"/>
  <c r="U36"/>
  <c r="R36"/>
  <c r="R74"/>
  <c r="U74"/>
  <c r="P11" l="1"/>
  <c r="P12" s="1"/>
  <c r="T12"/>
  <c r="W12"/>
  <c r="S79"/>
  <c r="S78" s="1"/>
  <c r="S11" s="1"/>
  <c r="R79"/>
  <c r="R78" s="1"/>
  <c r="O79"/>
  <c r="O78" s="1"/>
  <c r="V34"/>
  <c r="O67"/>
  <c r="O66" s="1"/>
  <c r="O35" s="1"/>
  <c r="R67"/>
  <c r="R66" s="1"/>
  <c r="R35" s="1"/>
  <c r="Q472"/>
  <c r="Q471" s="1"/>
  <c r="Q11" s="1"/>
  <c r="U67"/>
  <c r="U66" s="1"/>
  <c r="U35" s="1"/>
  <c r="U112"/>
  <c r="U111" s="1"/>
  <c r="U110" s="1"/>
  <c r="V112"/>
  <c r="V111" s="1"/>
  <c r="V110" s="1"/>
  <c r="Q12" l="1"/>
  <c r="S12"/>
  <c r="V79"/>
  <c r="V78" s="1"/>
  <c r="V11" s="1"/>
  <c r="U79"/>
  <c r="U78" s="1"/>
  <c r="U34"/>
  <c r="R34"/>
  <c r="O34"/>
  <c r="O11" s="1"/>
  <c r="U11" l="1"/>
  <c r="U12" s="1"/>
  <c r="O12"/>
  <c r="V12"/>
  <c r="M12" l="1"/>
  <c r="R618"/>
  <c r="R617" s="1"/>
  <c r="R616" s="1"/>
  <c r="R597" l="1"/>
  <c r="R596" s="1"/>
  <c r="R11" s="1"/>
  <c r="R12" l="1"/>
</calcChain>
</file>

<file path=xl/sharedStrings.xml><?xml version="1.0" encoding="utf-8"?>
<sst xmlns="http://schemas.openxmlformats.org/spreadsheetml/2006/main" count="5694" uniqueCount="1784">
  <si>
    <t>№</t>
  </si>
  <si>
    <t>Дата вступления в силу нормативного правового акта, договора, соглашения</t>
  </si>
  <si>
    <t>Объем средств на исполнение расходного обязательства 
(тыс. рублей)</t>
  </si>
  <si>
    <t>РЗ</t>
  </si>
  <si>
    <t>ПР</t>
  </si>
  <si>
    <t>ЦС</t>
  </si>
  <si>
    <t>ВР</t>
  </si>
  <si>
    <t>БДО</t>
  </si>
  <si>
    <t>БПО</t>
  </si>
  <si>
    <t>А</t>
  </si>
  <si>
    <t>1.1.</t>
  </si>
  <si>
    <t>1.2.</t>
  </si>
  <si>
    <t>2.1.</t>
  </si>
  <si>
    <t>2.2.</t>
  </si>
  <si>
    <t>6.1.</t>
  </si>
  <si>
    <t>Б</t>
  </si>
  <si>
    <t>Расходные обязательства по социальному обеспечению населения</t>
  </si>
  <si>
    <t>1.</t>
  </si>
  <si>
    <t>2.</t>
  </si>
  <si>
    <t>В</t>
  </si>
  <si>
    <t>Г</t>
  </si>
  <si>
    <t>1.3.</t>
  </si>
  <si>
    <t>3.1.</t>
  </si>
  <si>
    <t>4.</t>
  </si>
  <si>
    <t>Ж</t>
  </si>
  <si>
    <t>Коды классификации 
расходов бюджетов</t>
  </si>
  <si>
    <t>1</t>
  </si>
  <si>
    <t>8</t>
  </si>
  <si>
    <t>Содержание расходного обязательства</t>
  </si>
  <si>
    <t>Дата окончания действия нормативного правового акта, договора, соглашения</t>
  </si>
  <si>
    <t>Всего</t>
  </si>
  <si>
    <t>Реквизиты нормативного правового акта, договора, соглашения (тип, дата, номер, наименование), номер статьи, части, пункта, подпункта, абзаца</t>
  </si>
  <si>
    <t>Иные расходы</t>
  </si>
  <si>
    <t>Закупка товаров, работ, услуг в целях содержания казенных учреждений</t>
  </si>
  <si>
    <t>4.1.1.</t>
  </si>
  <si>
    <t>4.1.2.</t>
  </si>
  <si>
    <t>Субсидии бюджетным учреждениям на иные цели</t>
  </si>
  <si>
    <t>4.1. Предоставление субсидий бюджетным учреждениям</t>
  </si>
  <si>
    <t>4.2. Предоставление субсидий автономным учреждениям</t>
  </si>
  <si>
    <t>4.2.1.</t>
  </si>
  <si>
    <t>Субсидии автономным учреждениям на иные цели</t>
  </si>
  <si>
    <t>4.2.2.</t>
  </si>
  <si>
    <t>Публичные нормативные социальные выплаты гражданам</t>
  </si>
  <si>
    <t>3.1.1.</t>
  </si>
  <si>
    <t>4.1.1.1.</t>
  </si>
  <si>
    <t>4.1.2.1.</t>
  </si>
  <si>
    <t>4.2.1.1.</t>
  </si>
  <si>
    <t>4.2.2.1.</t>
  </si>
  <si>
    <t>Социальные выплаты гражданам, кроме публичных нормативных социальных выплат</t>
  </si>
  <si>
    <t>2.1.1.</t>
  </si>
  <si>
    <t>2.2.1.</t>
  </si>
  <si>
    <t>2..3.</t>
  </si>
  <si>
    <t>2.3.1.</t>
  </si>
  <si>
    <t>5</t>
  </si>
  <si>
    <t>6</t>
  </si>
  <si>
    <t>7</t>
  </si>
  <si>
    <t>9</t>
  </si>
  <si>
    <t>З</t>
  </si>
  <si>
    <t xml:space="preserve">1. Содержание органа государственной власти </t>
  </si>
  <si>
    <t>Выплаты персоналу казенных учреждений</t>
  </si>
  <si>
    <t>6.1.1.</t>
  </si>
  <si>
    <t>Осуществление бюджетных инвестиций</t>
  </si>
  <si>
    <t>3</t>
  </si>
  <si>
    <t>4</t>
  </si>
  <si>
    <t>Наименование муниципальной услуги (работы)</t>
  </si>
  <si>
    <t>Код муниципальной услуги (расходы)</t>
  </si>
  <si>
    <t>ВСЕГО (по ГРБС)</t>
  </si>
  <si>
    <t>4.2.1.2.</t>
  </si>
  <si>
    <t>4.2.1.3.</t>
  </si>
  <si>
    <t>2.1.2.</t>
  </si>
  <si>
    <t>2.1.3.</t>
  </si>
  <si>
    <t>Расходные обязательства по оказанию муниципальных услуг (выполнению работ), включая ассигнования на закупки товаров, работ, услуг для обеспечения муниципальных нужд</t>
  </si>
  <si>
    <t>Выплаты персоналу органа местного самоуправления</t>
  </si>
  <si>
    <t>Закупка товаров, работ, услуг в целях содержания органа местного самоуправления</t>
  </si>
  <si>
    <t>2.2.2.</t>
  </si>
  <si>
    <t>2.2.3.</t>
  </si>
  <si>
    <t>2.3.2.</t>
  </si>
  <si>
    <t xml:space="preserve">3. Закупка товаров, работ, услуг для муниципальных нужд (за исключением обеспечения выполнения функций казенного учреждения и бюджетных инвестиций в объекты муниципальной собственности казенных учреждений) </t>
  </si>
  <si>
    <t>3.1.2.</t>
  </si>
  <si>
    <t>4. Предоставление субсидий бюджетным и автономным учреждениям, включая субсидии на финансовое обеспечение выполнения ими муниципального задания (за исключением субсидий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t>
  </si>
  <si>
    <t>4.1.1.2.</t>
  </si>
  <si>
    <t>3.1.3.</t>
  </si>
  <si>
    <t>4.1.1.3.</t>
  </si>
  <si>
    <t>4.1.2.3.</t>
  </si>
  <si>
    <t>4.1.3.4</t>
  </si>
  <si>
    <t xml:space="preserve">Субсидии автономным учреждениям на финансовое обеспечение муниципального задания на оказание муниципальных услуг (выполнение работ)
</t>
  </si>
  <si>
    <t xml:space="preserve">6. Осуществление (предоставление) бюджетных инвестиций в муниципальную собственность (за исключением предоставления бюджетных инвестиций юридическим лицам, не являющимся муниципальными учреждениями и муниципальными унитарными предприятиями)
</t>
  </si>
  <si>
    <t>Расходные обязательства по предоставлению бюджетных инвестиций юридическим лицам, не являющимся муниципальными учреждениями и муниципальными унитарными предприятиями</t>
  </si>
  <si>
    <t>Расходные обязательства по исполнению судебных актов по искам к городскому округу г.Бор о возмещении вреда, причиненного гражданину или юридическому лицу в результате незаконных действий (бездействия) органов местного самоуправления либо должностных лиц этих органов</t>
  </si>
  <si>
    <t>10</t>
  </si>
  <si>
    <t>11</t>
  </si>
  <si>
    <t>12</t>
  </si>
  <si>
    <t>13</t>
  </si>
  <si>
    <t>14</t>
  </si>
  <si>
    <t>15</t>
  </si>
  <si>
    <t>16</t>
  </si>
  <si>
    <t>17</t>
  </si>
  <si>
    <t>2. Обеспечение выполнения функций казенных учреждений, в том числе по оказанию муниципальных услуг (выполнению работ) физическим и (или) юридическим лицам</t>
  </si>
  <si>
    <t>Иные закупки товаров, работ и услуг для муниципальных нужд</t>
  </si>
  <si>
    <t xml:space="preserve">Субсидии бюджетным учреждениям на финансовое обеспечение муниципального задания на оказание муниципальных услуг (выполнение
работ)
</t>
  </si>
  <si>
    <t>МП</t>
  </si>
  <si>
    <t xml:space="preserve">Приложение 2  к  Приказу Департамента финансов администрации городского округа г.Бор     № 48н от  30.09.2016г           </t>
  </si>
  <si>
    <t>Иные расходы (налоги)</t>
  </si>
  <si>
    <t>01</t>
  </si>
  <si>
    <t>04</t>
  </si>
  <si>
    <t>7770226000</t>
  </si>
  <si>
    <t>03</t>
  </si>
  <si>
    <t>2020100590</t>
  </si>
  <si>
    <t>1) 26.10.1995;  2) 01.01.2016;  3) 25.04.1997;  4) 31.09.1999;   5) 30.12.2015</t>
  </si>
  <si>
    <t>1)не установлена 2)31.12.2016г.     3)не установлена</t>
  </si>
  <si>
    <t>реализация мероприятий направленных на содержание дорог общего пользования в рамках  МП "Содержание и развитие дорожного хозяйства городского округа город Бор "</t>
  </si>
  <si>
    <t>Содержание объектов дорожного хозяйства</t>
  </si>
  <si>
    <t>09</t>
  </si>
  <si>
    <t>1) 31.05.2000;  2) 04.12.2008;  3) 06.10.2003;   4) 03.12.2002</t>
  </si>
  <si>
    <t>1) не установлена         2) не установлена</t>
  </si>
  <si>
    <t>4.1.1.4</t>
  </si>
  <si>
    <t>4.1.1.5</t>
  </si>
  <si>
    <t xml:space="preserve">Реализация мероприятий направленных на уличное освещение в рамках МП "Развитие сферы жилищно-коммунального хозяйства городского округа г.Борг" </t>
  </si>
  <si>
    <t>Организация освещений улиц</t>
  </si>
  <si>
    <t>05</t>
  </si>
  <si>
    <t>1) 07.03.2007   2) 12.12.2005    3) 14.03.1995;   4) 30.12.2015;   5) 30.06.2007</t>
  </si>
  <si>
    <t>Организация и содержание мест захоронения</t>
  </si>
  <si>
    <t>4.1.1.8</t>
  </si>
  <si>
    <t>1) 07.03.2007;   2) 12.12.2005;   3) 14.03.1995;   4) 30.12.2015;   5) 30.06.2007</t>
  </si>
  <si>
    <t>1) 07.04.2006г;  2) 21.06.2005г; 3) 12.01.1996;   4) 06.10.2003;   5) 06.05.1994.</t>
  </si>
  <si>
    <t>4.1.1.9</t>
  </si>
  <si>
    <t>0540100590</t>
  </si>
  <si>
    <t>4.1.1.6</t>
  </si>
  <si>
    <t>04  05  05</t>
  </si>
  <si>
    <t>09 03 02</t>
  </si>
  <si>
    <t>Средства на поддержку территорий</t>
  </si>
  <si>
    <t>Распоряжение Правительства Нижегородской области №866-р от 20.06.16г</t>
  </si>
  <si>
    <t>4.1.2.4</t>
  </si>
  <si>
    <t>20.06.16г</t>
  </si>
  <si>
    <t>004</t>
  </si>
  <si>
    <t>ИТОГО по городскому округа</t>
  </si>
  <si>
    <t>005</t>
  </si>
  <si>
    <t>Краснослободский территориальный отдел администрации городского округа г.Бор</t>
  </si>
  <si>
    <t>на обеспечение деятельности МБУ "Краснослободский центр обеспечения и содержания территории" в рамках МП  "Защита населения и территорий от чрезвычайных ситуаций, обеспечение пожарной безопасности и безопасности людей на водных объектах городского округа город Бор Нижегородской области"</t>
  </si>
  <si>
    <t>Обеспечение пожарной безопасности</t>
  </si>
  <si>
    <t xml:space="preserve">1) Федеральный закон от 06.10.2003 № 131-ФЗ "Об общих принципах организации местного самоуправления в Российской Федерации" ст. 14, п. 1, п.п. 9
2) Федеральный закон от 21.12.1994 № 69-ФЗ "О пожарной безопасности" ст. 19
3) Закон Нижегородской области от 26.10.1995 № 16-З "О пожарной безопасности"
</t>
  </si>
  <si>
    <t xml:space="preserve">1)01.01.2006
2)21.12.1994
3)26.10.1995
4)01.01.2015
</t>
  </si>
  <si>
    <t>на обеспечение противопожарных мероприятий в рамках МП  "Защита населения и территорий от чрезвычайных ситуаций, обеспечение пожарной безопасности и безопасности людей на водных объектах городского округа город Бор Нижегородской области"</t>
  </si>
  <si>
    <t>на обеспечение мероприятий, направленных на содержание дорог, в рамках МП "Содержание и развитие дорожного хозяйства городского округа г.Бор "</t>
  </si>
  <si>
    <t>Реализация мероприятий направленных на содержание дорог общего пользования</t>
  </si>
  <si>
    <t>на обеспечение мероприятий по ремонту дорог в рамках МП "Содержание и развитие дорожного хозяйства городского округа г.Бор "</t>
  </si>
  <si>
    <t>Реализация мероприятий направленных на ремонт дорог общего пользования, тротуаров и дворовых территорий</t>
  </si>
  <si>
    <t>0820124100</t>
  </si>
  <si>
    <t>на обеспечение мероприятий по уличному освещению в рамках МП«Развитие сферы  жилищно-коммунального хозяйства городского округа город Бор»</t>
  </si>
  <si>
    <t>Реализация мероприятий направленных на уличное освещение</t>
  </si>
  <si>
    <t xml:space="preserve">1)01.01.2006
2)12.01.1996
3) 21.06.2005
</t>
  </si>
  <si>
    <t>4.1.1.10</t>
  </si>
  <si>
    <t>на обеспечение мероприятий по озеленению в рамках МП«Развитие сферы  жилищно-коммунального хозяйства городского округа город Бор»</t>
  </si>
  <si>
    <t>Реализация мероприятий направленных на озеленение</t>
  </si>
  <si>
    <t>4.1.1.11</t>
  </si>
  <si>
    <t>на обеспечение мероприятий по содержанию кладбищ в рамках МП«Развитие сферы  жилищно-коммунального хозяйства городского округа город Бор»</t>
  </si>
  <si>
    <t>Реализация мероприятий направленных на содержание кладбищ</t>
  </si>
  <si>
    <t>4.1.1.12</t>
  </si>
  <si>
    <t>на обеспечение прочих мероприятий по благоустройству в рамках МП«Развитие сферы  жилищно-коммунального хозяйства городского округа город Бор»</t>
  </si>
  <si>
    <t>Прочие работы по благоустройству</t>
  </si>
  <si>
    <t>4.1.1.17</t>
  </si>
  <si>
    <t>на обеспечение деятельности МБУ "Краснослободский центр обеспечения и содержания территории" в рамках МП «Организация и предоставление государственных и муниципальных услуг физическим и юридическим лицам на территории городского округа город Бор Нижегородской области»</t>
  </si>
  <si>
    <t>Расходы на обеспечение деятельности подведомственных учреждений</t>
  </si>
  <si>
    <t>на ремонт дороги в д.Ильинское(2015), в п. Полевой(2016) МБУ "Краснослободский центр обеспечения и содержания территории" в рамках МП  "Содержание и развитие дорожного хозяйства городского округа г.Бор " по поддержке местных инициатив из средств местного бюджет</t>
  </si>
  <si>
    <t>Мероприятия по ремонту дорог общего пользования , тротуаров и дворовых территорий в рамках реализации проектов по поддержке местных инициатив из средств местного бюджета</t>
  </si>
  <si>
    <t xml:space="preserve"> Закон Нижегородской области от 04.12.2008 №157-з"Об автомобильных дорогах и дорожной деятельности на территории НО"</t>
  </si>
  <si>
    <t>4.1.2.2.</t>
  </si>
  <si>
    <t>на ремонт дороги в д.Ильинское(2015), в п. Полевой(2016) МБУ "Краснослободский центр обеспечения и содержания территории" в рамках МП  "Содержание и развитие дорожного хозяйства городского округа г.Бор " по поддержке местных инициатив из средств областного бюджет</t>
  </si>
  <si>
    <t>Мероприятия по ремонту дорог общего пользования , тротуаров и дворовых территорий в рамках реализации проектов по поддержке местных инициатив за счет субсидии из областного бюджета</t>
  </si>
  <si>
    <t>7770100190</t>
  </si>
  <si>
    <t>006</t>
  </si>
  <si>
    <t>Линдовский территориальный отдел администрации городского округа г. Бор Нижегородской области</t>
  </si>
  <si>
    <t xml:space="preserve">№131-ФЗ «Об общих принципах организации местного самоуправления в РФ» ст.34, п.9
№25-ФЗ «О муниципальной службе в РФ» ст.22, п.2
№ 99-з от 03.08.2007 г. " О муниципальной службе в Нижегородской области"
Решение совета Депутатов № 39 от  30.09.2010 </t>
  </si>
  <si>
    <t xml:space="preserve">06.10.03
02.03.07
</t>
  </si>
  <si>
    <t xml:space="preserve">№131-ФЗ «Об общих принципах организации местного самоуправления в РФ» ст.34, п.9
№25-ФЗ «О муниципальной службе в РФ» ст.22, п.2
№ 99-з от 03.08.2007 г. " О муниципальной службе в Нижегородской области"
Решение совета Депутатов № 39 от  30.09.2010 Об </t>
  </si>
  <si>
    <t xml:space="preserve">06.10.03
02.03.07
25.09.97
</t>
  </si>
  <si>
    <t>Обеспечение  первичных мер пожарной безопасности</t>
  </si>
  <si>
    <t xml:space="preserve">№131-ФЗ «Об общих принципах организации местного самоуправления в РФ» ст.34, п.9
№100-ФЗ «О добровольной пожарной охране»
№69-ФЗ «О пожарной безопасности»
№68-ФЗ «О защите населения и территории от ЧС природного и техногенного характера»
</t>
  </si>
  <si>
    <t>Противопожарные мероприятия</t>
  </si>
  <si>
    <t>На обеспечение мероприятий   в рамках    МП "Содержание и развитие дорожного хозяйства городского округа город Бор "</t>
  </si>
  <si>
    <t>текущее содержание автомобильных дорог</t>
  </si>
  <si>
    <t xml:space="preserve">№131-ФЗ «Об общих принципах организации местного самоуправления в РФ» ст.34, п.9
№33-ФЗ «Об особо охраняемым природных территориях»
№89-ФЗ «Об отходах производства и потребления»
</t>
  </si>
  <si>
    <t>4.1.1.4.</t>
  </si>
  <si>
    <t>Организация освещения улиц</t>
  </si>
  <si>
    <t>4.1.1.5.</t>
  </si>
  <si>
    <t>4.1.1.6.</t>
  </si>
  <si>
    <t>На обеспечение мероприятий  в рамках МП "Развитие сферы жилищно-коммунального хозяйства городского округа г.Бор " Реализация мероприятий направленных на прочие расходы по благоустройству</t>
  </si>
  <si>
    <t>Организация и содержание территории кладбищ</t>
  </si>
  <si>
    <t>0540125050</t>
  </si>
  <si>
    <t>4.1.1.7.</t>
  </si>
  <si>
    <t xml:space="preserve">На обеспечение мероприятий по благоустройству в рамках МП "Развитие сферы жилищно-коммунального хозяйства городского округа г.Бор" </t>
  </si>
  <si>
    <t>Уборка территории и аналогичная деятельность</t>
  </si>
  <si>
    <t xml:space="preserve">05                </t>
  </si>
  <si>
    <t xml:space="preserve">03  </t>
  </si>
  <si>
    <t>На обеспечение деятельности МБУ " Линдовский центр обеспечения территорий" в рамках МП "Развитие сферы жилищно-коммунального хозяйства городского округа г.Бор " Расходы на обеспечение деятельности подведомственных учреждений</t>
  </si>
  <si>
    <t>прочие мероприятия по благоустройству</t>
  </si>
  <si>
    <t>Управление средствами резервного фонда администрации городского округа город Бор</t>
  </si>
  <si>
    <t>007</t>
  </si>
  <si>
    <t xml:space="preserve"> Останкинский территориальный отдел администрации городского округа г. Бор</t>
  </si>
  <si>
    <t>№131-ФЗ «Об общих принципах организации местного самоуправления в РФ» ст.34, п.9
№25-ФЗ «О муниципальной службе в РФ» ст.22, п.2
№126-ФЗ «О финансовых основах местного самоуправления в РФ» ст.5, п.2
№ 99-З "О муниципальной службе в Нижегородской области"  7-ФЗ "Об охране окружающей среды"     Решение Совета депутатов городского округа г. Бор № 39 "Об утверждении положения о муниципальной службе в городском округе город Бор"</t>
  </si>
  <si>
    <t xml:space="preserve">06.10.2003
02.03.2007
25.09.2009
03.08.2007      10.01.2002    30.09.2010 </t>
  </si>
  <si>
    <t xml:space="preserve">06.10.2003
06.05.2011
21.12.1994
21.12.1994
</t>
  </si>
  <si>
    <t>На обеспечение мероприятий по содержанию объектов дорожного хозяйства в рамках МП "Содержание и развитие дорожного хозяйства городского округа город Бор"</t>
  </si>
  <si>
    <t>№131-ФЗ «Об общих принципах организации местного самоуправления в РФ» ст.34, п.9
№196-ФЗ «О безопасности дорожного движения»
№157-З «Об авт.дорогах и автомобильной деятельности на территории Нижегородской области»</t>
  </si>
  <si>
    <t>06.10.2003 10.12.1995   04.12.2008</t>
  </si>
  <si>
    <t xml:space="preserve">На обеспечение, направленных на организацию уличного освещения,  в рамках МП "Развитие сферы жилищно-коммунального хозяйства городского округа г.Бор" </t>
  </si>
  <si>
    <t>№131-ФЗ «Об общих принципах организации местного самоуправления в РФ» ст.34, п.9                             №33-ФЗ «Об особо охраняемым природных территориях»                      №89-ФЗ «Об отходах производства и потребления»</t>
  </si>
  <si>
    <t xml:space="preserve">06.10.2003      14.03.1995      24.06.1998    </t>
  </si>
  <si>
    <t>На обеспечение мероприятий по организации и содержанию мест захоронения в рамках МП "Развитие сферы жилищно-коммунального хозяйства городского округа г.Бор"</t>
  </si>
  <si>
    <t xml:space="preserve">На обеспечение прочих мероприятий по благоустройству в рамках МП "Развитие сферы жилищно-коммунального хозяйства городского округа г.Бор" </t>
  </si>
  <si>
    <t xml:space="preserve">На обеспечение деятельности МБУ "Останкинский центр обеспечения и содержания территории" в рамках МП "Развитие сферы жилищно-коммунального хозяйства городского округа г.Бор" </t>
  </si>
  <si>
    <t xml:space="preserve">Уборка территории и аналогичная деятельность </t>
  </si>
  <si>
    <t xml:space="preserve">Прочие выплаты по обязательствам городского округа </t>
  </si>
  <si>
    <t xml:space="preserve">01   </t>
  </si>
  <si>
    <t xml:space="preserve">13      </t>
  </si>
  <si>
    <t>Решение Совета депутатов от 28.07.15 г. № 54 награждение победителей смотра-конкурса "Самый благоустроенный населенный пункт, образцовая улица…"</t>
  </si>
  <si>
    <t>4.1.2.3</t>
  </si>
  <si>
    <t>Субсидии бюджетным учреждениям на иные цели на ремонт дороги д. Орлово в рамках реализации на территории городского округа город Бор Нижегородской области проекта по поддержке местных инициатив</t>
  </si>
  <si>
    <t>0820272600</t>
  </si>
  <si>
    <t>08202S2600</t>
  </si>
  <si>
    <t>4.1.2.5</t>
  </si>
  <si>
    <t>Резервный фонд администрации городского округа г. Бор</t>
  </si>
  <si>
    <t>1710421050</t>
  </si>
  <si>
    <t>60.10.2003  14.03.1995  24.06.1998</t>
  </si>
  <si>
    <t>Социальные выплаты при сокращении штата</t>
  </si>
  <si>
    <t xml:space="preserve">7770100190 </t>
  </si>
  <si>
    <t>Трудовой кодекс ст. 81 ч. 1 п. 2</t>
  </si>
  <si>
    <t>008</t>
  </si>
  <si>
    <t xml:space="preserve">территориальный отдел администрации городского округа г. Бор в пос. Память Парижской Коммуны </t>
  </si>
  <si>
    <t xml:space="preserve">1) Федеральный закон от 06.10.2003 №131-ФЗ «Об общих принципах организации местного самоуправления в Российской Федерации» ст.34 п.9                                                                           2) Федеральный закон от 02.03.2007 № 25-ФЗ «О муниципальной службе в Российской Федерации» ст.22 п.2                                                                           3) Закон Нижегородской области от 03.08.2007 № 99-З «О муниципальной службе в Нижегородской области»     4) Решение Совета депутатов городского округа г. Бор от 30.09.2010 N 39 “Об утверждении Положения о муниципальной службе в городском округе город Бор“         </t>
  </si>
  <si>
    <t>1) 01.01.2006      2) 02.03.2007                3) 03.08.2007     4) 01.10.2010</t>
  </si>
  <si>
    <t>На обеспечение деятельности МБУ "Центр обеспечения  и содержания территории Память Парижской Коммуны"  Расходы на обеспечение деятельности подведомственных учреждений</t>
  </si>
  <si>
    <t>1) Федеральный закон от 06.10.2003 № 131-ФЗ "Об общих принципах организации местного самоуправления в Российской Федерации"  ст.14 п.1 п.п.9             2) Федеральный закон от 21.12.1994 № 69-ФЗ "О пожарной безопасности"  ст.19  3) Закон Нижегородской области от 26.10.1995 № 16-З "О пожарной безопасности" (в ред. От 30.04.2009г. № 50-З) ст.6</t>
  </si>
  <si>
    <t>1) 01.01.2006             2) 21.12.1994                       3) 26.10.1995</t>
  </si>
  <si>
    <t>На обеспечение мероприятий в рамках МП "Содержание и развитие дорожного хозяйства городского округа город Бор"</t>
  </si>
  <si>
    <t>1) Федеральный закон от 06.10.2003 № 131-ФЗ "Об общих принципах организации местного самоуправления в Российской Федерации"  ст.14 п.1 п.п.5               2) Федеральный закон №196-ФЗ от 10.12.1995 "О безопасности дорожного движения"  3) Закон Нижегородской области от 04.12.2008 № 157-З "Об автомобильных дорогах и дорожной деятельности на территории Нижегородской области" ст.9 п.4</t>
  </si>
  <si>
    <t xml:space="preserve">1) 01.01.2006             2) 10.12.1995                       3) 04.12.2008                     </t>
  </si>
  <si>
    <t xml:space="preserve">На обеспечение мероприятий в рамках МП "Развитие сферы жилищно-коммунального хозяйства городского округа г.Бор" </t>
  </si>
  <si>
    <t>1) Федеральный Закон 131-ФЗ "Об общих принципах организации местного самоуправления в Российской Федерации" ст.14    2) Федеральный закон от 14.03.1995 № 33-ФЗ "Об особо охраняемых природных территориях" 3) Постановление правительства РФ от 05.12.2006 № 748 "Об утверждении типового концессионного соглашения в отношении систем коммунальной инфраструктуры и иных объектов коммунального хозяйства, в том числе объектов водо-, тепло-, газо- и энергосбережения, водоотведения, очистки сточных вод, переработки и утилизации (захоронения) бытовых отходов, объектов, предназначенных для освещения территорий городских и сельских поселений, объектов, предназначенных для благоустройства территорий, а также объектов социально-бытового назначения"          4) Закон Нижегородской области от 02.08.2007 № 88-З "О государственном надзоре в сфере благоустройства на территории Нижегородской области"                        5) Закон Нижегородской области от 10.09.2010г. № 144-З "О чистоте и порядке на территории Нижегородской области"                      6) Закон Нижегородской области от 07.09.2007 № 110-З "Об охране озелененных территорий Нижегородской области" (в ред. от 04.06.2009г. № 65-З)                            7) Закон Нижегородской области от 23.11.2001 № 226-З "Об отходах производства и потребления" (в ред. от 0106.2016г. № 82-З)       8) Постановление Правительства Нижегородской области от 11.12.2009г. № 919 "Об утверждении типовых Правил санитарного содержания территорий, организации уборки и обеспечения чистоты и порядка на территории Нижегородской области"   9) Постановление Правительства Нижегородской области от 30.09.2005 № 253 "О санитарной очистке территорий Нижнего Новгорода и нижегородской области от твердых бытовых отходов"                               10) Решение Совета депутатов городского округа город Бор Нижегородской  области от 13.12.2013г. № 98 "Об утверждении правил обеспечения чистоты и порядка на территории городского округа город Бор»</t>
  </si>
  <si>
    <t>1) 01.01.2006                2) 24.06.1998                  3) 05.12.2006               4) 12.01.1996              5) 10.09.2010               6) 07.09.2007              7) 23.11.2001                    8) 11.12.2009                     9) 30.09.2005                    10) 13.12.2013</t>
  </si>
  <si>
    <t>На обеспечение мероприятий в рамках МП "Развитие сферы жилищно-коммунального хозяйства городского округа г.Бор"</t>
  </si>
  <si>
    <t>0540125030</t>
  </si>
  <si>
    <t>На обеспечение мероприятий в рамках МП "Развитие сферы жилищно-коммунального хозяйства городского округа г.Бор" Реализация мероприятий направленных на прочие расходы по благоустройству</t>
  </si>
  <si>
    <t>1) 01 01 2006                   2) 12.01.1996 N 8-ФЗ (ред. от 28.11.2015, с изм. от 14.12.2015           3) 10.09.2010                      4) 13.12.2013</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</si>
  <si>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</si>
  <si>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Выплата по сокращению работника</t>
  </si>
  <si>
    <t>009</t>
  </si>
  <si>
    <t>Редькинский территориальный отдел администрации городского округа город Бор Нижегородской области</t>
  </si>
  <si>
    <t xml:space="preserve">Федеральный закон «О добровольной пожарной охране» от 06.05.2011 г. № 100-фз                                          Федеральный закон "О пожарной безопасности" от 21.12.1994 г. № 69-фз     Закон Нижегородской области "О пожарной безопасности" от 26.10.1995 г. № 16-з </t>
  </si>
  <si>
    <t>Закон Нижегородской области "О защите населения и территорий НО от чрезвычайных ситуаций природного и техногенного характера" от 04.01.1996 г. № 17-з</t>
  </si>
  <si>
    <t xml:space="preserve">04.01.1996 г. (действующая редакция от 06.05.16 г.)                                                                                                </t>
  </si>
  <si>
    <t>На обеспечение деятельности МБУ " Редькинский центр обеспечения территорий" в рамках МП "Содержание и развитие дорожного хозяйства городского округа город Бор на 2016 г"</t>
  </si>
  <si>
    <t>Федеральный закон "О безопасности дорожного движения" от 10.12.1995 г. № 196-фз                                   Закон Нижегородской области "Об автомобильных дорогах и дорожной деятельности на территории НО" от 04.12.2008 г. № 157-з</t>
  </si>
  <si>
    <t xml:space="preserve">На обеспечение деятельности МБУ " Редькинский центр обеспечения территорий" в рамках МП "Развитие сферы жилищно-коммунального хозяйства городского округа г.Бор на 2016 г" </t>
  </si>
  <si>
    <t>Федеральный закон "Об отходах производства и потребления" от 24.06.1998 г. № 89-фз                         Закон Нижегородской области "Об обеспечении чистоты и порядка на территории НО" от 10.09.2010 г. № 144-з                  Закон Нижегородской области "О государственном надзоре в сфере благоустройства на территории НО" от 02.08.2007 г. № 88-з</t>
  </si>
  <si>
    <t>На обеспечение деятельности МБУ " Редькинский центр обеспечения территорий" в рамках МП "Развитие сферы жилищно-коммунального хозяйства городского округа г.Бор на 2016 г"</t>
  </si>
  <si>
    <t>4.1.1.8.</t>
  </si>
  <si>
    <t>На обеспечение деятельности МБУ " Редькинский центр обеспечения территорий" в рамках МП "Развитие сферы жилищно-коммунального хозяйства городского округа г.Бор на 2016 г" Реализация мероприятий направленных на прочие расходы по благоустройству</t>
  </si>
  <si>
    <t>На обеспечение деятельности МБУ " Редькинский центр обеспечения территорий" в рамках МП "Развитие сферы жилищно-коммунального хозяйства городского округа г.Бор на 2016 г" Расходы на обеспечение деятельности подведомственных учреждений</t>
  </si>
  <si>
    <t xml:space="preserve">Пособия, компенсации и иные социальные выплаты гражданам, кроме публичных нормативных обязательств
</t>
  </si>
  <si>
    <t>321</t>
  </si>
  <si>
    <t>Федеральный закон " Об общих принципах организации местного самоуправления в Российской Федерации" от 16.09.2003 г. № 131-фз                                           Федеральный закон  "О муниципальной службе в Российской Федерации" от 02.03.2007 г. № 25-фз                                                                                                                                          Закон Нижегородской области " О муниципальной службе" от 03.08.2007 г. № 99-з                                                                                                                                                                       Решение Совета депутатов от 30.09.2010 № 39 "Положение о муниципальной службе в городском округе город Бор"                                                                                  Федеральный закон  "Налоговый кодекс" от 05.08.2000 г. № 117-ФЗ                                                                                                                                                                                                    Федеральный закон  "Трудовой кодекс" от 30.12.2001 г. № 197-ФЗ</t>
  </si>
  <si>
    <t xml:space="preserve">05.08.2000 г. (действующая редакция от 03.07.16г.)       01.01.2002 г. (действующая редакция от 03.07.16 г.)                                                                                               </t>
  </si>
  <si>
    <t>На обеспечение деятельности МБУ " Редькинский центр обеспечения территорий" в рамках МП "Патриотическое и духовно-нравственное воспитание граждан в городском округе город Бор на 2016-2018годы"</t>
  </si>
  <si>
    <t>08</t>
  </si>
  <si>
    <t>010</t>
  </si>
  <si>
    <t xml:space="preserve">1) не установлена         2) не установлена                   </t>
  </si>
  <si>
    <t>Обеспечение первичных мер пожарной безопасности</t>
  </si>
  <si>
    <t>1) 26.10.1995;  2) 24.11..2015;   3) 06.10.2003. 4) 21.12.1994 5) 22.07.1998</t>
  </si>
  <si>
    <t xml:space="preserve">1) не установлена          2)31.12.2016              </t>
  </si>
  <si>
    <t>На обеспечение деятельности МБУ " Ситниковский центр обеспечения и содержания территории" в рамках МП "Содержание и развитие дорожного хозяйства городского округа город Бор на 2016 г"</t>
  </si>
  <si>
    <t>1) 04.12.2008 2)06.10.2003</t>
  </si>
  <si>
    <t xml:space="preserve">2) не установлена                   </t>
  </si>
  <si>
    <t xml:space="preserve">На обеспечение деятельности МБУ " Ситниковский центр обеспечения и содержания территории" в рамках МП "Развитие сферы жилищно-коммунального хозяйства городского округа г.Бор на 2016 г" </t>
  </si>
  <si>
    <t>1) 07.03.2007         2) 30.12.2015;   3) 30.06.2007.</t>
  </si>
  <si>
    <t xml:space="preserve">1) не установлена                           </t>
  </si>
  <si>
    <t>На обеспечение деятельности МБУ " Ситниковский  центр обеспечения и содержания  территории" в рамках МП "Развитие сферы жилищно-коммунального хозяйства городского округа г.Бор на 2016 г"</t>
  </si>
  <si>
    <t xml:space="preserve">1) Федеральный Закон " Об общих принципах организации местного самоуправления в Российской Федерации" 131-ФЗ ст.14 п.1 п.п.22 от 06.10.2003г; </t>
  </si>
  <si>
    <t xml:space="preserve">    2) 06.10.2003;  </t>
  </si>
  <si>
    <t xml:space="preserve">1) не установлена                   </t>
  </si>
  <si>
    <t>На обеспечение деятельности МБУ " Ситниковский центр обеспечения и содержания  территории" в рамках МП "Развитие сферы жилищно-коммунального хозяйства городского округа г.Бор на 2016 г" Реализация мероприятий направленных на прочие расходы по благоустройству</t>
  </si>
  <si>
    <t>1) 07.09.2007;   2) 14.03.1995;   3) 06.10.2003 ;   4) 30.06.2007</t>
  </si>
  <si>
    <t>На обеспечение деятельности МБУ " Ситниковский центр обеспечения и содержания территории" в рамках МП "Развитие сферы жилищно-коммунального хозяйства городского округа г.Бор на 2016 г" Расходы на обеспечение деятельности подведомственных учреждений</t>
  </si>
  <si>
    <t>Постановление Администрации городского округа г. Бор №3269 от 12.07.2016 " О реализации на территории городского округа  город Бор Нижегородской области проекта по поддержке местных инициатив"</t>
  </si>
  <si>
    <t>4.1.2.2</t>
  </si>
  <si>
    <t>Решение Совета депутатов от 28.06.16 №50 "О внесении изменений в бюджет городского округа г. Бор на 2016 год"</t>
  </si>
  <si>
    <t>4.1.2.4.</t>
  </si>
  <si>
    <t>7770422000</t>
  </si>
  <si>
    <t xml:space="preserve">Распоряжение Правительства Нижегородской области №440-р от 13.04.2016 (на приобретение турника для детской площадки по адресу п. Железнодорожный)
</t>
  </si>
  <si>
    <t>4.1.2.5.</t>
  </si>
  <si>
    <t>011</t>
  </si>
  <si>
    <t>Ямновский территориальный отдел администрации городского округа город Бор Нижегородской области</t>
  </si>
  <si>
    <t xml:space="preserve">1) 26.10.1995;  2) 01.01.2016;  3) 25.04.1997;  4) 31.09.1999;   5) 30.12.2015. </t>
  </si>
  <si>
    <t xml:space="preserve">1) не установлена          2)31.12.2016        3) не установлена      </t>
  </si>
  <si>
    <t>На обеспечение деятельности МБУ " Ямновский центр обеспечения территорий" в рамках МП "Содержание и развитие дорожного хозяйства городского округа город Бор на 2016 г"</t>
  </si>
  <si>
    <t xml:space="preserve">1) 31.05.2000;  2) 04.12.2008;  3) 06.10.2003;   4) 03.12.2002.   </t>
  </si>
  <si>
    <t xml:space="preserve">На обеспечение деятельности МБУ " Ямновский центр обеспечения территорий" в рамках МП "Развитие сферы жилищно-коммунального хозяйства городского округа г.Бор на 2016 г" </t>
  </si>
  <si>
    <t>1) 07.03.2007   2) 12.12.2005    3) 14.03.1995;   4) 30.12.2015;   5) 30.06.2007.</t>
  </si>
  <si>
    <t>На обеспечение деятельности МБУ " Ямновский центр обеспечения территорий" в рамках МП "Развитие сферы жилищно-коммунального хозяйства городского округа г.Бор на 2016 г"</t>
  </si>
  <si>
    <t>На обеспечение деятельности МБУ " Ямновский центр обеспечения территорий" в рамках МП "Развитие сферы жилищно-коммунального хозяйства городского округа г.Бор на 2016 г" Реализация мероприятий направленных на прочие расходы по благоустройству</t>
  </si>
  <si>
    <t>На обеспечение деятельности МБУ " Ямновский центр обеспечения территорий" в рамках МП "Развитие сферы жилищно-коммунального хозяйства городского округа г.Бор на 2016 г" Расходы на обеспечение деятельности подведомственных учреждений</t>
  </si>
  <si>
    <t xml:space="preserve">   05</t>
  </si>
  <si>
    <t xml:space="preserve">     03</t>
  </si>
  <si>
    <t>012</t>
  </si>
  <si>
    <t>Большепикинский территориальный отдел администрации городского округа г.Бор</t>
  </si>
  <si>
    <t xml:space="preserve">1. Федеральный закон  "Бюджетный кодекс РФ" от  31.07.1998 "№ 145-фз"                       2. Федеральный закон "Об общих принципах организации местного самоуправления в Российской Федерации" от 06.10.2003   "№ 131-ФЗ"                     3. Закон Нижегородской области  "О муниципальной службе в НО" от 03.08.2007 "№ 99-з"                                              4.  Решение Совета депутатов городского округа г.Бор " Об утверждении Положения о муниципальной службе в городском округе г.Бор" от  30.09.2010 "№ 39"                              </t>
  </si>
  <si>
    <t>1)  ред. от 03.07.2016                                                                                                                                                                          2) 30.12.2015                                    3) 03.08.2007     4) Ред. от 24.11.2015 №34</t>
  </si>
  <si>
    <t>1) ред. от 03.07.2016                                        2)27.04.2016</t>
  </si>
  <si>
    <t>1. Федеральный закон  "Бюджетный кодекс РФ" от  31.07.1998 "№ 145-фз"                                   2.Федеральный закон «Налоговый кодекс» от 05.08.2000 №117-фз</t>
  </si>
  <si>
    <t>1) Ред. От 03.07.2016                            2)Ред. от 03.08.2016</t>
  </si>
  <si>
    <t>Расходы на обеспечение деятельности МБУ "Большепикинский центр обеспечения и содержания территории" в рамках МП "Защита населения и территорий от чрезвычайных ситуаций, обеспечение пожарной безопасности и безопасности людей на водных объектах городского округа город Бор на 2016 г."</t>
  </si>
  <si>
    <t>Обеспечение первичных мер пожарной безопасности (расходы на обеспечение деятельности ДПК)</t>
  </si>
  <si>
    <t>4.1.1.3</t>
  </si>
  <si>
    <t>Расходы на обеспечение деятельности МБУ "Большепикинский центр обеспечения и содержания территории" в рамках МП "Содержание и развитие объектов благоустройства городского округа город Бор на 2016 г."</t>
  </si>
  <si>
    <t>611</t>
  </si>
  <si>
    <t>Расходы на обеспечение деятельности МБУ "Большепикинский центр обеспечения и содержания территории" в рамках МП "Безопасность дорожного движения в городском округе город Бор на 2016 г."</t>
  </si>
  <si>
    <t>Мероприятия по безопасности дорожного движения</t>
  </si>
  <si>
    <t>013</t>
  </si>
  <si>
    <t>1) 10.10.2003;    2) 03.08.2007;   3) 02.03.2007;   4) 30.12.2015;   5)25.09.1997;    6)10.01.2002;    7)20.08.1992; 8) 30.09.2010</t>
  </si>
  <si>
    <t xml:space="preserve">1) 26.10.1995;  2) 01.01.2016;  3) 25.04.1997; 4) 30.12.2015. </t>
  </si>
  <si>
    <t xml:space="preserve">1) не установлена          2)31.12.2016        3) не установлена   </t>
  </si>
  <si>
    <t>Реализация мероприятий, направленных на озеленение</t>
  </si>
  <si>
    <t xml:space="preserve">1.Федеральный закон "Об отходах производства и потребления" от 24.06.1998 г. № 89-фз                                                      2. Закон Нижегородской области "Об охране озелененных  территорий НО" от 07.09.2007 г. № 110-з    3.Решение Совета депутатов городского округа г.Бор " Об утверждении правил благоустройства, обеспечение чистоты и порядка на территории городского округа г. Бор" от 13.12.2013 г. № 98      </t>
  </si>
  <si>
    <t>Реализация мероприятий, направленных на прочие расходы по благоустройству</t>
  </si>
  <si>
    <t xml:space="preserve">1.Федеральный закон "Об отходах производства и потребления" от 24.06.1998 г. № 89-фз                        2. Закон Нижегородской области "Об обеспечении чистоты и порядка на территории НО" от 10.09.2010 г. № 144-з                  3.Закон Нижегородской области "О государственном надзоре в сфере благоустройства на территории НО" от 02.08.2007 г. № 88-з       4.Решение Совета депутатов городского округа г.Бор " Об утверждении правил благоустройства, обеспечение чистоты и порядка на территории городского округа г. Бор" от 13.12.2013 г. № 98              </t>
  </si>
  <si>
    <t>Прочие выплаты по обязательствам городского округа</t>
  </si>
  <si>
    <t>014</t>
  </si>
  <si>
    <t xml:space="preserve">Октябрьский территориальный отдел администрации городского округа город Бор </t>
  </si>
  <si>
    <t>1.Федеральный закон  "Налоговый кодекс" от 05.08.2000 г. № 117-ФЗ    2.Федеральный закон  "Бюджетный кодекс РФ" от  31.07.1998 "№ 145-фз"</t>
  </si>
  <si>
    <t>Расходы на обеспечение деятельности МБУ "Октябрьский центр обеспечения и содержания территории" в рамках МП "Защита населения и территорий от чрезвычайных ситуаций, обеспечение пожарной безопасности и безопасности людей на водных объектах городского округа город Бор"</t>
  </si>
  <si>
    <t>Расходы на обеспечение деятельности МБУ "Октябрьский центр обеспечения и содержания территории" в рамках МП "Безопасность дорожного движения в городском округе город Бор"</t>
  </si>
  <si>
    <t xml:space="preserve">1.Федеральный закон "О безопасности дорожного движения" от 10.12.1995 г. № 196-фз                                               2.Закон Нижегородской области "Об автомобильных дорогах и дорожной деятельности на территории НО" от 04.12.2008 г. № 157-з      3. Распоряжение администрации городского округа г.Бор от 02.04.2013 №73 «Об утверждении порядка расчета нормативных затрат на оказание муниц.услуг и нормативных затрат на содержание имущества МБУ и МАУ, подведомственных ГРБС-администрации городского округа г.Бор». 
</t>
  </si>
  <si>
    <t xml:space="preserve">1.10.12.1995 г. (действующая редакция от 03.07.16г.)  2.04.12.2008 г. (действующая редакция от 02.03.16г.)  3.02.04.2013 г.                                                                                            </t>
  </si>
  <si>
    <t>Расходы на обеспечение деятельности МБУ "Октябрьский центр обеспечения и содержания территории" в рамках МП "Содержание и развитие объектов благоустройства городского округа город Бор"</t>
  </si>
  <si>
    <t xml:space="preserve">1.24.06.1998 г. (действующая редакция от 03.07.16г.)                                                       2.07.09.2007 г. (действующая редакция от 05.04.16г.)                  3.01.01.2014 г.   </t>
  </si>
  <si>
    <t>1.24.06.1998 г. (действующая редакция от 03.07.16г.)                                                       2.10.09.2010 г. (действующая редакция от 02.03.16г.)     3.02.08.2007 г. (действующая редакция от 02.03.16г.)    4.01.01.2014 г.</t>
  </si>
  <si>
    <t>Средства резервного фонда администрации городского округа г. Бор</t>
  </si>
  <si>
    <t>02, 03</t>
  </si>
  <si>
    <t>1.Распоряжение администрации городского округа г.Бор от 20.07.15 г. № 291                                         2.Распоряжение администрации городского округа г.Бор от 22.07.16 г. № 284</t>
  </si>
  <si>
    <t>1.20.07.2015 г.   2.22.07.2016 г.</t>
  </si>
  <si>
    <t>Средства из фонда поддержки территорий Правительства НО</t>
  </si>
  <si>
    <t>Распоряжение Правительства Нижегородской области от 13.04.2016 г. № 440-р</t>
  </si>
  <si>
    <t>13.04.2016 г.</t>
  </si>
  <si>
    <t>1.Федеральный закон  "Налоговый кодекс" от 05.08.2000 г. № 117-ФЗ   2.Федеральный закон  "Трудовой кодекс" от 30.12.2001 г. № 197-ФЗ</t>
  </si>
  <si>
    <t xml:space="preserve">1.05.08.2000 г. (действующая редакция от 03.07.16г.)      2.01.01.2002 г. (действующая редакция от 03.07.16 г.)                                                                                               </t>
  </si>
  <si>
    <t>330</t>
  </si>
  <si>
    <t>Совет депутатов городского округа город Бор</t>
  </si>
  <si>
    <t>7770100190, 7770112000</t>
  </si>
  <si>
    <t>1) 06.10.2003г.  2) 03.08.2007г. 3)16.07.2010г.</t>
  </si>
  <si>
    <t xml:space="preserve">1) 06.10.2003г. 2) 25.01.2011г.  </t>
  </si>
  <si>
    <t>349</t>
  </si>
  <si>
    <t>Управление ЖКХ и благоустройства администрации городского округа город Бор</t>
  </si>
  <si>
    <t>1.1</t>
  </si>
  <si>
    <t>1.1.1.</t>
  </si>
  <si>
    <t>Выплаты персоналу Управления ЖКХ</t>
  </si>
  <si>
    <t>финансирование расходов на содержание органов местного самоуправления городских округов</t>
  </si>
  <si>
    <t>1.2.1.</t>
  </si>
  <si>
    <t>Закупка товаров, работ, услуг в целях содержания Управления ЖКХ</t>
  </si>
  <si>
    <t>200</t>
  </si>
  <si>
    <t>1) ст.17 п.1 ФЗ от 06.10.2003 № 131-ФЗ "Об общих принципах организации местного самоуправления в РФ";             2) Закон Нижегородской обл. от 03.08.2007 "99-3 "О муниципальной службе в Нижегородской области" ст.38                3) Положения об Управлении ЖКХ и благоустройства администрации г.о г.Бор Нижегородской области, от 10.12.2010 № 82</t>
  </si>
  <si>
    <t>1) с изм. и доп. вступает в силу с 19.05.2013;             2) 03.08.2007</t>
  </si>
  <si>
    <t>02</t>
  </si>
  <si>
    <t>0510103360</t>
  </si>
  <si>
    <t>1.3.1.</t>
  </si>
  <si>
    <t>Иные расходы Управления ЖКХ</t>
  </si>
  <si>
    <t>0820124110</t>
  </si>
  <si>
    <t>08203S2210</t>
  </si>
  <si>
    <t>обеспечение первичных мер пожарной безопасности в границах городского округа</t>
  </si>
  <si>
    <t>ФЗ от 22.07.2008 № 123-ФЗ "Технический регламент о требованиях пожарной безопасности" ст. 63 п.2</t>
  </si>
  <si>
    <t>06</t>
  </si>
  <si>
    <t>0510102360</t>
  </si>
  <si>
    <t>0520101220</t>
  </si>
  <si>
    <t>0520102220</t>
  </si>
  <si>
    <t>0520103220</t>
  </si>
  <si>
    <t>0520104220</t>
  </si>
  <si>
    <t>0520105220</t>
  </si>
  <si>
    <t>0520106220</t>
  </si>
  <si>
    <t>0520107220</t>
  </si>
  <si>
    <t>0520108220</t>
  </si>
  <si>
    <t>0530101370</t>
  </si>
  <si>
    <t>357</t>
  </si>
  <si>
    <t>Отдел культуры администрации городского округа г.Бор</t>
  </si>
  <si>
    <t>МКУ "ХЭС учреждений культуры г.Бор"</t>
  </si>
  <si>
    <t xml:space="preserve">Правительства НО "Об утверждении Положения об оплате труда работников государственных бюджетных и казенных учреждений культуры НО" № 464 от 15.10.2008 </t>
  </si>
  <si>
    <t>15.10.2008 г.</t>
  </si>
  <si>
    <t>МКУ "Бухгалтерия учреждений культуры"</t>
  </si>
  <si>
    <t>Мероприятия в сфере культуры и искусства</t>
  </si>
  <si>
    <t>0950325220</t>
  </si>
  <si>
    <t>30.04.2014 г.</t>
  </si>
  <si>
    <t>Библиотеки</t>
  </si>
  <si>
    <t xml:space="preserve">08 </t>
  </si>
  <si>
    <t>29.12.2012 г. 24.07.1998 г. 01.11.2008 г.</t>
  </si>
  <si>
    <t xml:space="preserve">18.11.2013 г. </t>
  </si>
  <si>
    <t>29.12.1994 г.</t>
  </si>
  <si>
    <t>Школы</t>
  </si>
  <si>
    <t>Услуги по предоставлению дополнительного образования художественно-эстетической направленности населению (2015 год)        1.Реализация дополнительных предпрофессиональных общеобразовательных программ в области изобразительного искусства («Живопись»)
2.Реализация дополнительных общеразвивающих программ
3.Организация и проведение олимпиад, конкурсов, мероприятий, направленных на выявление и развитие у обучающихся интеллектуальных и творческих способностей
4.Реализация дополнительной общеобразовательной предпрофессиональной программы в области изобразительного искусства («Фортепиано»)
5.Реализация дополнительной общеобразовательной предпрофессиональной программы в области изобразительного искусства («Струнные инструменты»)
6.Реализация дополнительной общеобразовательной предпрофессиональной программы в области изобразительного искусства («Народные инструменты»)
7. Реализация дополнительной общеобразовательной предпрофессиональной программы в области изобразительного искусства («Хоровое пение»)
8. Реализация дополнительной общеобразовательной предпрофессиональной программы в области изобразительного искусства («Духовые инструменты»)
(2016 год)</t>
  </si>
  <si>
    <t>07</t>
  </si>
  <si>
    <t>29.12.1994 г. 06.05.2011 г. 24.05.2011 г.</t>
  </si>
  <si>
    <t>ДК и СКК</t>
  </si>
  <si>
    <t xml:space="preserve">Услуги по проведению культурно-массовых мероприятий и организации досуга населения. Услуги по методическому обеспечению деятельности учреждений культуры (2015 год)    1.Организация мероприятий
2.Организация деятельности клубных формирований и формирований самодеятельного народного творчества (2016 год)
 </t>
  </si>
  <si>
    <t>0930346590</t>
  </si>
  <si>
    <t>1230124920</t>
  </si>
  <si>
    <t>Расходы на компьютеризацию муниципальных библиотек</t>
  </si>
  <si>
    <t>0910442690</t>
  </si>
  <si>
    <t>0320125280</t>
  </si>
  <si>
    <t>2210129600</t>
  </si>
  <si>
    <t>МАУК "Борский краеведческий музей"</t>
  </si>
  <si>
    <t>МАУК "Большепикинский ДК"</t>
  </si>
  <si>
    <t>4.2.1.4.</t>
  </si>
  <si>
    <t>0930425220</t>
  </si>
  <si>
    <t>4.2.1.5.</t>
  </si>
  <si>
    <t>МАУК "Линдовский СКК"</t>
  </si>
  <si>
    <t>4.2.1.6.</t>
  </si>
  <si>
    <t>4.2.1.7.</t>
  </si>
  <si>
    <t>МАУК "Октябрьский ДК-музей"</t>
  </si>
  <si>
    <t>4.2.1.8.</t>
  </si>
  <si>
    <t>МАУК "Стеклозаводский ДК"</t>
  </si>
  <si>
    <t>4.2.1.9.</t>
  </si>
  <si>
    <t>Постановление Правительства НО "Об утверждении базового перечня государственных услуг (работ), оказываемых (выполняемых) государственными учреждениями культуры, искусства и кинематографии НО" № 337 от 04.05.2011 г. в редакции Постановления № 1028 от 13.12.2011 г.</t>
  </si>
  <si>
    <t>4.2.2.2.</t>
  </si>
  <si>
    <t>0930240690</t>
  </si>
  <si>
    <t>4.2.2.3.</t>
  </si>
  <si>
    <t>4.2.2.4.</t>
  </si>
  <si>
    <t>4.2.2.5.</t>
  </si>
  <si>
    <t>4.2.2.6.</t>
  </si>
  <si>
    <t>МАУК "Неклюдовский ДК"</t>
  </si>
  <si>
    <t>4.2.2.7.</t>
  </si>
  <si>
    <t>4.2.2.8.</t>
  </si>
  <si>
    <t>4.2.2.9.</t>
  </si>
  <si>
    <t>366</t>
  </si>
  <si>
    <t>Департамент имущества администрации го г.Бор</t>
  </si>
  <si>
    <t>01.06.2015                   30.09.2010,                08.10.2003,         16.03.2011</t>
  </si>
  <si>
    <t>Учет и ведение Реестра мун.имущества го г.Бор</t>
  </si>
  <si>
    <t xml:space="preserve"> 08.10.2003,         16.03.2011</t>
  </si>
  <si>
    <t>Распоряжение муниц.имуществом го г.Бор</t>
  </si>
  <si>
    <t>Взнос на капремонт общего имущества многокв.жил.домов в части нежилых муниц.помещений</t>
  </si>
  <si>
    <t>05101S9601</t>
  </si>
  <si>
    <t xml:space="preserve"> 10.02.2010,         16.03.2011</t>
  </si>
  <si>
    <t>6.1.3.</t>
  </si>
  <si>
    <t>6.1.4.</t>
  </si>
  <si>
    <t>6.1.5.</t>
  </si>
  <si>
    <t>6.1.6.</t>
  </si>
  <si>
    <t>6.1.7.</t>
  </si>
  <si>
    <t>0430409502</t>
  </si>
  <si>
    <t>0430409602</t>
  </si>
  <si>
    <t>04304S9602</t>
  </si>
  <si>
    <t>Увелич.стоимости акций и иных форм участия в капитале</t>
  </si>
  <si>
    <t>Субсидия на поддержку СМИ</t>
  </si>
  <si>
    <t xml:space="preserve">12        12                  </t>
  </si>
  <si>
    <t>01    02</t>
  </si>
  <si>
    <t xml:space="preserve">1.Федеральный закон от 6.10.2003 №131-ФЗ «Об общих принципах организации местного самоуправления в Российской Федерации» 
Ст.17 п.1 пп.7
</t>
  </si>
  <si>
    <t>Субсидия на компенсацию части затрат по оказанию услуг населению по перевозкам пассажирским автомобильным транспортом на социально-значимых маршрутах</t>
  </si>
  <si>
    <t>Исполнение судебных решений</t>
  </si>
  <si>
    <t>Субсидии на иные цели Управлению ЖКХ</t>
  </si>
  <si>
    <t>0820372210</t>
  </si>
  <si>
    <t>7770321000</t>
  </si>
  <si>
    <t>0510173120</t>
  </si>
  <si>
    <t>Обеспечение детей-сирот жилыми помещениями</t>
  </si>
  <si>
    <t>Отдел спорта и молодежной политики администрации городского округа г. Бор</t>
  </si>
  <si>
    <t>1)01.01.2006      2)25.08.2007      3)30.10.2010</t>
  </si>
  <si>
    <t xml:space="preserve">Субсидии бюджетным учреждениям на финансовое обеспечение муниципального задания на оказание муниципальных услуг (выполнение работ)
</t>
  </si>
  <si>
    <t>Субсидии МБОУ ДО "СДЮСШОР по греко-римской борьбе" на финансовое обеспечение муниципального задания на оказание муниципальных услуг (выполнение работ)</t>
  </si>
  <si>
    <t>Организация дополнительного образования спортивной направленности/реализация дополнительных общеразвивающих программ; реализация дополнительных предпрофессиональных программ в области физической культуры и спорта/ спортивная подготовка по олимпийским видам спорта</t>
  </si>
  <si>
    <t xml:space="preserve">Субсидии на иные цели -средства  на мероприятия в области спорта и  физической культуры </t>
  </si>
  <si>
    <t>МАУ "ФОК "Кварц"</t>
  </si>
  <si>
    <t>621</t>
  </si>
  <si>
    <t>МАУ "ФОК "Красная Горка"</t>
  </si>
  <si>
    <t>МАУ "Борский СОК "ВЫБОР"</t>
  </si>
  <si>
    <t>МАУ "СОК "Взлет"</t>
  </si>
  <si>
    <t>4.2.2.1.1.</t>
  </si>
  <si>
    <t>622</t>
  </si>
  <si>
    <t>4.2.2.1.2.</t>
  </si>
  <si>
    <t>Субсидии  на иные цели-расходы  на мероприятия по обеспечению несовершеннолетних временной трудовой занятостью</t>
  </si>
  <si>
    <t>4.2.2.1.3.</t>
  </si>
  <si>
    <t>Субсидии  на иные цели-расходы на мероприятия для детей и молодежи</t>
  </si>
  <si>
    <t>Субсидии  на иные цели -расходы на мероприятия  по организации отдыха и оздоровления  детей и молодежи</t>
  </si>
  <si>
    <t>4.2.2.1.5.</t>
  </si>
  <si>
    <t>2110100140</t>
  </si>
  <si>
    <t>1210287590</t>
  </si>
  <si>
    <t xml:space="preserve">Субсидия  на иные цели-расходы на проведение мероприятий в области физической культуры и спорта </t>
  </si>
  <si>
    <t>4.2.2.2.1.</t>
  </si>
  <si>
    <t>4.2.2.2.2.</t>
  </si>
  <si>
    <t>Субсидии  на иные цели- расходы на мероприятия по обеспечению несовершеннолетних временной трудовой занятостью</t>
  </si>
  <si>
    <t>4.2.2.2.3.</t>
  </si>
  <si>
    <t>Субсидии  на иные цели - расходы на мероприятия для детей и молодежи</t>
  </si>
  <si>
    <t>4.2.2.2.4.</t>
  </si>
  <si>
    <t>1230124910</t>
  </si>
  <si>
    <t>4.2.2.2.5.</t>
  </si>
  <si>
    <t>4.2.2.2.7.</t>
  </si>
  <si>
    <t>4.2.2.2.9.</t>
  </si>
  <si>
    <t>4.2.2.3.1.</t>
  </si>
  <si>
    <t>4.2.2.3.2.</t>
  </si>
  <si>
    <t>4.2.2.3.3.</t>
  </si>
  <si>
    <t>4.2.2.3.4.</t>
  </si>
  <si>
    <t>Субсидии  на иные цели - расходы на  реализацию мероприятий антинаркотической направленности</t>
  </si>
  <si>
    <t>4.2.2.3.7.</t>
  </si>
  <si>
    <t xml:space="preserve">Субсидии  на иные цели-расходы на проведение мероприятий в области физической культуры и спорта </t>
  </si>
  <si>
    <t>4.2.2.4.1.</t>
  </si>
  <si>
    <t>4.2.2.4.2.</t>
  </si>
  <si>
    <t>4.2.2.4.3.</t>
  </si>
  <si>
    <t xml:space="preserve">Субсидии  на иные цели -расходы на  реализацию мероприятий  антинаркотической направленности </t>
  </si>
  <si>
    <t>4.2.2.4.5.</t>
  </si>
  <si>
    <t xml:space="preserve">Расходы на организацию и проведение оплачиваемых общественных  работ на территории ГО г. Бор </t>
  </si>
  <si>
    <t>1)01.01.2006     2)19.04.1991</t>
  </si>
  <si>
    <t xml:space="preserve">1) Федеральный закон  от 06.10.2003  № 131-ФЗ  "Об общих принципах организации местного самоуправления в Российской Федерации", ст.16, п.1.     </t>
  </si>
  <si>
    <t>1)01.01.2006</t>
  </si>
  <si>
    <t>Расходы на мероприятия для детей и молодежи</t>
  </si>
  <si>
    <t>Расходы на мероприятия  по организации отдыха и оздоровления  детей и молодежи</t>
  </si>
  <si>
    <t>Расходы на  реализацию мероприятий антинаркотической направленности</t>
  </si>
  <si>
    <t>Расходы на  реализацию мероприятий в области здравоохранения</t>
  </si>
  <si>
    <t>Расходы на  реализацию мероприятий в области  физической культуры и спорта</t>
  </si>
  <si>
    <t>001</t>
  </si>
  <si>
    <t>Департамент финансов администрации городского округа город Бор Нижегородской области</t>
  </si>
  <si>
    <t>Осуществление информационной, технической и консультационной поддержки в сфере управления муниципальными финансами</t>
  </si>
  <si>
    <t>Обеспечение обязательств, принятых ранее в рамках софинансирования областной целевой программы "Молодой семье - доступное жилье" на 2004-2010 годы</t>
  </si>
  <si>
    <t>Выплаты гражданам на компенсацию части процентной ставки по кредитам, выданным до 31 декабря 2006 года на приобретение или строительство жилья</t>
  </si>
  <si>
    <t>2.3.</t>
  </si>
  <si>
    <t>5.1.</t>
  </si>
  <si>
    <t>6.</t>
  </si>
  <si>
    <t>6.2.</t>
  </si>
  <si>
    <t>Е</t>
  </si>
  <si>
    <t>Расходные обязательства по обслуживанию муниципального долга городского округа г.Бор</t>
  </si>
  <si>
    <t>Своевременное исполнение долговых обязательств городского округа город Бор</t>
  </si>
  <si>
    <t>Резервный фонд администрации городского округа</t>
  </si>
  <si>
    <t>367</t>
  </si>
  <si>
    <t>374</t>
  </si>
  <si>
    <t>Расходы на выплаты персоналу государственных (муниципальных) органов</t>
  </si>
  <si>
    <t xml:space="preserve">1)статья 50 Федерального Закона от 27.07.2004 № 79-ФЗ "О государственной гражданской службе Российской Федерации"       2)Закон Нижегородской области от 03.08.2007  №  99-З " О муниципальной службе в  Нижегородской области"                                                  </t>
  </si>
  <si>
    <t xml:space="preserve">  </t>
  </si>
  <si>
    <t>30.09.2010 № 39</t>
  </si>
  <si>
    <t>1) Федеральный закон от 05.04.2013 № 44-ФЗ "О контрактной системе в сфере закупок товаров, работ, услуг для обеспечения государственных и муниципальных нужд"</t>
  </si>
  <si>
    <t>1)Постановление администрации городского округа г.Бор "Об уплате труда работников муниципальных учреждений городского округа г.Бор"</t>
  </si>
  <si>
    <t>18.05.2015 № 2306</t>
  </si>
  <si>
    <t>ИМЦ</t>
  </si>
  <si>
    <t>Бухгалтерия образования</t>
  </si>
  <si>
    <t>2.3.2</t>
  </si>
  <si>
    <t xml:space="preserve">1)статья 7.2, 24 Закона Российской Федерации от 19.04.1991 № 1032-1 "О занятости населения в Российской Федерации"               </t>
  </si>
  <si>
    <t>0130323910</t>
  </si>
  <si>
    <t>22.05.2015 № 320</t>
  </si>
  <si>
    <t>24.11.2015 № 5940</t>
  </si>
  <si>
    <t>3.1.4.</t>
  </si>
  <si>
    <t>0140124010</t>
  </si>
  <si>
    <t>3.1.6.</t>
  </si>
  <si>
    <t>0140224010</t>
  </si>
  <si>
    <t>3.1.8.</t>
  </si>
  <si>
    <t>3.1.9.</t>
  </si>
  <si>
    <t xml:space="preserve">1)Постановление администрации городского округа г.Бор «Об утверждении порядка разработки, утверждения, реализации и оценки эффективности муниципальных программ городского округа город Бор и методических рекомендаций по разработке и реализации муниципальных программ городского округа г.Бор» </t>
  </si>
  <si>
    <t>16.10.2014 № 7124</t>
  </si>
  <si>
    <t>3.1.10.</t>
  </si>
  <si>
    <t>3.1.11.</t>
  </si>
  <si>
    <t>0130324910</t>
  </si>
  <si>
    <t>30.12.2014 № 9714</t>
  </si>
  <si>
    <t>Дошкольные образовательные организации</t>
  </si>
  <si>
    <t xml:space="preserve">1)пункт 1,5 части 1, статьи 9 Федерального Закона от 29.12.2012 № 273-ФЗ "Об образовании в Российской Федерации"                                                 2) Федеральный закон от 06.10.2003 № 131-ФЗ "Об общих принципах организации местного самоуправления в Российской Федерации"                                   </t>
  </si>
  <si>
    <t>Учреждения дополнительного образования</t>
  </si>
  <si>
    <t xml:space="preserve">1) пункт2,5 части 1, статьи 9 ФЗ Федерального Закона от 29.12.2012 № 273-ФЗ "Об образовании в Российской Федерации"                         2)Федеральный закон от 06.10.2003 № 131-ФЗ "Об общих принципах организации местного самоуправления в Российской Федерации"  </t>
  </si>
  <si>
    <t>Общеобразовательные  организации  (начальная школа, основные школы, средние школы)</t>
  </si>
  <si>
    <t xml:space="preserve">1) пункт1,5 части 1, статьи 9 ФЗ Федерального Закона от 29.12.2012 № 273-ФЗ "Об образовании в Российской Федерации"                                2)Федеральный закон от 06.10.2003 № 131-ФЗ "Об общих принципах организации местного самоуправления в Российской Федерации"  </t>
  </si>
  <si>
    <t>Муниципальное бюджетное общеобразовательное учреждение  "Начальная школа  "</t>
  </si>
  <si>
    <t>Реализация основных общеобразовательных программ начального общего образования</t>
  </si>
  <si>
    <t>0120121590, 0120100590</t>
  </si>
  <si>
    <t xml:space="preserve">Муниципальные бюджетные общеобразовательные  учреждения   "Основная школа" </t>
  </si>
  <si>
    <t>Реализация основных общеобразовательных программ начального общего, основного общего образования</t>
  </si>
  <si>
    <t>Муниципальные бюджетные общеобразовательные  учреждения   "Средняя школа"</t>
  </si>
  <si>
    <t>Реализация основных общеобразовательных программ начального общего, основного общего, среднего общего образования</t>
  </si>
  <si>
    <t xml:space="preserve">2) Постановление Правительства Нижегородской области  "Об организации отдыха, оздоровления и занятости детей и молодежи Нижегородской области" </t>
  </si>
  <si>
    <t>25.03.2009 № 149</t>
  </si>
  <si>
    <t>1) Соглашения о порядке и условиях предоставления субсидии на финансовое обеспечение выполнения муниципального задания на оказание муниципальных услуг (выполнение работ)</t>
  </si>
  <si>
    <t>4.1.2.6.</t>
  </si>
  <si>
    <t>Реализация дополнительных общеобразовательных программ</t>
  </si>
  <si>
    <t>0120121590</t>
  </si>
  <si>
    <t>612</t>
  </si>
  <si>
    <t>07.02.2011 № 57</t>
  </si>
  <si>
    <t>4.1.2.9.</t>
  </si>
  <si>
    <t>23.05.2016 № 2371</t>
  </si>
  <si>
    <t>4.1.2.11.</t>
  </si>
  <si>
    <t>Обл.доля. Субсидия на создание в общеобразовательных организациях, расположенных в сельской местности, условий для занятий физкультурой и спортом</t>
  </si>
  <si>
    <t xml:space="preserve">1)пункт 11 статьи 15 Федерального Закона  от 06.10.2003 № 131-ФЗ "Об общих принципах организации местного самоуправления в Российской Федерации"          </t>
  </si>
  <si>
    <t>30.06.2016 № 407</t>
  </si>
  <si>
    <t>4.1.2.12.</t>
  </si>
  <si>
    <t>Средства бюджета городского округа г.Бор на создание в общеобразовательных организациях, расположенных в сельской местности, условий для занятий физкультурой и спортом</t>
  </si>
  <si>
    <t xml:space="preserve">1)пункт 11 статьи 15 Федерального Закона  от 06.10.2003 № 131-ФЗ "Об общих принципах организации местного самоуправления в Российской Федерации" </t>
  </si>
  <si>
    <t>4.1.2.18.</t>
  </si>
  <si>
    <t xml:space="preserve">1)пункт 11 статьи 15 Федерального Закона  от 06.10.2003 № 131-ФЗ "Об общих принципах организации местного самоуправления в Российской Федерации"                 </t>
  </si>
  <si>
    <t>30.06.2016 № 408</t>
  </si>
  <si>
    <t>4.1.2.13.</t>
  </si>
  <si>
    <t xml:space="preserve">1) Соглашения о порядке и условиях предоставления субсидий из бюджета городского округа город Бор муниципальному учреждению городского округа город Бор на иные цели </t>
  </si>
  <si>
    <t>4.1.2.14.</t>
  </si>
  <si>
    <t>4.1.2.15.</t>
  </si>
  <si>
    <t>4.1.2.16.</t>
  </si>
  <si>
    <t>Мероприятия в области социальной политики в рамках муниципальной подпрограммы  "Борская семья на 2015-2017 годы"</t>
  </si>
  <si>
    <t>4.1.2.17.</t>
  </si>
  <si>
    <t>МАДОУ детский сад "Мечта"</t>
  </si>
  <si>
    <t xml:space="preserve">1)пункт 1,5 части 1, статьи 9 Федерального Закона от 29.12.2012 № 273-ФЗ "Об образовании в Российской Федерации"                                                 2) Федеральный закон от 06.10.2003 № 131-ФЗ "Об общих принципах организации местного самоуправления в Российской Федерации" </t>
  </si>
  <si>
    <t>МАДОУ д/с № 1 Ласточка</t>
  </si>
  <si>
    <t>МАДОУ детский сад № 11 "Пересвет"</t>
  </si>
  <si>
    <t>МАДОУ детский сад № 13 "Дельфинчик"</t>
  </si>
  <si>
    <t>МАДОУ детский сад № 14 "Боровичок"</t>
  </si>
  <si>
    <t>МАОУ Кантауровская СШ</t>
  </si>
  <si>
    <t>МАОУ Редькинская ОШ</t>
  </si>
  <si>
    <t>МАОУ СШ № 1</t>
  </si>
  <si>
    <t>МАОУ СШ № 2</t>
  </si>
  <si>
    <t>4.2.1.10.</t>
  </si>
  <si>
    <t>МАОУ СШ № 4 г.Бор</t>
  </si>
  <si>
    <t>4.2.1.11.</t>
  </si>
  <si>
    <t>МАОУ СШ № 8</t>
  </si>
  <si>
    <t>4.2.1.12.</t>
  </si>
  <si>
    <t>МАОУ СШ №11</t>
  </si>
  <si>
    <t>4.2.1.13.</t>
  </si>
  <si>
    <t>МАОУ лицей г. Бор</t>
  </si>
  <si>
    <t>4.2.1.14.</t>
  </si>
  <si>
    <t>МАУ ДО ДООЦ "Орлёнок"</t>
  </si>
  <si>
    <t>расходы из резервного фонда на укрепление материально-технической базы</t>
  </si>
  <si>
    <t>Мероприятия по обеспечению несовершеннолетних временной трудовой занятостью</t>
  </si>
  <si>
    <t>777042200</t>
  </si>
  <si>
    <t>МАОУ СШ № 4</t>
  </si>
  <si>
    <t>МАОУ СШ № 11</t>
  </si>
  <si>
    <t>МАОУ лицей</t>
  </si>
  <si>
    <t>0120174300</t>
  </si>
  <si>
    <t>4.2.2.10.</t>
  </si>
  <si>
    <t>МАДОУд/с Мечта</t>
  </si>
  <si>
    <t>0830100250</t>
  </si>
  <si>
    <t>4.2.2.12.</t>
  </si>
  <si>
    <t>4.2.2.13</t>
  </si>
  <si>
    <t xml:space="preserve">5. Предоставление субсидий некоммерческим организациям, не являющимся муниципальными учреждениями, в том числе в соответствии с договорами (соглашениями) на оказание указанными организациями муниципальных услуг (выполнение работ) физическим и (или) юридическим лицам
</t>
  </si>
  <si>
    <t>Частное общеобразовательное учреждение религиозной организации " Православная гимназия во имя святого благоверного  князя Дмитрия Донского "</t>
  </si>
  <si>
    <t>Реализация основных общеобщеобразовательных программ  начального общего, основного общего  образования</t>
  </si>
  <si>
    <t>0120321700</t>
  </si>
  <si>
    <t>Приобретение путевок, возмещение части расходов по приобретению путевок в загородные детские оздоровительно-образовательные центы(лагеря)</t>
  </si>
  <si>
    <t>Управление народного образования Администрации городского округа г. Бор Нижегородской области</t>
  </si>
  <si>
    <t xml:space="preserve">Расходы  на осуществление полномочий по организационно-техническому и информационно- методическому сопровождению аттестации педагогических работников </t>
  </si>
  <si>
    <t xml:space="preserve">Расходы  на осуществление полномочий по организации и осуществлению деятельности по опеке и попечительству в отношении несовершеннолетних граждан  </t>
  </si>
  <si>
    <t>1,1111111111111111111111</t>
  </si>
  <si>
    <t>31.12.2013</t>
  </si>
  <si>
    <t xml:space="preserve">"Предоставление общедоступного бесплатного дошкольного образования по основным общеобразовательным программам "/"Реализация основных общеобразовательных программ дошкольного образования" </t>
  </si>
  <si>
    <t xml:space="preserve">"Реализация основных общеобразовательных программ  начального общего  образования" </t>
  </si>
  <si>
    <t>0120273070</t>
  </si>
  <si>
    <t xml:space="preserve">25.07.2014 ; </t>
  </si>
  <si>
    <t xml:space="preserve">31.12.2015; </t>
  </si>
  <si>
    <t xml:space="preserve"> 25.08.2015</t>
  </si>
  <si>
    <t xml:space="preserve"> 31.12.2016</t>
  </si>
  <si>
    <t xml:space="preserve">МАДОУ д/с " Мечта" </t>
  </si>
  <si>
    <t xml:space="preserve">МАДОУ д/с № 1   "Ласточка" </t>
  </si>
  <si>
    <t xml:space="preserve">МАДОУ д/с 11 " Пересвет" </t>
  </si>
  <si>
    <t xml:space="preserve">МАДОУ д/с  № 13 " Дельфинчик" </t>
  </si>
  <si>
    <t xml:space="preserve">МАДОУ д/с № 14 " Боровичок" </t>
  </si>
  <si>
    <t xml:space="preserve">МАОУ Кантауровская СШ </t>
  </si>
  <si>
    <t>МАОУ Лицей</t>
  </si>
  <si>
    <t>360</t>
  </si>
  <si>
    <t>382</t>
  </si>
  <si>
    <t>1) 01.01.2013</t>
  </si>
  <si>
    <t>Возмещение части затрат на приобретение зерноуборочных и кормоуборочных комбайнов за счет средств субвенции из областного бюджета</t>
  </si>
  <si>
    <t>1010100110</t>
  </si>
  <si>
    <t>488</t>
  </si>
  <si>
    <t>Администрация городского округа город Бор Нижегородской области</t>
  </si>
  <si>
    <t>Выплаты персоналу органа местного самоуправления, в т.ч.:</t>
  </si>
  <si>
    <t>Решение вопросов местного значения, осуществление отдельных государственных полномочий, переданных органам местного самоуправления федеральными законами и законами Нижегородской области.</t>
  </si>
  <si>
    <t xml:space="preserve">1) Федеральный закон от 06.10.2003 № 131-ФЗ "Об общих принципах организации местного самоуправления в РФ" ст. 34 п. 9;                                                                                                                                     </t>
  </si>
  <si>
    <t>1) 01.01.2006</t>
  </si>
  <si>
    <t>Расходы на обеспечение функций муниципальных органов</t>
  </si>
  <si>
    <t>2)Федеральный закон от 02.03.2007 № 25-ФЗ "О муниципальной службе в РФ" ст. 22 п. 2</t>
  </si>
  <si>
    <t>2) 02.03.2007</t>
  </si>
  <si>
    <t xml:space="preserve">3) Закон Нижегородской области от 03.08.2007 № 99-З "О муниципальной службе в Нижегородской области" ст. 38 абз. 1                        </t>
  </si>
  <si>
    <t xml:space="preserve">3) 03.08.2007 </t>
  </si>
  <si>
    <t>4) Закон Нижегородской области93-З "О денежном содержании лиц, замещающих муниципальные должности в Нижегородской области" ст. 6</t>
  </si>
  <si>
    <t xml:space="preserve">4) 10.10.2003                                                                                                                                                       </t>
  </si>
  <si>
    <t>5) 16.07.2010                       6) 01.01.2016</t>
  </si>
  <si>
    <t>МКУ по АХО</t>
  </si>
  <si>
    <t xml:space="preserve">1) Федеральный закон от 06.10.2003 № 131-ФЗ "Об общих принципах организации местного самоуправления в РФ" ст. 17 п. 1 п.п.3; ст. 14 п. 1 п.п. 9, ст. 15 п. 1 п.п. 7                                                                                                                                     </t>
  </si>
  <si>
    <t>МКУ "Управление по делам ГО и ЧС"</t>
  </si>
  <si>
    <t>Решение задач в области гражданской обороны, защиты населения и территории муниципального образования от чрезвычайных ситуаций</t>
  </si>
  <si>
    <t>2) Федеральный закон от 25.09.1997 № 126-ФЗ "О финансовых основах местного самоуправления в Российской Федерации" ст. 5 п. 2</t>
  </si>
  <si>
    <t>2) 25.09.1997</t>
  </si>
  <si>
    <t>МКУ Борстройзаказчик</t>
  </si>
  <si>
    <t>3) Федеральный закон от 21.12.1994 № 68-ФЗ "О защите населения и территорий от чрезвычайных ситуаций природного и техногенного характера" ст. 11 п. 2 п.п. "г"</t>
  </si>
  <si>
    <t>3) 21.12.1994</t>
  </si>
  <si>
    <t>МКУ по АХО, в т. ч.:</t>
  </si>
  <si>
    <t>4) 30.05.2001</t>
  </si>
  <si>
    <t>расходы на обеспечение деятельности МУ</t>
  </si>
  <si>
    <t>5) Федеральный закон от 21.12.1994 № 69-ФЗ "О пожарной безопасности" ст. 19</t>
  </si>
  <si>
    <t>5) 21.12.1994</t>
  </si>
  <si>
    <t>МКУ "Управление по делам ГО и ЧС", в т.ч.:</t>
  </si>
  <si>
    <t>6) Закон Нижегородской области от 04.01.1996 № 17-З "О защите населения и территорий Нижегородской области от чрезвычайных ситуаций природного и техногенного характера" ст. 24</t>
  </si>
  <si>
    <t>6) 04.01.1996</t>
  </si>
  <si>
    <t xml:space="preserve">мероприятия, направленные на защиту населения и территорий от чрезвычайных ситуаций </t>
  </si>
  <si>
    <t>7) Постановление Правительства Нижегородской области от 11.04.2006 № 116 "Об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 п. 7</t>
  </si>
  <si>
    <t>7) 05.05.2006</t>
  </si>
  <si>
    <t>целевой финансовый резерв для предупреждения и ликвидации последствий ЧС и стихийных бедствий природного и техногенного характера</t>
  </si>
  <si>
    <t>2010125040</t>
  </si>
  <si>
    <t>расходы на обеспечение функций подведомственных учреждений</t>
  </si>
  <si>
    <t>противопожарные мероприятия</t>
  </si>
  <si>
    <t>8) Закон Нижегородской области от 26.10.1995 № 16-З "О пожарной безопасности" ст. 6</t>
  </si>
  <si>
    <t>8) 26.10.1995</t>
  </si>
  <si>
    <t>субсидия на реализацию технических решений ЕДДС в части интеграции с системой обеспечения вызова экстренных служб "112" за счет средств обл. бюджета</t>
  </si>
  <si>
    <t>2010272550</t>
  </si>
  <si>
    <t>9) 12.05.2016</t>
  </si>
  <si>
    <t>МКУ Борстройзаказчик, в т.ч.:</t>
  </si>
  <si>
    <t>Содержание, ремонт, ТО объектов кап. стр-ва, введенных в эксплуатацию до момента передачи в мун. казну</t>
  </si>
  <si>
    <t>10) 21.12.2011</t>
  </si>
  <si>
    <t>12) Пост. Администрации Борского района НО от 27.01.2009 № 167 "О создании МУ "Борстройзаказчик" Борского р-на НО"</t>
  </si>
  <si>
    <t>12) 27.01.2009</t>
  </si>
  <si>
    <t>13) Пост. Администрации город. округа г.Бор НО от 22.12.2011 № 7090 "Устав МКУ городского округа г. Бор НО "Борстройзаказчик" в целом</t>
  </si>
  <si>
    <t>13) 22.12.2011</t>
  </si>
  <si>
    <t>2.3.3.</t>
  </si>
  <si>
    <t>1) Федеральный закон от 06.10.2003 № 131-ФЗ "Об общих принципах организации местного самоуправления в Российской Федерации" ст. 17 п. 1 п.п.3;</t>
  </si>
  <si>
    <t>Подготовка и повышение квалификации кадров (семинары)</t>
  </si>
  <si>
    <t>2) Федеральный закон от 02.03.2007 № 25-ФЗ "О муниципальной службе в РФ" ст. 35;</t>
  </si>
  <si>
    <t>Расходы на проведение аттестации</t>
  </si>
  <si>
    <t>2410125090</t>
  </si>
  <si>
    <t>3)Федеральный закон от 25.09.1997 № 126-ФЗ "О финансовых основах местного самоуправления в Российской Федерации" ст. 5 п. 2;</t>
  </si>
  <si>
    <t>3) 25.09.1997</t>
  </si>
  <si>
    <t>3.1.5.</t>
  </si>
  <si>
    <t>3.1.7.</t>
  </si>
  <si>
    <t xml:space="preserve">1) Федеральный закон от 06.10.2003 № 131-ФЗ "Об общих принципах организации местного самоуправления в РФ" ст. 14 п. 1 п.п. 30, ст. 15 п. 1 п.п. 27;                                                                                   2) Закон Нижегородской области от 25.04.1997 № 70-З "О молодежной политике в Нижегородской области" ст. 8 п. 2 </t>
  </si>
  <si>
    <t>1) 01.01.2006                       2) 25.04.1997</t>
  </si>
  <si>
    <t>1) 01.01.2006                     2) 09.10.1992                    3) 31.12.1996</t>
  </si>
  <si>
    <t>1) Федеральный закон от 06.10.2003 № 131-ФЗ "Об общих принципах организации местного самоуправления в РФ" ст. 16.1;                                          2) Закон НО от 03.02.2010 № 9-З "Об охране труда в НО" гл. 2 ст. 8;</t>
  </si>
  <si>
    <t>1) 01.01.2006                           2) 03.02.2010</t>
  </si>
  <si>
    <t>3.1.12.</t>
  </si>
  <si>
    <t>1110100060</t>
  </si>
  <si>
    <t>Субсидии МБУ "Борское охотничье-рыболовное хозяйство" на финансовое обеспечение муниципального задания на оказание муниципальных услуг (выполнение работ)</t>
  </si>
  <si>
    <t xml:space="preserve">1) Федеральный закон от 14.03.1995 № 33-ФЗ Об особо охраняемых природных территориях" р. 9 ст. 33;                                     2) Федеральный закон от 24.04.1995 № 52-ФЗ О животном мире" гл. 1 ст. 8;                                 3)  Закон Нижегородской области от 30.03.2010 № 42-З "Об охоте и о сохранении охотничьих ресурсов в Нижегородской области" в целом;                                           4)   Пост. Администрации город. округа г. Бор НО от  13.02.2012 № 728 "Устав МБУ "Борское охотничье - рыболовное хозяйство" в целом;                                                               5) Пост. Администрации город. округа г. Бор НО от 31.12.2015 № 6855 "Об утв. ведомств. перечня мун. услуг и работ, оказываемых и выполняемых МУ, находящимися в ведении адм. город. округа г.Бор НО" перечень п. 3            </t>
  </si>
  <si>
    <t>1) 14.03.1995                            2)  24.04.1995                 3)  30.03.2010                  4) 13.02.2012              5) 01.01.2016</t>
  </si>
  <si>
    <t>1) Постановление Администрации городского округа г. Бор НО от 08.06.2015 № 2719 "Об утверждении порядка определения объема и условий предоставления из бюджета городского округа г. Бор субсидий на иные цели муниципальным бюджетным и автономным учреждениям городского округа г. Бор", порядок;             2) Постановление Администрации городского округа г. Бор НО от 30.12.2014 № 9714 "О порядке использования бюджетных ассигнований резервного фонда администрации городского округа г.Бор" п. 3.10.</t>
  </si>
  <si>
    <t>1) 08.06.2015                  2) 01.01.2015</t>
  </si>
  <si>
    <t>Субсидии МАУ "МФЦ г.Бор" на финансовое обеспечение муниципального задания на оказание муниципальных услуг (выполнение работ)</t>
  </si>
  <si>
    <t xml:space="preserve">1) Федеральный закон от 06.10.2003 № 131-ФЗ "Об общих принципах организации местного самоуправления в РФ" ст. 17 п. 1 п.п.3;                                              2) Федеральный закон от 27.07.2010 № 210-ФЗ "Об организации предоставления госуд. и мун. услуг", в целом;                                               3) Пост. Правительства РФ от 22.12.2012 № 1376 "Об утв. правил орг-ции деятельности многофункциональных центров предоставления госуд. и муниц. услуг", правила;                              4) Пост. Администрации город. округа г. Бор НО от 25.12.2012 № 7399 "О создании МАУ "МФЦ г. Бор" п. 1, 2;                       5) Пост. Администрации город. округа г. Бор НО от 31.12.2015 № 6855 "Об утв. ведомств. перечня мун. услуг и работ, оказываемых и выполняемых МУ, находящимися в ведении адм. город. округа г.Бор НО" перечень п. 1  </t>
  </si>
  <si>
    <t>1) 01.01.2006                        2) 27.07.2010                       3) 01.01.2013                       4) 25.12.2012                       5) 01.01.2016</t>
  </si>
  <si>
    <t>Субсидии МАУ "Борский бизнес - инкубатор" на финансовое обеспечение муниципального задания на оказание муниципальных услуг (выполнение работ)</t>
  </si>
  <si>
    <t xml:space="preserve">1) Федеральный закон от 06.10.2003 № 131-ФЗ «Об общих принципах организации местного самоуправления в РФ» ст. 14 п.п. 28, ст. 15 п.п. 25;         2) Федеральный закон от 24.07.2007 № 209-ФЗ "О развитии малого и среднего предпринимательства в РФ" ст. 10 п. 1 п.п.2;                                       3) Закон Нижегородской области от 05.12.2008 № 171-З "О развитии малого и среднего предпринимательства в Нижегородской области" ст. 4;  4) Пост. Администрации город. округа г. Бор НО от 06.03.2013 № 1241 "О создании МАУ город. округа г. Бор НО "Борский бизнес - инкубатор" и Устав МАУ, в целом;                                  5) Пост. Администрации город. округа г. Бор НО от 31.12.2015 № 6855 "Об утв. ведомств. перечня мун. услуг и работ, оказываемых и выполняемых МУ, находящимися в ведении адм. город. округа г.Бор НО" перечень п. 2                                              </t>
  </si>
  <si>
    <t>1) 01.01.2006                       2) 01.01.2008                        3) 05.12.2008                       4) 06.03.2013                      5) 01.01.2016</t>
  </si>
  <si>
    <t xml:space="preserve">Субсидии МАУ "Борский бизнес - инкубатор" на иные цели </t>
  </si>
  <si>
    <t>1) 01.01.2006                       2) 01.01.2008                        3) 05.12.2008                        4) 07.02.2001                        5) 08.06.2015</t>
  </si>
  <si>
    <t>1) 01.01.2006                        2) 27.07.2010                       3) 01.01.2013                        4) 08.06.2015</t>
  </si>
  <si>
    <t>2510100590</t>
  </si>
  <si>
    <t>Содействие отделу МВД городского округа г.Бор в профилактике правонарушений и преступности</t>
  </si>
  <si>
    <t>1) 31.07.1998                                           2) 12.01.1996                        3) 07.05.2009                        4) 19.07.2016</t>
  </si>
  <si>
    <t>5.2.</t>
  </si>
  <si>
    <t>а) Сохранение эффективного взаимодействия администрации городского округа г.Бор и территориальных органов соц. защиты населения городского округа г.Бор;                       б) организация и проведение мероприятий, посвященных социально - значимым событиям;                                        в) поддержка деятельности обществ. организаций.</t>
  </si>
  <si>
    <t>5.3.</t>
  </si>
  <si>
    <t>5.4.</t>
  </si>
  <si>
    <t>5.5.</t>
  </si>
  <si>
    <t>5.6.</t>
  </si>
  <si>
    <t>Организация мероприятий по охране окружающей среды в границах городского округа , в т. ч. расходы на строительство, реконструкцию, проектно - изыскательские работы по отрасли "Национальная экономика"</t>
  </si>
  <si>
    <t>1) Федеральный закон от 10.01.2002 № 7-ФЗ "Об охране окружающей среды" ст. 7 п. 3 абз. 2                                                2) Закон Нижегородской области от 10.09.1996 № 45-З "Об экологической безопасности" ст. 18</t>
  </si>
  <si>
    <t xml:space="preserve">1) 10.01.2002                     2) 10.09.1996 </t>
  </si>
  <si>
    <t>6.1.2.</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</si>
  <si>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 т.ч.:</t>
  </si>
  <si>
    <t>1) Федеральный закон от 06.10.2003 № 131-ФЗ "Об общих принципах организации местного самоуправления в РФ" ст. 15 п. 1 п.п.5;                                              2) ФЗ от 10.12.1995 №196-ФЗ "О безопасности дорожного движения"  ст. 5                                           3) Закон Нижегородской области от  04.12.2008 № 157-З "Об автомобильных дорогах и дорожной деятельности на территории Нижегородской области" ст. 9 п. 4                                          4) Пост. ПНО от 30.11.2011 № 978 "Об утверждении Порядка формирования и использования бюджетных ассигнований дорожного фонда НО" р. 2, 3</t>
  </si>
  <si>
    <t>1) 01.01.2006                        2) 10.12.1995                       3) 14.12.2008                                           4) 30.11.2011</t>
  </si>
  <si>
    <t>расходы на строительство, реконструкцию, проектно - изыскательские работы по отрасли "Национальная экономика"</t>
  </si>
  <si>
    <t>Субсидии обл.бюджета на проектирование и стр-во (реконструкцию) автомобильных дорого общего пользования местного значения мун. образований НО, в т.ч. строительство объектов скоростного внеуличного транспорта</t>
  </si>
  <si>
    <t>02102S2200</t>
  </si>
  <si>
    <t>Организация в границах городского округа электро-, тепло-, газо- и водоснабжения населения, водоотведения, снабжение населения топливом в пределах полномочий, уст. законодательством РФ, в т. ч.:</t>
  </si>
  <si>
    <t>04   05</t>
  </si>
  <si>
    <t>12  02</t>
  </si>
  <si>
    <t>1) Федеральный закон от 06.10.2003 № 131-ФЗ "Об общих принципах организации местного самоуправления в РФ" ст. 15 п. 1 п.п.4;                                              2) ФЗ от 31.03.1999 № 69-ФЗ"О газоснабжении в РФ" ст. 7;              3) ФЗ от 07.12.2011 № 416-ФЗ "О водоснабжении и водоотведении" гл. 4 ст. 23             4) ФЗ от 26.03.2003 № 69-ФЗ "Об электроэнергетике"  ст. 21 п. 4 абз. 14;                                             5)  Закон Нижегородской обл. от 17.12.1996 № 56-З "Об энергоснабжении" ст. 5 абз. 11</t>
  </si>
  <si>
    <t>1) 01.01.2006                        2) 31.03.1999                         3) 01.01.2012                        4) 26.03.2003                     5) 17.12.1996</t>
  </si>
  <si>
    <t>Расходы на строительство, реконструкцию, проектно - изыскательские работы по отрасли "Национальная экономика"</t>
  </si>
  <si>
    <t>Расходы на строительство, реконструкцию, проектно - изыскательские работы по отрасли "Жилищно - коммунальное хозяйство"</t>
  </si>
  <si>
    <t>Субсидии федер.бюджета на комплексное обустройство объектами социальной и инженерной инфраструктуры населенных пунктов, расположенных в сельской местности</t>
  </si>
  <si>
    <t>Софинансирование из местного бюджета мероприятий на комплексное обустройство объектами социальной и инженерной инфраструктуры населенных пунктов, расположенных в сельской местности</t>
  </si>
  <si>
    <t>Субсидии обл. бюджета на комплексное обустройство объектами социальной и инженерной инфраструктуры населенных пунктов, расположенных в сельской местности</t>
  </si>
  <si>
    <t>1) Федеральный закон от 06.10.2003 № 131-ФЗ «Об общих принципах организации местного самоуправления в РФ» ст. 2 ч. 1, ст. 14 п. 6, ст. 16 ч. 1;                                                     2) Федеральный закон от 29.12.2004 № 188-ФЗ "Жилищный кодекс РФ" ст. 14 ч. 1, ст. 19 п. 3</t>
  </si>
  <si>
    <t>1) 01.01.2006                             2) 01.01.2005</t>
  </si>
  <si>
    <t>0210300010</t>
  </si>
  <si>
    <t>1) Федеральный закон от 06.10.2003 № 131-ФЗ «Об общих принципах организации местного самоуправления в РФ» ст. 14 п. 1 п.п. 19;                    2) Федеральный закон от 14.03.1995 № 33-ФЗ "Об особо охраняемых природных территориях ст. 2 п. 6;                   3) Постановление Правительства Нижегородской области от 12.12.2005 № 309 "Об утверждении типовых правил санитарного содержания территорий, организации уборки и обеспечения чистоты и порядка на территории Нижегородской области" п. 2</t>
  </si>
  <si>
    <t>1) 01.01.2006                        2) 14.03.1995                        3) 12.12.2005</t>
  </si>
  <si>
    <t>1) Федеральный закон от 06.10.2003 № 131-ФЗ "Об общих принципах организации местного самоуправления в РФ" ст. 15 п. 1 п.п.11;                                            2) Закон РФ от 10.07.1992 № 3266-1 "Об образовании" ст. 5; 3) Закон Нижегородской области от 30.12.2005 № 212-З "О социальной поддержке отдельных категорий граждан в целях реализации их прав на образование" ст. 11 п. 2</t>
  </si>
  <si>
    <t>1) 01.01.2006                       2) 10.07.1992                        3) 30.12.2005</t>
  </si>
  <si>
    <t>Расходы на строительство, реконструкцию, проектно - изыскательские работы по отрасли "Образование"</t>
  </si>
  <si>
    <t>Субсидии обл. бюджета на строительство зданий общеобразовательных организаций</t>
  </si>
  <si>
    <t>0210472510, 02104R5200</t>
  </si>
  <si>
    <t>02104S2510</t>
  </si>
  <si>
    <t>Расходы на предоставление ежемесячной денежной выплаты гражданам, имеющим звание Почетный гражданин"</t>
  </si>
  <si>
    <t>310</t>
  </si>
  <si>
    <t>1) 01.01.2006                          2) 02.02.2015</t>
  </si>
  <si>
    <t>Расходы на предоставление ежемесячной денежной выплаты вдовам Героев социалистического труда</t>
  </si>
  <si>
    <t>1.4.</t>
  </si>
  <si>
    <t>1) 01.01.2012                       2) 01.01.2017                     3) 13.12.2007                        4) 24.06.2003                        5) 01.01.2014                      6) 29.01.2014</t>
  </si>
  <si>
    <t>П/пр. "Обеспечение жильем молодых семей", в т. ч.:</t>
  </si>
  <si>
    <t>320</t>
  </si>
  <si>
    <t>1) 01.01.2006                        2) 01.01.2005                        3) 01.01.2015                          4) 27.02.1998                    5) 16.11.2005                                          6) 30.04.2014</t>
  </si>
  <si>
    <t>П/пр. "Прочие мероприятия в рамках МП "Обеспечение граждан городского округа г. Бор доступным и комфортным жильем"</t>
  </si>
  <si>
    <t>Компенсация части платежа по полученным гражданами - участниками социальной (льготной) ипотеки ипотечным жилищным кредитам (займам) в рамках ОЦП "Ипотечное жилищное кредитование населения НО" на 2009-2020 г.г.</t>
  </si>
  <si>
    <t>Субсидия из обл. бюджета на компенсацию части платежа по полученным гражданами - участниками социальной (льготной) ипотеки ипотечным жилищным кредитам (займам) в рамках ОЦП "Ипотечное жилищное кредитование населения НО" на 2009-2020 г.г.</t>
  </si>
  <si>
    <t>2.4.</t>
  </si>
  <si>
    <t>1) 01.01.2006                        2) 07.02.2011</t>
  </si>
  <si>
    <t>2.5.</t>
  </si>
  <si>
    <t>0310100120</t>
  </si>
  <si>
    <t xml:space="preserve">1) 01.01.2006                        2) 01.01.2015                                          </t>
  </si>
  <si>
    <t>2.6.</t>
  </si>
  <si>
    <t>2.7.</t>
  </si>
  <si>
    <t>2.8.</t>
  </si>
  <si>
    <t xml:space="preserve">3) 01.01.2015,                                  01.01.2016    </t>
  </si>
  <si>
    <t>3) 31.12.2015</t>
  </si>
  <si>
    <t>2.9.</t>
  </si>
  <si>
    <t xml:space="preserve">Постановление Администрации городского округа г. Бор НО от 30.12.2014 № 9714 "О порядке использования бюджетных ассигнований резервного фонда администрации городского округа г.Бор" п. 3.10.   </t>
  </si>
  <si>
    <t xml:space="preserve"> 01.01.2015</t>
  </si>
  <si>
    <t>1) Федеральный закон от 06.10.2003 № 131-ФЗ «Об общих принципах организации местного самоуправления в РФ» ст. 14 п.п. 28, ст. 15 п.п. 25;                                              2) Федеральный закон от 24.07.2007 № 209-ФЗ "О развитии малого и среднего предпринимательства в РФ" ст. 10 п. 1 п.п.2;                                     3) Пост. Правительства Нижегородской области от 10.12.2010 № 899 "О предоставлении субсидий из обл. бюджета бюджетам муниц. районов и городских округов на софинансирование утв. программ поддержки малого и среднего предпринимательства" положение о порядке формиров. и распред. средств;                         4) Закон НО от 05.12.2008 № 171-З "О развитии малого и среднего предпринимательства в НО" ст. 4</t>
  </si>
  <si>
    <t>1) 01.01.2006                      2) 01.01.2008                       3) 01.01.2011                      4) 05.12.2008</t>
  </si>
  <si>
    <t xml:space="preserve">Реализация мероприятий, направленных на развитие малого и среднего предпринимательства городского округа г.Бор </t>
  </si>
  <si>
    <t>1) Федеральный закон от 06.10.2003 № 131-ФЗ "Об общих принципах организации местного самоуправления в РФ" ст. 17 п. 1 п.п.3                                                2) Федеральный закон от 25.09.1997 № 126-ФЗ "О финансовых основах местного самоуправления в Российской Федерации" ст. 5 п. 2</t>
  </si>
  <si>
    <t>1) 01.01.2006                        2) 25.09.1997</t>
  </si>
  <si>
    <t>800</t>
  </si>
  <si>
    <t>0610129910</t>
  </si>
  <si>
    <t>3) Закон РФ от 19.04.1991 № 1032-1 "О занятости населения в РФ" п. 1 ст. 7.2 гл. 1</t>
  </si>
  <si>
    <t>3) 19.04.1991</t>
  </si>
  <si>
    <t>1) Постановление Правительства Российской Федерации от 20.08.2004 № 113-ФЗ "О присяжных заседателях федеральных судов общей юрисдикции в РФ" ст. 5 ч. 14</t>
  </si>
  <si>
    <t>1) 20.08.2004</t>
  </si>
  <si>
    <t xml:space="preserve">2) Постановление Правительства Российской Федерации от 23.05.2005 № 320 "Об утверждении правил финансового обеспечения переданных исполнительно- распорядительным органам муницип. образований госуд. полномочий по составлению списков кандидатов в присяжные заседатели федеральных судов общей юрисдикции в РФ", правила </t>
  </si>
  <si>
    <t>2) 31.05.2005</t>
  </si>
  <si>
    <t>3) 01.09.2010</t>
  </si>
  <si>
    <t xml:space="preserve">Субвенции на обеспечение детей - сирот, оставшихся без попечения родителей, лиц из числа детей - сирот  и детей, оставшихся без попечения родителей, жилыми помещениями   </t>
  </si>
  <si>
    <t>1) 01.01.1997                        2) 01.10.2008                        3) 01.01.2008                     4) 01.06.2010</t>
  </si>
  <si>
    <t>1) 16.01.1995                         2) 24.11.1995                                 3) 07.05.2008                         4) 07.07.2006                        5) 30.09.2008</t>
  </si>
  <si>
    <t xml:space="preserve">№131-ФЗ «Об общих принципах организации местного самоуправления в РФ» ст.34, п.9
№196-ФЗ «О безопасности дорожного движения»
№157-З «Об авт.дорогах и автомобильной деятельности на территории Нижегородской области»
</t>
  </si>
  <si>
    <t>Мероприятия в области социальной политики (единовременная выплата на рождение ребенка женщинам, работающим в муниципальных учреждениях образования,  культуры и спорта)</t>
  </si>
  <si>
    <t xml:space="preserve">Резервный фонд администрации городского округа г. Бор (оказание единовременной материальной помощи родственникам 5-ти погибших при взрыве на строительстве двухсекционного многоэтажного дома по адресу: г. Бор, ул.Маяковского, д. 1а) </t>
  </si>
  <si>
    <r>
      <t>П</t>
    </r>
    <r>
      <rPr>
        <sz val="12"/>
        <color indexed="8"/>
        <rFont val="Times New Roman"/>
        <family val="1"/>
        <charset val="204"/>
      </rPr>
      <t>ротивопожарные мероприятия</t>
    </r>
  </si>
  <si>
    <r>
      <rPr>
        <sz val="12"/>
        <rFont val="Times New Roman"/>
        <family val="1"/>
        <charset val="204"/>
      </rPr>
      <t>06.10.03</t>
    </r>
    <r>
      <rPr>
        <sz val="12"/>
        <color indexed="23"/>
        <rFont val="Times New Roman"/>
        <family val="1"/>
        <charset val="204"/>
      </rPr>
      <t xml:space="preserve">
</t>
    </r>
    <r>
      <rPr>
        <sz val="12"/>
        <rFont val="Times New Roman"/>
        <family val="1"/>
        <charset val="204"/>
      </rPr>
      <t xml:space="preserve">06.05.11
21.12.94
21.12
</t>
    </r>
  </si>
  <si>
    <r>
      <rPr>
        <sz val="12"/>
        <rFont val="Times New Roman"/>
        <family val="1"/>
        <charset val="204"/>
      </rPr>
      <t>06.10.03</t>
    </r>
    <r>
      <rPr>
        <sz val="12"/>
        <color indexed="23"/>
        <rFont val="Times New Roman"/>
        <family val="1"/>
        <charset val="204"/>
      </rPr>
      <t xml:space="preserve">
</t>
    </r>
    <r>
      <rPr>
        <sz val="12"/>
        <rFont val="Times New Roman"/>
        <family val="1"/>
        <charset val="204"/>
      </rPr>
      <t xml:space="preserve">
14.03.95
24.06.9
</t>
    </r>
  </si>
  <si>
    <r>
      <rPr>
        <sz val="12"/>
        <rFont val="Times New Roman"/>
        <family val="1"/>
        <charset val="204"/>
      </rPr>
      <t>06.10.03</t>
    </r>
    <r>
      <rPr>
        <sz val="12"/>
        <color indexed="23"/>
        <rFont val="Times New Roman"/>
        <family val="1"/>
        <charset val="204"/>
      </rPr>
      <t xml:space="preserve">
</t>
    </r>
    <r>
      <rPr>
        <sz val="12"/>
        <rFont val="Times New Roman"/>
        <family val="1"/>
        <charset val="204"/>
      </rPr>
      <t xml:space="preserve">14.03.95
24.06.9
</t>
    </r>
  </si>
  <si>
    <r>
      <rPr>
        <b/>
        <sz val="12"/>
        <rFont val="Times New Roman"/>
        <family val="1"/>
        <charset val="204"/>
      </rPr>
      <t>1)</t>
    </r>
    <r>
      <rPr>
        <sz val="12"/>
        <rFont val="Times New Roman"/>
        <family val="1"/>
        <charset val="204"/>
      </rPr>
      <t xml:space="preserve"> с изм. и доп. вступает в силу с 19.05.2013;            </t>
    </r>
    <r>
      <rPr>
        <b/>
        <sz val="12"/>
        <rFont val="Times New Roman"/>
        <family val="1"/>
        <charset val="204"/>
      </rPr>
      <t xml:space="preserve"> 2)</t>
    </r>
    <r>
      <rPr>
        <sz val="12"/>
        <rFont val="Times New Roman"/>
        <family val="1"/>
        <charset val="204"/>
      </rPr>
      <t xml:space="preserve"> 03.08.2007</t>
    </r>
  </si>
  <si>
    <r>
      <rPr>
        <sz val="12"/>
        <color indexed="9"/>
        <rFont val="Times New Roman"/>
        <family val="1"/>
        <charset val="204"/>
      </rPr>
      <t xml:space="preserve">1111111111111111111111111111111111111111    </t>
    </r>
    <r>
      <rPr>
        <sz val="12"/>
        <rFont val="Times New Roman"/>
        <family val="1"/>
        <charset val="204"/>
      </rPr>
      <t xml:space="preserve">                                                                                                                                                                                                           25.03.2009 № 149</t>
    </r>
  </si>
  <si>
    <r>
      <rPr>
        <sz val="12"/>
        <color indexed="9"/>
        <rFont val="Times New Roman"/>
        <family val="1"/>
        <charset val="204"/>
      </rPr>
      <t>111111111111111111111111111111111111111111111111111111111111111111111111111111111111111</t>
    </r>
    <r>
      <rPr>
        <sz val="12"/>
        <rFont val="Times New Roman"/>
        <family val="1"/>
        <charset val="204"/>
      </rPr>
      <t>14.01.2015</t>
    </r>
  </si>
  <si>
    <r>
      <rPr>
        <sz val="12"/>
        <color indexed="9"/>
        <rFont val="Times New Roman"/>
        <family val="1"/>
        <charset val="204"/>
      </rPr>
      <t xml:space="preserve"> 111111111111111111111111111111111111111</t>
    </r>
    <r>
      <rPr>
        <sz val="12"/>
        <rFont val="Times New Roman"/>
        <family val="1"/>
        <charset val="204"/>
      </rPr>
      <t>28.01.2011</t>
    </r>
  </si>
  <si>
    <t>Расходные обязательства по предоставлению субсидий юридическим лицам (за исключением субсидий муниципальным учреждениям), индивидуальным предпринимателям, физическим лицам</t>
  </si>
  <si>
    <t xml:space="preserve">Услуги по комплектованию фондов библиотек книжной продукцией и периодикой, Услуги по библиотечному, информационному и справочному обслуживанию (2015 год).       1.Библиотечное, библиографическое и информационное обслуживание пользователей библиотеки 
2.Библиографическая обработка документов и создание каталогов
3.Формирование, учет, изучение, обеспечение физического сохранения и безопасности фондов библиотек (2016 год)
</t>
  </si>
  <si>
    <t>1.«Положение о Департаменте имущественных и земельных отношений администрации го г.Бор Нижегородской области»,утв.решением Совета депутатов го г.Бор НО от 10.12.2010г. №86, п.3.3.4     2.Устав муниципального образования городского округа город Бор Нижегородской области(принят реш.Совета депутатов от 25.01.2011 №1)ст.11,п.2</t>
  </si>
  <si>
    <t>Расходы за счет средств из фонда поддержки территорий Правительства НО</t>
  </si>
  <si>
    <t xml:space="preserve">Постановление Правительства НО от 30.04.2014 N 299 "Об утверждении ГП "Развитие культуры Нижегородской области" Развитие библиотечного дела Закон НО от 01.11.2008 N 147-З (ред. от 30.08.2016) "О библиотечном деле в Нижегородской области" (принят постановлением ЗС НО от 23.10.2008 N 1235-IV)
З "О мерах социальной поддержки отдельных категорий граждан по оплате жилья, отопления и освещения" для специалистов государственных и муниципальных учреждений культуры Нижегородской области.
ФЗ "Об основных гарантиях прав ребенка в РФ" № 124 ФЗ                 ФЗ РФ "Об образовании" № 273 ФЗ          Постановление Правительства РФ от 18.11.2013 г. № 1039 "О государственной аккредитации образовательной деятельности"       ФЗ "О библиотечном деле" № 78-ФЗ               ФЗ " Об обязательном      экземпляре документов" № 77- ФЗ    Приказ Министерства культуры НО " О проведении конкурсного отбора на получение иных межбюджетных трансфертов федерального бюджета на проведение мероприятий к подключению общедоступных библиотек НО к сети Интернет и развитие системы библиотечного дела с учетом задачи расширения информационных технологий и оцифровке" № 42      ФЗ "О музейном фонде РФ и музеях в РФ" № 54 от 26.05.1996 г.  ФЗ "Об информации, информационных технологиях и о защите информации" № 149-ФЗ 27.07.2006 г. "Налоговый кодекс РФ"№ 146-ФЗ ч. 1 31.07.1998Постановление администрации городского округа г. Бор Нижегородской области от Постановление администрации городского округа г. Бор Нижегородской области от 24.05.2011 N 2241"Об утверждении Положения о порядке выплаты денежной компенсации на книгоиздательскую продукцию и периодические издания педагогическим работникам муниципальных образовательных учреждений, подведомственных отделу культуры администрации городского округа город Бор Нижегородской области"
06.05.2011 N 1988(ред. от 04.03.2014)"Об оплате труда работников муниципальных бюджетных и автономных учреждений культуры и муниципальных бюджетных образовательных учреждений дополнительного образования детей городского округа город Бор Нижегородской области, подведомственных отделу культуры администрации городского округа город Бор Нижегородской области"(вместе с "Положением об оплате труда работников муниципальных бюджетных и автономных учреждений культуры городского округа город Бор Нижегородской области", "Порядком формирования должностных окладов, ставок заработной платы работников учреждений культуры", "Примерным положением о распределении стимулирующей части фонда оплаты труда работников муниципальных бюджетных и автономных учреждений культуры... 
</t>
  </si>
  <si>
    <t xml:space="preserve">1.Федеральный закон от 6.10.2003 №131-ФЗ «Об общих принципах организации местного самоуправления в Российской Федерации» 
Ст.16 п.1 пп.7
2.МП»Развитие пассаж. транспорта на территории го г.Бор на 2015-2017гг»,утв.постан.адм-ции го г.Бор от 18.11.14г. №8174 с измен.от31.07.15г.№3848, раздел 3.1
</t>
  </si>
  <si>
    <t>Непрограммное направление деятельности, в т.ч. прочие выплаты по обязательствам городского округа (оплата услуг за предоставление статистической информации; общегородские мероприятия; содержание председателей уличных комитетов)</t>
  </si>
  <si>
    <t>МП "Организация и проведение оплачиваемых общественных работ на территории город. округа г.Бор", в т.ч. мероприятия по содействию занятости населения</t>
  </si>
  <si>
    <t>МП "Комплексные меры противодействия злоупотреблению наркотиками и их незаконному обороту в город. округе г.Бор", в т. ч.  реализация мероприятий антинаркотической направленности</t>
  </si>
  <si>
    <t>МП "Патриотическое и духовно - нравственное воспитание в город. округе г. Бор", в т. ч. расходы на реализацию мероприятий, направленных на духовно - нравственное воспитание в город. округе г. Бор</t>
  </si>
  <si>
    <t>МП "Улучшение условий и охраны труда в организациях город. округа г.Бор", в т.ч. мероприятия по улучшению условий труда (обучение по охране труда и проверке знаний по ОТ)</t>
  </si>
  <si>
    <t>Обеспечение проживающих в город. округе и нуждающихся в жилых помещениях малоимущих граждан жилыми помещениями, орг-ция стр-ва и содержания муниц. жилищного фонда, создание условий для жилищного стр-ва, осуществление муниципального жилищного контроля, в т. ч. расходы на строительство, реконструкцию, проектно - изыскательские работы по отрасли "Жилищно - коммунальное хозяйство"</t>
  </si>
  <si>
    <t>П/пр. "Доп.меры адресной поддержки населения и общественных организаций городского округа г.Бор", в т. ч. ежемесячная доплата к пенсиям лицам, замещавшим муниципальные должности и лицам, замещавшим должности муниципальной службы городского округа г. Бор</t>
  </si>
  <si>
    <t>Непрограммное направление деятельности, в т. ч. прочие выплаты по обязательствам городского округа ( оплата членских взносов)</t>
  </si>
  <si>
    <t>ОО "Ветераны правоохранительных органов городского округа г.Бор НО", в т.ч.:</t>
  </si>
  <si>
    <t>Борская городская организация НОО ООО "ВОИ", в т.ч.:</t>
  </si>
  <si>
    <t>Борское городское отделение Нижегородского обл. отделения Общероссийской ОО "Всероссийское общество охраны природы", в т.ч.: мероприятия в рамках п/пр. "Доп. меры адресной поддержки населения и общественных орг-ций город. округа г.Бор"</t>
  </si>
  <si>
    <t xml:space="preserve">1.Закон Нижегородской области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от 30.09.2008 №116-З
 ст.2п.1 пп.6
2.Федеральный закон от 21.12.1996 №159-ФЗ «О дополнительных гарантиях по социальной поддержке детей-сирот и детей, оставшихся без попечения родителей» Ст.8
3.Закон НО от 18.12.14г. №184-З»Об обл.бюджете на 2015ги на плановый 2016 и 2017гг», Приложение 23,табл.33,34
</t>
  </si>
  <si>
    <t xml:space="preserve">Постановление Нижегородской области от 20.11.2013 № 862 Об утверждении положения о порядке и условиях использования субвенций из средств областного бюджета бюджетам муниципальных районов и городских округов Нижегородской области на осуществление отдельных государственных полномочий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в части отлова и содержания безнадзорных животных
</t>
  </si>
  <si>
    <t>2010325210</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</si>
  <si>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</si>
  <si>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 xml:space="preserve"> 0510100360</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</si>
  <si>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</si>
  <si>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Организация капитального ремонта, ремонта и содержания закрепленных автомобильных дорог общего пользования и искусственных дорожных сооружений в их составе</t>
  </si>
  <si>
    <t>Организация благоустройства и озеленения</t>
  </si>
  <si>
    <t>Уборка территорий и аналогичная деятельность</t>
  </si>
  <si>
    <t>Обеспечение деятельности подведомственного учреждения</t>
  </si>
  <si>
    <t>0510101360</t>
  </si>
  <si>
    <t>3.</t>
  </si>
  <si>
    <t>0520100220</t>
  </si>
  <si>
    <t>Исполнение обязательств администрации гороского округа город Бор по по финансированию мер социально-экономической поддержки молодым-специалистам - участникам областной целевой программы "Социально-экономическая поддержка молодых специалистов, работающих в учреждениях образования, здравоохранения, спорта и культуры Нижегородской области" на 2006-2020 годы", утвержденной Законом Нижегородской области от 03.06.2006года в части погашения процентной ставки по кредитам, оформленных молодыми специалистами на доплату стоимости жилых домов, сверх регламентированной областной программой.</t>
  </si>
  <si>
    <t>Кантауровский территориальный отдел администрации городског о округа город Бор Нижегородской области</t>
  </si>
  <si>
    <t xml:space="preserve"> МП "Защита населения и территорий от чрезвычайных ситуаций,обеспечение пожарной безопасности и безопасности людей на водных обектах городского округа город Бор"</t>
  </si>
  <si>
    <t>1) "Об автомобильных дорогах и дорожной деятельности на территории Нижегородской области" Закон Нижегородской области 108-з ст.24, п.4 от 31.05.2000г;                        2) Об втомобильных дорогах и дорожной деятельности на территории НО "Закон Нижегородской области 157-з ст.9, п.4 от 04.12.2008;                            3) Федеральный Закон "Об общих принципах организации местного самоуправления в Российской Федерации" 131ФЗ ст.14 п.1 п.п 1 от 06.10.2003;        4) О федеральной целевой программе "Социальное развитие села" Постановление Правительства РФ п.4 от 03.12.2002г</t>
  </si>
  <si>
    <t xml:space="preserve">Реализация мероприятий направленных на уборку территории и аналогичную деятельность в рамках МП "Развитие сферы жилищно-коммунального хозяйства городского округа г.Борг" </t>
  </si>
  <si>
    <t>Уборка территориии аналогичная деятельность</t>
  </si>
  <si>
    <t xml:space="preserve">На обеспечение  деятельности МБУ "Кантауровский центр обеспечения и содержания территории" в рамках  МП"Развитие сферы жилищно-коммунального хозяйства городского округа г.Бор" Ррасходы на обеспечение деятельности подведомственных учреждений </t>
  </si>
  <si>
    <t>Управление средствами резервного фонда администрации городского округа город Бор направленных на содержание дорожного хозяйства;благоустройство;развитие инфраструктуры</t>
  </si>
  <si>
    <t>0540125060</t>
  </si>
  <si>
    <t xml:space="preserve">1) Федеральный закон от 06.10.2003 № 131-ФЗ "Об общих принципах организации местного самоуправления в Российской Федерации" ст. 14, п. 1, п.п. 5
2)Постановление Правительства Российской Федерации от 03.12.2002 № 858 "О федеральной целевой программе "Социальное развитие села до 2013 года" п. 4
3) Закон Нижегородской области от 04.12.2008 № 157-З "Об автомобильных дорогах и дорожной деятельности на территории Нижегородской области" ст. 9, п. 4
</t>
  </si>
  <si>
    <t xml:space="preserve">1)01.01.2006,
2)01.01.2003
3)14.12.2008
</t>
  </si>
  <si>
    <t>На обеспечение деятельности МБУ " Линдовский центр обеспечения территорий" в рамках МП "Защита населения и территорий от чрезвычайных ситуаций,обеспечение пожарной безопасности и безопасности людей на водных объектах городского округа город Бор"</t>
  </si>
  <si>
    <t>На обеспечение мероприятий  в рамках МП "Защита населения и территорий от чрезвычайных ситуаций,обеспечение пожарной безопасности и безопасности людей на водных объектах городского округа город Бор"</t>
  </si>
  <si>
    <t xml:space="preserve">На обеспечениемероприятий  в рамках МП "Развитие сферы жилищно-коммунального хозяйства городского округа г.Бор " </t>
  </si>
  <si>
    <t>На обеспечение деятельности МБУ "Останкинский центр обеспечения и содержания территории" в рамках МП "Защита населения и территорий от чрезвычайных ситуаций,обеспечение пожарной безопасности и безопасности людей на водных объектах городского округа город Бор"</t>
  </si>
  <si>
    <t>На обеспечение противопожаргых мероприятий в рамках МП "Защита населения и территорий от чрезвычайных ситуаций,обеспечение пожарной безопасности и безопасности людей на водных объектах городского округа город Бор"</t>
  </si>
  <si>
    <t>На обеспечение мероприятий в рамках МП "Защита населения и территорий от чрезвычайных ситуаций,обеспечение пожарной безопасности и безопасности людей на водных объектах городского округа город Бор"</t>
  </si>
  <si>
    <t xml:space="preserve">1) Федеральный закон  от №131-ФЗ ""Об общих принципах организации местного самоуправл ения в Российской Федерации""
2) Федеральный закон  от №8-ФЗ ""О погребении и похоронном деле""             
3) Закон Правительства Нижегородской области от  №144-З ""О чистоте и порядке на территории Нижегородс кой области""                      4) Решение Совет депутатов городского округа город Бор Нижегородской области от 
13.12.2013 №98 ""Об утверждени и правил чистоты и порядка на территории городского округа город Бор Нижегородс кой области"" </t>
  </si>
  <si>
    <t>На обеспечение деятельности МБУ " Редькинский центр обеспечения территорий" в рамках МП "Защита населения и территорий от чрезвычайных ситуаций,обеспечение пожарной безопасности и безопасности людей на водных объектах городского округа город Бор"</t>
  </si>
  <si>
    <t>22.05.2011 г. (действующая редакция от 13.07.15 г.)                 21.12.1994 г. (действующая редакция от 23.06.16           26.10.1995 г. (действующая редакция от 02.02.16 г.)</t>
  </si>
  <si>
    <t xml:space="preserve">10.12.1995 г. (действующая редакция от 03.07.16г.)  04.12.2008 г. (действующая редакция от 02.03.16 г.)                                                                                               </t>
  </si>
  <si>
    <t>24.06.1998 г. (действующая редакция от 03.07.16 г.)                                                       10.09.2010 г. (действующая редакция от 02.03.16 г.)                                                        02.08.2007 г. (действующая редакция от 02.03.16 г.)</t>
  </si>
  <si>
    <t>24.06.1998 г. (действующая редакция от 03.07.16 г.)                                                       10.09.2010 г. (действующая редакция от 02.03.16 г.)                                                           02.08.2007 г. (действующая редакция от 02.03.16 г.)</t>
  </si>
  <si>
    <t>24.06.1998 г. (действующая редакция от 03.07.16 г.)                                                       10.09.2010 г. (действующая редакция от 02.03.16 г.)                                                          02.08.2007 г. (действующая редакция от 02.03.16 г.)</t>
  </si>
  <si>
    <t>Распоряжение Правительства НО № 1322-р от 23.08.2016 (для приобретения и установки детских игровых элементов детской площадки по адресу: д. Тушнино), Распоряжение Правительства НО № 1859-р от 21.11.2016 (на приобретение игрового комплекса для установки на детской площадке по адресу: с. Редькино, у дома 12)</t>
  </si>
  <si>
    <t>На обеспечение деятельности МБУ " Ситниковский центр обеспечения и содержания  территории" в рамках МП "Защита населения и территорий от чрезвычайных ситуаций,обеспечение пожарной безопасности и безопасности людей на водных объектах городского округа город Бор"</t>
  </si>
  <si>
    <t>На обеспечение деятельности МБУ " Ситниковский центр обеспечения и содержания территории" в рамках МП "Защита населения и территорий от чрезвычайных ситуаций,обеспечение пожарной безопасности и безопасности людей на водных объектах городского округа город Бор"</t>
  </si>
  <si>
    <t xml:space="preserve">1) Об втомобильных дорогах и дорожной деятельности на территории НО "Закон Нижегородской области 157-з ст.9, п.4 от 04.12.2008;                            2) Федеральный Закон "Об общих принципах организации местного самоуправления в Российской Федерации" 131ФЗ ст.14 п.1 п.п 1 от 06.10.2003;        </t>
  </si>
  <si>
    <t xml:space="preserve">1) Закон Нижегородской области "Об охране озелененных территорий Нижегородской области" №110-з ст.7,п.3 от 07.09.2007;                             2) Федеральный Закон "Об общих принципах организации местного самоуправления в Российской Федерации" 131-ФЗ ст.14, п.1 п.п 19 от 06.10.2003г;                3) Постановления Правительства РФ "Об утверждении пожарной безопасности в лесах" №417 п.1 от 30.06.2007                              </t>
  </si>
  <si>
    <t xml:space="preserve">1) Закон Нижегородской области "Об охране озелененных территорий Нижегородской области" №110-з ст.7,п.3 от 07.09.2007;                                                      2) Федеральный Закон "Об особо охраняемых природных территориях" 33-ФЗ ст.2, п.8 п 9 от 14.03.1995;                          3) Федеральный Закон "Об общих принципах организации местного самоуправления в Российской Федерации" 131-ФЗ ст.14, п.1 п.п 19 от 06.10.2003г;                4) Постановления Правительства РФ "Об утверждении пожарной безопасности в лесах" №417 п.1 от 30.06.2007                         </t>
  </si>
  <si>
    <t>На обеспечение деятельности МБУ " Ямновский центр обеспечения территорий" в рамках МП "Защита населения и территорий от чрезвычайных ситуаций,обеспечение пожарной безопасности и безопасности людей на водных объектах городского округа город Бор"</t>
  </si>
  <si>
    <t xml:space="preserve">1) Закон Нижегородской области "О пожарной безопасности" 16-3 ст.6 от 26.10.1995;     2)Постановление  администрации городского окурга город Бор Нижегородской области "Об утверждении МП "Защита населения и территорий от чрезвычайных ситуаций, обеспечения пожарной безопасности и безопасности людей на водных объектах городского округа г. Бор Нижегородской области" 5930от 24.11.2015. в целом.;                          3) Закон НО "О молодежной политике" 70-з, гр.4 от 25.04.1977. 4) "О газоснабжении в РФ " 69-ФЗ ст.19 от 31.03.1999г;                        5) "Об общих принципах организации местного самоуправления в Российской Федерации" Закон РФ № 131-ФЗ ст.14 п.1 п.п9 от 06.10.2003                                 </t>
  </si>
  <si>
    <t xml:space="preserve">1) Закон Нижегородской области "Об охране озелененных территорий Нижегородской области" №110-з ст.7,п.3 от 07.03.2007;                        2) Постановление Правительства Нижегородской области "Об утверждении типовых праил санитарного содержания территорий, организации уборки и обеспечения чистоты и порядка на территории НО" №309 п.2 от 12.12.2005;               3) Федеральный Закон "Об особо охраняемых природных территориях" 33-ФЗ ст.2, п.6 от 14.03.1995;                          4) Федеральный Закон "Об общих принципах организации местного самоуправления в Российской Федерации" 131-ФЗ ст.14, п.1 п.п 19 от 06.10.2003г;                5) Постановления Правительства РФ "Об утверждении пожарной безопасности в лесах" №417 п.1 от 30.06.2007                              </t>
  </si>
  <si>
    <t xml:space="preserve">1) Постановление Правительства НО "О перечне гарантированных соц.услуг предоставляемых населению гос. Учреждениями соц. Обслуживания НО №110 р.2от 07.04.2006г;                        2) постановления Правительства " О реализации на территории НО Федерального законаот 12.01.1996 "8-фз "О погребении и похоронном деле" 146 п.4 от 21.06.2005;               3) Федеральный Закон "о погребении и похоронном деле" 8-ФЗ ст.26 от 12.01.1996г;                    4) Федеральный Закон " Об общих принципах организации местного самоуправления в Российской Федерации" 131-ФЗ ст.14 п.1 п.п.22 от 06.10.2003г;    5) Постановление Правительства РФ "О нормах расходования денежных средств на погребение военнослужащих" № 460 п.1 06.05.1994 </t>
  </si>
  <si>
    <t xml:space="preserve">1) Закон Нижегородской области "Об охране озелененных территорий Нижегородской области" №110-з ст.7,п.3 от 07.03.2007;                            2) Постановление Правительства Нижегородской области "Об утверждении типовых праил санитарного содержания территорий, организации уборки и обеспечения чистоты и порядка на территории НО" №309 п.2 от 12.12.2005                           3) Федеральный Закон "Об особо охраняемых природных территориях" 33-ФЗ ст.2, п.6 от 14.03.1995;                          4) Федеральный Закон "Об общих принципах организации местного самоуправления в Российской Федерации" 131-ФЗ ст.14, п.1 п.п 19 от 06.10.2003г;                5) Постановления Правительства РФ "Об утверждении пожарной безопасности в лесах" №417 п.1 от 30.06.2007                         </t>
  </si>
  <si>
    <t>04  03         05        05</t>
  </si>
  <si>
    <t>09   10      03  05</t>
  </si>
  <si>
    <t xml:space="preserve">1) Закон Нижегородской области "Об охране озелененных территорий Нижегородской области" №110-з ст.7,п.3 от 07.03.2007;                            2) Постановление Правительства Нижегородской области "Об утверждении типовых праил санитарного содержания территорий, организации уборки и обеспечения чистоты и порядка на территории НО" №309 п.2 от 12.12.2005                           3) Федеральный Закон "Об особо охраняемых природных территориях" 33-ФЗ ст.2, п.6 от 14.03.1995;                          4) Федеральный Закон "Об общих принципах организации местного самоуправления в Российской Федерации" 131-ФЗ ст.14, п.1 п.п 19 от 06.10.2003г;                5) Постановления Правительства РФ "Об утверждении пожарной безопасности в лесах" №417 п.1 от 30.06.2007   </t>
  </si>
  <si>
    <t xml:space="preserve"> 1. Федеральный закон  "Бюджетный кодекс РФ" от  31.07.1998 "№ 145-фз"                          2. Постановление администрации городского округа г.Бор от27.04.2016 №1931 «Об утверждении правил определения нормативных затрат на обеспечение функций органов местного самоуправления, отраслевых(функциональных)структурных подразделений,а также территориальных органов администрации городского округа г.Бор и находящихся в их ведении казенных учреждений»</t>
  </si>
  <si>
    <t xml:space="preserve"> 1. Федеральный закон  "Бюджетный кодекс РФ" от  31.07.1998 "№ 145-фз"  2.Федеральный закон "О Добровольной пожарной охране" от 06.05.2011 №100-ФЗ, в целом.                   3. Закон Нижегородской области " О пожарной безопасности" от 26.10.1995 "№ 16-з" 4.Постановление администрации городского округа г.Бор от 16.12.2011 №6920 «О создании МБУ Большепикинский центр обеспечения и содержания территории», в целом. 
5. Распоряжение администрации городского округа г.Бор от 02.04.2013 №73 «Об утверждении порядка расчета нормативных затрат на оказание муниц.услуг и нормативных затрат на содержание имущества МБУ и МАУ, подведомственных ГРБС-администрации городского округа г.Бор». 
6. Распоряжение админ.городского округа г.Бор от 02.04.2013 №74 «Об утверждении порядка составления и утверждения плана ФХД МБУ и МАУ, подведомственных ГРБС-администрации городского округа г.Бор».
</t>
  </si>
  <si>
    <t xml:space="preserve">1) Ред. От 03.07.2016                            2) 06.05.2011      3) 26.10.1995     4) 16.12.2011 5)02.04.2013
6)02.04.2013
</t>
  </si>
  <si>
    <t>1.Федеральный закон "О Добровольной пожарной охране" от 06.05.2011 №100-ФЗ, в целом.                   2. Закон Нижегородской области " О пожарной безопасности" от 26.10.1995 "№ 16-з" 3.Постановление администрации городского округа г.Бор от 16.12.2011 №6920 «О создании МБУ Большепикинский центр обеспечения и содержания территории», в целом. 
4. Распоряжение администрации городского округа г.Бор от 02.04.2013 №73 «Об утверждении порядка расчета нормативных затрат на оказание муниц.услуг и нормативных затрат на содержание имущества МБУ и МАУ, подведомственных ГРБС-администрации городского округа г.Бор», в целом.
5. Распоряжение админ.городского округа г.Бор от 02.04.2013 №74 «Об утверждении порядка составления и утверждения плана ФХД МБУ и МАУ, подведомственных ГРБС-администрации городского округа г.Бор», в целом</t>
  </si>
  <si>
    <t>1) 06.05.2011      2) 26.10.1995     3) 16.12.2011 4)02.04.2013
5)02.04.2013</t>
  </si>
  <si>
    <t>Содержание объектов озелениея</t>
  </si>
  <si>
    <t>1. Постановление Правительства Нижегородской области " Об утверждении типовых Правил санитарного содержания территорий,организации уборки и обеспечения чистоты и порядка на территории НО" от 12.12.2005 "№ 309", в целом.                                  2. Решение Совета депутатов городского округа г.Бор " Об утверждении правил благоустройства, обеспечения чистоты и порядка на территории городского округа город Бор Нижегородской области от 13.12.2013 "№ " 98", в целом.                        3. Закон Нижегородской области " Об охране озелененных территорий НО" от 07.09.2007 "№ 110-з", в целом.                           4. Постановление Правительства Нижегородской области " О санитарной очистке территории НО от твердых бытовых отходов" от 30.09.2005 "№ 253", в целом.                      5. Закон Нижегородской области " Об отходах производства и потребления" от 23.11.2001 "№  226-з", в целом.                                       6. Постановление Правительства Нижегородской области " Об утверждении типовых правил санитарного содержания территорий, организации уборки и обеспечения чистоты и порядка на территории Нижегородской области" от 11.12.2009 "№ 919", в целом.</t>
  </si>
  <si>
    <t>1) 12.12.2005              2) 12.12.2005     3)07.09.2007       4)30.09.2005      5)23.11.2001       6)11.12.2009</t>
  </si>
  <si>
    <t xml:space="preserve"> 1. Федеральный закон  "Бюджетный кодекс РФ" от  31.07.1998 "№ 145-фз"                                                 2. Постановление Правительства Нижегородской области " Об утверждении типовых Правил санитарного содержания территорий,организации уборки и обеспечения чистоты и порядка на территории НО" от 12.12.2005 "№ 309".                                 3. Решение Совета депутатов городского округа г.Бор " Об утверждении правил благоустройства, обеспечения чистоты и порядка на территории городского округа город Бор Нижегородской области от 13.12.2013 "№ " 98".                                         4. Постановление Правительства Нижегородской области " О санитарной очистке территории НО от твердых бытовых отходов" от 30.09.2005 "№ 253"               .                      5. Закон Нижегородской области " Об отходах производства и потребления" от 23.11.2001 "№  226-з".                                       </t>
  </si>
  <si>
    <t>1) Ред. От 03.07.2016                                    2) 12.12.2005 (ред. от 08.02.2011)              2) 12.12.2005           3)30.09.2005      4)23.11.2001       5)11.12.2009</t>
  </si>
  <si>
    <t xml:space="preserve">  1. Федеральный закон  "Бюджетный кодекс РФ" от  31.07.1998 "№ 145-фз"                                                 2. Решение Совета депутатов городского округа г.Бор " Об утверждении правил благоустройства, обеспечения чистоты и порядка на территории городского округа город Бор Нижегородской области от 13.12.2013 "№ " 98".                                        3.  Постановление администрации городского округа г.Бор " О создании муниципального бюджетного учреждения "Большепикинский центр обеспечения и содержания территории" от 16.12.2011 "№  6920".                                            4. Распоряжение администрации городского округа г.Бор " Об утверждении порядка составления и утверждения плана финансово-хозяйственной деятельности МБУ и МАУ, подведомственных ГРБС - администрации городского округа г.Бор" от 02.04.2013 "№ 74", в целом.                                          5. Распоряжение администрации городского округа г.Бор " Об утверждении порядка расчета нормативных затрат на оказание муниц. услуг и нормативных затрат на содержание имущества МБУ и МАУ, подведомственными ГРБС - администрации город. округа г.Бор " от  02.04.2013 "№ 73".</t>
  </si>
  <si>
    <t>1) Ред. От 03.07.2016                                  2) 12.12.2005            3)16.12.2011         4)02.04.2013       5)02.04.2013</t>
  </si>
  <si>
    <t>1. Федеральный закон  "Бюджетный кодекс РФ" от  31.07.1998 "№ 145-фз"                                                 2. Федеральный закон " О безопасности дорожного движения" от 10.12.1995 "№ 196-фз".                        3.  Федеральный закон " Об общих принципах организации местного самоуправления в Российской Федерации" от 06.10.2003 "№  131-ФЗ",                                      4. Закон Нижегородской области " Об автомобильных дорогах и дорожной деятельности на территории НО" от 04.12.2008  " № 157-з".                                          5. Распоряжение администрации городского округа г.Бор " Об утверждении порядка расчета нормативных затрат на оказание муниц. услуг и нормативных затрат на содержание имущества МБУ и МАУ, подведомственными ГРБС - администрации город. округа г.Бор " от  02.04.2013 "№ 73".                                    5. Распоряжение администрации городского округа г.Бор " Об утверждении порядка составления и утверждения плана финансово-хозяйственной деятельности МБУ и МАУ, подведомственных ГРБС - администрации городского округа г.Бор" от 02.04.2013 "№ 74".</t>
  </si>
  <si>
    <t>1) Ред. от 03.07.2016                    2)10.12.1995       3)06.10.2003 4)04.12.2008 5)02.04.2013 6)02.04.2013</t>
  </si>
  <si>
    <t>Расходы на обеспечение детельности муниципальных учреждений</t>
  </si>
  <si>
    <t xml:space="preserve">1) Закон Нижегородской области "О пожарной безопасности" 16-3 ст.6 от 26.10.1995;     2)Постановление  администрации городского окурга город Бор Нижегородской области "Об утверждении МП "Защита населения и территорий от чрезвычайных ситуаций, обеспечения пожарной безопасности и безопасности людей на водных объектах городского округа г. Бор Нижегородской области" 5930от 24.11.2015. в целом.;                          3) Закон НО "О молодежной политике" 70-з, гр.4 от 25.04.1977.                    4) "Об общих принципах организации местного самоуправления в Российской Федерации" Закон РФ № 131-ФЗ ст.14 п.1 п.п9 от 06.10.2003                                 </t>
  </si>
  <si>
    <t xml:space="preserve">1..21.12.1994 г. (действующая редакция от 23.06.16 г.)                                                          2.26.10.1995 г. (действующая редакция от 02.02.16г.)      3.16.12.2011г.      4.02.04.2013 г.    </t>
  </si>
  <si>
    <t xml:space="preserve">1.Закон Нижегородской области "О защите населения и территорий НО от чрезвычайных ситуаций природного и техногенного характера" от 04.01.1996 г. № 17-з                                                2.Постановление администрации городского округа г.Бор "О создании муниципального бюджетного учреждения "Октябрьский центр обеспечения и содержания территории"  от 16.12.2011 г. № 6922                         3. Распоряжение администрации городского округа г.Бор от 02.04.2013 №73 «Об утверждении порядка расчета нормативных затрат на оказание муниц.услуг и нормативных затрат на содержание имущества МБУ и МАУ, подведомственных ГРБС-администрации городского округа г.Бор». 
</t>
  </si>
  <si>
    <t xml:space="preserve">1.04.01.1996 г. (действующая редакция от 06.05.16г.)    2.16.12.2011 г.   3.02.04.2013 г.                                                                                            </t>
  </si>
  <si>
    <t xml:space="preserve">1.Федеральный закон "Об отходах производства и потребления" от 24.06.1998 г. № 89-фз                                                      2. Закон Нижегородской области "Об охране озелененных  территорий НО" от 07.09.2007 г. № 110-з    3.Решение Совета депутатов городского округа г.Бор " Об утверждении правил благоустройства, обеспечение чистоты и порядка на територии городского округа г. Бор" от 13.12.2013 г. № 98                   </t>
  </si>
  <si>
    <t xml:space="preserve">1.Федеральный закон "Об отходах производства и потребления" от 24.06.1998 г. № 89-фз                        2. Закон Нижегородской области "Об обеспечении чистоты и порядка на территории НО" от 10.09.2010 г. № 144-з                  3.Закон Нижегородской области "О государственном надзоре в сфере благоустройства на территории НО" от 02.08.2007 г. № 88-з       4.Решение Совета депутатов городского округа г.Бор " Об утверждении правил благоустройства, обеспечение чистоты и порядка на територии городского округа г. Бор" от 13.12.2013 г. № 98                   </t>
  </si>
  <si>
    <t>1).ФЗ №131 от 06.10.2003г. "Об общих принципах организации местного самоуправления в Российской Федерации" ст 17 ч1 п7                                          2) Устав муниципального образования городского округа город Бор, утвержденного Советом депутатов городского округа город Бор от 25.01.2011г. №1</t>
  </si>
  <si>
    <t xml:space="preserve">1) Закон Нижегородской области "О пожарной безопасности" 16-3 ст.6 от 26.10.1995;     2)Постановление  администрации городского окурга город Бор Нижегородской области "Об утверждении МП "Защита населения и территорий от чрезвычайных ситуаций, обеспечения пожарной безопасности и безопасности людей на водных объектах городского округа г. Бор Нижегородской области" 5930от 24.11.2015. в целом.;                              3) "Об общих принципах организации местного самоуправления в Российской Федерации" Закон РФ № 131-ФЗ ст.14 п.1 п.п9 от 06.10.2003 4) Федеральный з-он  от 21.12.1994 года  №69-ФЗ " О пожарной безопасности"       5) ФЗ от 22.07.1998 №123-ФЗ "Технический регламент о требованиях пожарной безопасности"                     </t>
  </si>
  <si>
    <t>2. Социальные выплаты гражданам, кроме публичных нормативных социальных выплат</t>
  </si>
  <si>
    <t xml:space="preserve">1) Закон Нижегородской области "О денежном содержании лиц замещающих муниципальные должности в НО" №93-З ст.6 от 10.10.2003;                               2) Закон Нижегородской области "О муниципальной службе в НО" №99-З ст.38 абз.1 от 03.08.2007г                3) Федеральный закон "О муниципальной службе в Российской Федерации" 25-ФЗ ст.5,п.2 от 02.03.2007г.;                 4) Федеральный закон "Об общих принципах организации местного самоуправления в Российской Федерации" 131-ФЗ ст.34, п.9 от 06.10.2003;                            5) Федеральный закон "О финансовых основах местного самоуправления в Российской Федерации" 126-ФЗ ст.22, п.2 от 25.09.1997г;           6)Федеральный закон "Об охране окружающей среды"7-ФЗ ст.16, п.п.1.3 от 10.01.2002;    7)Поставление Правительства "Об утверждении порядка определения платы и ее предельных размеров за загрязнение окружающей природной среды, размещение отходов, другие виды вредного воздействия" №632 в целом от 20.08.1992; </t>
  </si>
  <si>
    <t xml:space="preserve">1) 10.10.2003;    2) 03.08.2007;   3) 02.03.2007;   4) 30.12.2015;   5)25.09.1997;    6)10.01.2002;    7)20.08.1992
</t>
  </si>
  <si>
    <t>1) "Об автомобильных дорогах и дорожной деятельности на территории Нижегородской области" Закон Нижегородской области 108-з ст.24, п.4 от 31.05.2000г;                        2) Об втомобильных дорогах и дорожной деятельности на территории НО "Закон Нижегородской области 157-з ст.9, п.4 от 04.12.2008;                            3) Федеральный Закон "Об общих принципах организации местного самоуправления в Российской Федерации" 131ФЗ ст.14 п.1 п.п 1 от 06.10.2003</t>
  </si>
  <si>
    <t xml:space="preserve">1) 31.05.2000;  2) 04.12.2008;  3) 06.10.2003; </t>
  </si>
  <si>
    <t xml:space="preserve">1.Федеральный закон "О пожарной безопасности" от 21.12.1994 г. № 69-фз        2.Закон Нижегородской области "О пожарной безопасности" от 26.10.1995 г. № 16-з    3.Постановление администрации городского округа г.Бор "О создании муниципального бюджетного учреждения "Октябрьский центр обеспечения и содержания территории"  от 16.12.2011 г. № 6922         4.Распоряжение администрации городского округа г.Бор от 02.04.2013 №73 «Об утверждении порядка расчета нормативных затрат на оказание муниц.услуг и нормативных затрат на содержание имущества МБУ и МАУ, подведомственных ГРБС-администрации городского округа г.Бор». 
</t>
  </si>
  <si>
    <t>1. Публичные нормативные социальные выплаты гражданам</t>
  </si>
  <si>
    <t>0820472230</t>
  </si>
  <si>
    <t>08204S2230</t>
  </si>
  <si>
    <t>0550225080</t>
  </si>
  <si>
    <t>Ситниковский территориальный отдел администрации городского округа город Бор Нижегородской области</t>
  </si>
  <si>
    <t>Неклюдовский террииальный отдел администрации городского округа город Бор Нижегородской области</t>
  </si>
  <si>
    <t>0110120590</t>
  </si>
  <si>
    <t>0110374200</t>
  </si>
  <si>
    <t>03301L0270</t>
  </si>
  <si>
    <t>0130424010</t>
  </si>
  <si>
    <t>0720125150</t>
  </si>
  <si>
    <t>02102S2450</t>
  </si>
  <si>
    <t>1510272100</t>
  </si>
  <si>
    <t>5.7.</t>
  </si>
  <si>
    <t>5.8.</t>
  </si>
  <si>
    <t>0340125260</t>
  </si>
  <si>
    <t>отчетный финансовый год 2016г</t>
  </si>
  <si>
    <t>текущий финансовый год (уточненныйплан на 01.09.2017г)</t>
  </si>
  <si>
    <t>текущий финансовый год (факт по состоянию на 01.09.2017т)</t>
  </si>
  <si>
    <t>очередной финансовый год 2018г</t>
  </si>
  <si>
    <t>1-ый год планового периода 2019г</t>
  </si>
  <si>
    <t>2-ой год планового периода 2020г</t>
  </si>
  <si>
    <t>1710725130</t>
  </si>
  <si>
    <t>0440100240</t>
  </si>
  <si>
    <t xml:space="preserve"> 0440128500</t>
  </si>
  <si>
    <t>0440128550</t>
  </si>
  <si>
    <t>1740227000</t>
  </si>
  <si>
    <t xml:space="preserve"> 0540125010</t>
  </si>
  <si>
    <t>2020125110</t>
  </si>
  <si>
    <t>0810124100</t>
  </si>
  <si>
    <t>0540125010</t>
  </si>
  <si>
    <t xml:space="preserve">202010590,  </t>
  </si>
  <si>
    <t xml:space="preserve">0540125060    </t>
  </si>
  <si>
    <t xml:space="preserve">202010590  </t>
  </si>
  <si>
    <t xml:space="preserve"> 0810124100</t>
  </si>
  <si>
    <t xml:space="preserve"> 2020125110</t>
  </si>
  <si>
    <t xml:space="preserve"> 0540125060    </t>
  </si>
  <si>
    <t xml:space="preserve"> 0540125050</t>
  </si>
  <si>
    <t>0830000250</t>
  </si>
  <si>
    <t>202010590</t>
  </si>
  <si>
    <t xml:space="preserve"> 202012511</t>
  </si>
  <si>
    <t>0550100190</t>
  </si>
  <si>
    <t xml:space="preserve"> 0820124100</t>
  </si>
  <si>
    <t xml:space="preserve"> 0540125060</t>
  </si>
  <si>
    <t>0330129850</t>
  </si>
  <si>
    <t>095100190</t>
  </si>
  <si>
    <t>0910551440</t>
  </si>
  <si>
    <t>0930140590, 0930100590</t>
  </si>
  <si>
    <t>0910451460</t>
  </si>
  <si>
    <t xml:space="preserve"> 0330129850</t>
  </si>
  <si>
    <t>1810129120</t>
  </si>
  <si>
    <t>0430109502</t>
  </si>
  <si>
    <t>0430109602</t>
  </si>
  <si>
    <t>1240100190</t>
  </si>
  <si>
    <t>1210123590, 1210100590</t>
  </si>
  <si>
    <t>1210325270</t>
  </si>
  <si>
    <t>1220125200</t>
  </si>
  <si>
    <t xml:space="preserve">1210325270 </t>
  </si>
  <si>
    <t>0130424010,</t>
  </si>
  <si>
    <t>0130123590, 0130100590</t>
  </si>
  <si>
    <t>1320126000</t>
  </si>
  <si>
    <t>2030100590</t>
  </si>
  <si>
    <t>0220100590</t>
  </si>
  <si>
    <t>2010225110</t>
  </si>
  <si>
    <t>0210110010</t>
  </si>
  <si>
    <t>2420100590</t>
  </si>
  <si>
    <t>0710100590</t>
  </si>
  <si>
    <t>0310329940</t>
  </si>
  <si>
    <t>2310126100</t>
  </si>
  <si>
    <t xml:space="preserve"> 0310329940</t>
  </si>
  <si>
    <t>0210200010</t>
  </si>
  <si>
    <t>0210272200</t>
  </si>
  <si>
    <t>0210350180</t>
  </si>
  <si>
    <t>0210479990</t>
  </si>
  <si>
    <t>0310180930</t>
  </si>
  <si>
    <t>0310180940</t>
  </si>
  <si>
    <t xml:space="preserve"> 0310180960</t>
  </si>
  <si>
    <t>04101R0200</t>
  </si>
  <si>
    <t>04401S2270</t>
  </si>
  <si>
    <t>0440172270</t>
  </si>
  <si>
    <t>0310200120</t>
  </si>
  <si>
    <t>0540173310</t>
  </si>
  <si>
    <t>0150273020</t>
  </si>
  <si>
    <t>0150273010</t>
  </si>
  <si>
    <t>0110273110</t>
  </si>
  <si>
    <t>0130273320</t>
  </si>
  <si>
    <t>0110273080</t>
  </si>
  <si>
    <t>120273380</t>
  </si>
  <si>
    <t>7770173040</t>
  </si>
  <si>
    <t>7770551200</t>
  </si>
  <si>
    <t>0420251340</t>
  </si>
  <si>
    <t>1750100190</t>
  </si>
  <si>
    <t>1750100190                  7770100190</t>
  </si>
  <si>
    <t xml:space="preserve">Приложение 1  к  Приказу Департамента финансов администрации городского округа г.Бор № 53н от 22.09.2017г           </t>
  </si>
  <si>
    <t>МКУ "Кантауровский центр обеспечения и содержания территории"</t>
  </si>
  <si>
    <t>в рамках реализации МП"Развитие сферы жилищно-коммунального хозяйства городского округа г.Бор"</t>
  </si>
  <si>
    <t>2.1.1.1.</t>
  </si>
  <si>
    <t>2.2.1.1.</t>
  </si>
  <si>
    <t>2.2.1.2.</t>
  </si>
  <si>
    <t>в рамках реализации МП "Защита населения и территорий от чрезвычайных ситуаций,обеспечение пожарной безопасности и безопасности людей на водных обектах городского округа г.Бор"</t>
  </si>
  <si>
    <t>в рамках реализации МП "Содержание и развитие дорожного хозяйства городского округа г.Бор "</t>
  </si>
  <si>
    <t>2.3.1.1.</t>
  </si>
  <si>
    <t>2.3.1.2.</t>
  </si>
  <si>
    <t>2.2.1.3.</t>
  </si>
  <si>
    <t>7770322000</t>
  </si>
  <si>
    <t>МКУ "Краснослободский центр обеспечения и содержания территории"</t>
  </si>
  <si>
    <t>МКУ "Линдовский центр обеспечения и содержания территории"</t>
  </si>
  <si>
    <t>МКУ "Останкинский центр обеспечения и содержания территории"</t>
  </si>
  <si>
    <t>2.2.1.4.</t>
  </si>
  <si>
    <t>2.1.1.2.</t>
  </si>
  <si>
    <t>Проведение мероприятия "День села"</t>
  </si>
  <si>
    <t>МКУ "Центр обеспечения  и содержания территории Память Парижской Коммуны"</t>
  </si>
  <si>
    <t>МКУ "Редькинский центр обеспечения и содержания территории"</t>
  </si>
  <si>
    <t>МКУ "Ситниковский центр обеспечения и содержания территории"</t>
  </si>
  <si>
    <t>Резервный фонд администрации городского округа город Бор</t>
  </si>
  <si>
    <t>МКУ "Ямновский центр обеспечения и содержания территории"</t>
  </si>
  <si>
    <t>05402S2600</t>
  </si>
  <si>
    <t>МКУ "Большепикинский центр обеспечения и содержания территории"</t>
  </si>
  <si>
    <t>МКУ "Неклюдовский центр обеспечения и содержания территории"</t>
  </si>
  <si>
    <t>МКУ "Октябрьский центр обеспечения и содержания территории"</t>
  </si>
  <si>
    <t>1. 08.10.2003      2. 01.06.2007          3. 25.08.2007                                 4. 01.10.2003
5. 01.01.2011</t>
  </si>
  <si>
    <t>1. Федеральный закон "Об общих принципах организации местного самоуправления в Российской Федерации" 131-ФЗ от 06.10.2003 ст.34, п.9;                             2.Федеральный закон "О муниципальной службе в Российской Федерации" 25-ФЗ от 02.03.2007г.;                                   3.Закон Нижегородской области "О муниципальной службе в НО" №99-З от 03.08.2007г ст.38                       4.Закон Нижегородской области "О денежном содержании лиц замещающих муниципальные должности в НО" №93-З от 10.10.2003г. ст.6                                    5.Решение Совета депутатов городского округа г. Бор от 30.09.2010 № 39 "Об утверждении Положения о муниципальной службе в городском округе город Бор", ст. 26</t>
  </si>
  <si>
    <t xml:space="preserve">1.Федеральный закон " Об общих принципах организации местного самоуправления в Российской Федерации" от 16.09.2003 г. № 131-фз  ст. 34 п. 9;                                       2.Закон Нижегородской области " О муниципальной службе" от 03.08.2007 г. № 99-з, гл 9 ст. 38                                                  3.  Решение Совета депутатов городского округа г.Бор от 30.09.2010 № 39 "Об утверждении Положения о муниципальной службе в городском округе г.Бор", ст. 26                 </t>
  </si>
  <si>
    <t>1. 08.10.2003      2. 25.08.2007    3. 01.01.2011</t>
  </si>
  <si>
    <t>Соглашение № 1 от 13.08.2001 "О выдаче жилищных кредитов физическим лицам за счет средств Волго-Вятского банка Сбербанка РФ и бюджетных средств в части компенсации процентов за кредит"</t>
  </si>
  <si>
    <t>Соглашение № 1 от 2005 года "О долгосрочном кредитовании физических лиц в рамках программы "Молодой семье - доступное жилье" за счет средств Волго-Вятского банка СБ РФ и бюджетных средств в части компенсации процентов за кредит</t>
  </si>
  <si>
    <t>1. 08.09.2008            2. 09.06.2009</t>
  </si>
  <si>
    <t>1. соглашение №44/Д/1-2017 от 29.05.2017г.                              2.Муниципальный контракт №572213 от 06.12.16г.                                          3.муниципальный контракт № 334525 от 07.12.2015г.                                         4.Муниципальный контракт № 338099 от 11.12.2015г.                                            5.Муниципальный контракт №572203 от 06.12.16г.</t>
  </si>
  <si>
    <t>Постановление администрации городского округа город Бор от 30.12.2014 № 9714 "Об утверждении порядка использования бюджетных ассигнований резервного фонда администрации городского округа город Бор"</t>
  </si>
  <si>
    <t>Положение о Департаменте финансов администрации городского округа город Бор Нижегородской области Утверждено Решением Совета депутатов городского округа город Бор Нижегородской области от 10.12.2010г. № 87</t>
  </si>
  <si>
    <t>1. 08.10.2003;   2. 01.06.2007;   3. 12.01.2002;    4.  25.08.2007;     5. 01.10.2003;   6. 24.09.1992;   7. 17.03.2017;   8. 01.01.2011</t>
  </si>
  <si>
    <t>6. 16.03.2017</t>
  </si>
  <si>
    <t>1. Федеральный закон "Об общих принципах организации местного самоуправления в Российской Федерации" №131-ФЗ от 06.10.2003 ст.34, п.9;                          2.Федеральный закон "О муниципальной службе в Российской Федерации" от 02.03.2007г. № 25-ФЗ ст.5,п.2 ;              3. Федеральный закон "Об охране окружающей среды" № 7-ФЗ от 10.01.2002  ст.16;                           4.Закон Нижегородской области "О муниципальной службе в НО" № 99-З от 03.08.2007г ст.38 ;                    5.Закон Нижегородской области "О денежном содержании лиц замещающих муниципальные должности в НО" № 93-З от 10.10.2003 ст.6 ;                                   6.Поставление Правительства "Об утверждении порядка определения платы и ее предельных размеров за загрязнение окружающей природной среды, размещение отходов, другие виды вредного воздействия" № 632 от 28.08.1992 в целом;        7.Постановление Правительства РФ от 3 марта 2017 г. N 255 "Об исчислении и взимании платы за негативное воздействие на окружающую среду;
8. Решение Совета депутатов городского округа г. Бор от 30.09.2010 № 39 "Об утверждении Положения о муниципальной службе в городском округе город Бор", ст. 26</t>
  </si>
  <si>
    <t>Постановление администрации городского округа город Бор Нижегородской области от 18 мая 2015 г. N 2306 "Об оплате труда работников муниципальных учреждений администрации городского округа г. Бор Нижегородской области"</t>
  </si>
  <si>
    <t xml:space="preserve">1. Постановление администрации Борского района Нижегородской области от 08.09.2008 № 71 Об утверждении Положения о порядке и условиях предоставления социальной помощи на погашение процентной ставки по кредитным обязательствам молодых специалистов участвующих в программе "Социально-экономическая поддержка молодых специалистов, работающих в учреждениях образования, здравоохранения, спорта и культуры Нижегородской области"                      2. Соглашение от 09.06.2009 с ОАО "НБД-Банк" о предоставлении финансовой поддержки из средств городского округа в виде социальной помощи на возмещение затрат на уплату процентов по кредитам, предоставленной в соответствии и во исполнение Областной целевой программы "Социально-экономическая поддержка молодых специалистов, работающих в учреждениях образования, здравоохранения, спорта и культуры Нижегородской области" на 2006-2020гг., утвержденной Законом Нижегородской области № 38-З от 03.05.2006 и Постановления Администрации Борского района Нижегородской области от 08.09.2008 № 71 Об утверждении Положения о порядке и условиях предоставления социальной помощи на погашение процентной ставки по кредитным обязательствам молодых специалистов участвующих в программе "Социально-экономическая поддержка молодых специалистов, работающих в учреждениях образования, здравоохранения, спорта и культуры Нижегородской области"       </t>
  </si>
  <si>
    <t xml:space="preserve">1) Закон Нижегородской области "О пожарной безопасности" 16-3 ст.6 от 26.10.1995;     2)Постановление  администрации городского округа город Бор Нижегородской области "Об утверждении МП "Защита населения и территорий от чрезвычайных ситуаций, обеспечения пожарной безопасности и безопасности людей на водных объектах городского округа г. Бор Нижегородской области" 5930от 24.11.2015. в целом.;                          3) Закон НО "О молодежной политике" 70-з, гр.4 от 25.04.1977. 4) "О газоснабжении в РФ " 69-ФЗ ст.19 от 31.03.1999г;                        5) "Об общих принципах организации местного самоуправления в Российской Федерации" Закон РФ № 131-ФЗ ст.14 п.1 п.п9 от 06.10.2003 </t>
  </si>
  <si>
    <t>1) "Об автомобильных дорогах и дорожной деятельности на территории Нижегородской области" Закон Нижегородской области 108-з ст.24, п.4 от 31.05.2000г;                        2) Об автомобильных дорогах и дорожной деятельности на территории НО "Закон Нижегородской области 157-з ст.9, п.4 от 04.12.2008;                            3) Федеральный Закон "Об общих принципах организации местного самоуправления в Российской Федерации" 131ФЗ ст.14 п.1 п.п 1 от 06.10.2003;        4) О федеральной целевой программе "Социальное развитие села" Постановление Правительства РФ п.4 от 03.12.2002г</t>
  </si>
  <si>
    <t xml:space="preserve">1) Закон Нижегородской области "Об охране озелененных территорий Нижегородской области" №110-з ст.7,п.3 от 07.03.2007;                        2) Постановление Правительства Нижегородской области "Об утверждении типовых правил санитарного содержания территорий, организации уборки и обеспечения чистоты и порядка на территории НО" №309 п.2 от 12.12.2005;               3) Федеральный Закон "Об особо охраняемых природных территориях" 33-ФЗ ст.2, п.6 от 14.03.1995;                          4) Федеральный Закон "Об общих принципах организации местного самоуправления в Российской Федерации" 131-ФЗ ст.14, п.1 п.п 19 от 06.10.2003г;    5) Постановления Правительства РФ "Об утверждении пожарной безопасности в лесах" №417 п.1 от 30.06.2007    </t>
  </si>
  <si>
    <t xml:space="preserve">1) Закон Нижегородской области "Об охране озелененных территорий Нижегородской области" №110-з ст.7,п.3 от 07.03.2007;                            2) Постановление Правительства Нижегородской области "Об утверждении типовых правил санитарного содержания территорий, организации уборки и обеспечения чистоты и порядка на территории НО" №309 п.2 от 12.12.2005                           3) Федеральный Закон "Об особо охраняемых природных территориях" 33-ФЗ ст.2, п.6 от 14.03.1995;                          4) Федеральный Закон "Об общих принципах организации местного самоуправления в Российской Федерации" 131-ФЗ ст.14, п.1 п.п 19 от 06.10.2003г;                5) Постановления Правительства РФ "Об утверждении пожарной безопасности в лесах" №417 п.1 от 30.06.2007 </t>
  </si>
  <si>
    <t>1) Федеральный закон от 06.10.2003 № 131-ФЗ "Об общих принципах организации местного самоуправления в Российской Федерации" ст. 14, п. 1, п.п. 22
2) Федеральный закон от 12.01.1996 № 8-ФЗ "О погребении и похоронном деле" ст. 26
3)Постановление Правительства Нижегородской области от 21.06.2005 № 146 "О реализации на территории Нижегородской области Федерального закона от 12 января 1996 года № 8-ФЗ "О погребении и похоронном деле"и приведении в соответствие с данным Федеральным законом некоторых постановлений Администрации и Правительства Нижегородской области" п.4                                                                                                                                                                                                                                                                                                                                                                                                             
4) Закон Нижегородской области Об охране и озеленении территорий 110-3 от 07.09.2007</t>
  </si>
  <si>
    <t xml:space="preserve">1) "Об автомобильных дорогах и дорожной деятельности на территории Нижегородской области" Закон Нижегородской области 108-з ст.24, п.4 от 31.05.2000г;                        2) Об автомобильных дорогах и дорожной деятельности на территории НО "Закон Нижегородской области 157-з ст.9, п.4 от 04.12.2008;                            3) Федеральный Закон "Об общих принципах организации местного самоуправления в Российской Федерации" 131ФЗ ст.14 п.1 п.п 1 от 06.10.2003;                                                              </t>
  </si>
  <si>
    <t xml:space="preserve">1)05.06.2015              2)26.02.2016               3)07.07.2016                </t>
  </si>
  <si>
    <t>Постановление администрации городского округа г. Бор от 17.05.2017 № 2555 "О реализации на территории городского округа город Бор Нижегородской области проекта по поддержке местных инициатив"</t>
  </si>
  <si>
    <t>Расходы за счет средств из фонда  поддержки территорий от правительства Нижегородской области</t>
  </si>
  <si>
    <t xml:space="preserve">1) Федеральный закон от 06.10.2003 № 131-ФЗ "Об общих принципах организации местного самоуправления в Российской Федерации" ст. 34, п. 9
2) Федеральный закон от 02.03.2007 № 25-ФЗ "О муниципальной службе в Российской Федерации"ст. 22, п. 2
3) Закон Нижегородской области от 03.08.2007 № 99-З "О муниципальной службе в Нижегородской области", Ст. 38, абз.1
4) Закон Нижегородской области от 10.10.2003 № 93-З "О денежном содержании лиц, замещающих муниципальные должности в Нижегородской области",Ст.6
5) Решение Совета депутатов городского округа г. Бор от 30.09.2010 № 39 "Об утверждении Положения о муниципальной службе в городском округе город Бор" </t>
  </si>
  <si>
    <t>1)01.01.2006,                         
2)02.03.2007, 3)03.08.2007.
4)10.10.2003
5)01.01.2011</t>
  </si>
  <si>
    <t xml:space="preserve">1) Федеральный закон от 10.01.02 № 7-ФЗ "Об охране окружающей среды", статья 16, подпункты 1, 3;
2)Постановление Правительства Российской Федерации от 28.08.92 №632 "Об утверждении Порядка определения платы и ее предельных размеров за загрязнение окружающей природной среды, размещение отходов, другие виды вредного воздействия" (полностью);
3)Постановление Правительства Российской Федерации от 12.06.03 №344 "О нормативах платы за выбросы в атмосферный воздух загрязняющих средств стационарными и передвижными источниками, сбросы загрязняющих веществ в поверхностные и подземные водные объекты, размещение отходов производства и потребления" (полностью)
</t>
  </si>
  <si>
    <t xml:space="preserve">1)12.01.02
2)29.09.92
3)29.06.03
</t>
  </si>
  <si>
    <t>1) Федеральный закон от 06.10.2003 № 131-ФЗ "Об общих принципах организации местного самоуправления в Российской Федерации" ст. 14, п. 1, п.п. 9
2) Федеральный закон от 21.12.1994 № 69-ФЗ "О пожарной безопасности" ст. 19
3) Закон Нижегородской области от 26.10.1995 № 16-З "О пожарной безопасности"
4) Федеральный закон от 06.05.2011 N 100-ФЗ (ред. от 22.02.2017) "О добровольной пожарной охране"                                                                                                                           5) постановление Администрации от 31.10.2016 № 5058 «О внесении изменения в Порядок формирования системы оплаты труда работников муниципальных учреждений городского округа г.Бор Нижегородской области, утвержденный постановлением администрации городского округа г.Бор от 18.05.2015 № 2306</t>
  </si>
  <si>
    <t xml:space="preserve">1)01.01.2006
2)21.12.1994
3)26.10.1995                                                                                                                                                                                                                                                         4)06.05.2011
5)01.01.2017
</t>
  </si>
  <si>
    <t xml:space="preserve">1) Федеральный закон от 06.10.2003 № 131-ФЗ "Об общих принципах организации местного самоуправления в Российской Федерации" ст. 14, п. 1, п.п. 22
2)  "О внесении изменений в Правила благоустройства, обеспечения чистоты и порядка на территории городского округа город Бор Нижегородской области, утвержденные решением Совета депутатов городского округа город Бор Нижегородской области от 13.12.2013 № 98"                                                                                                                       3) Федеральный закон  "Бюджетный кодекс РФ" от  31.07.1998 "№ 145-фз"                                                                                                                                                                    4) Постановление администрации городского округа г.Бор  "Об изменении типа и наименования МБУ "Краснослободский ЦО и СТ" 5591 от 25.11.16            </t>
  </si>
  <si>
    <t xml:space="preserve">1)01.01.2006
2)01.01.1996
3) 31.07.1998                                                     
4)25.11.2016
</t>
  </si>
  <si>
    <t xml:space="preserve">1) Федеральный закон от 06.10.2003 № 131-ФЗ "Об общих принципах организации местного самоуправления в Российской Федерации" ст. 14, п. 1, п.п. 9
2) Федеральный закон от 21.12.1994 № 69-ФЗ "О пожарной безопасности" ст. 19
3) Закон Нижегородской области от 26.10.1995 № 16-З "О пожарной безопасности"
4) Федеральный закон от 06.05.2011 N 100-ФЗ (ред. от 22.02.2017) "О добровольной пожарной охране"                                                                                                            5)постановление от 09.11.2016 № 5242 «Об утверждении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городского округа г.Бор»                                                                                                                            6)ПОСТАНОВЛЕНИЕ от 30.06.2017 № 3608 О внесении изменений в муниципальную программу «Защита населения и территорий от чрезвычайных ситуаций, обеспечение пожарной безопасности и безопасности людей на водных объектах городского округа город Бор»,  утвержденную постановлением администрации городского округа г. Бор  от 09.11.2016  № 5242                                                                                                                                                                                                                                                                  7)постановление от 14.09.2016 № 4368 «Об обеспечении пожарной безопасности объектов и населенных пунктов городского округа г.Бор в осенне-зимний период 2016-2017 годов» 
</t>
  </si>
  <si>
    <t>1)01.01.2006
2)21.12.1994
3)26.10.1995                                                                                                                                                                                                                                                         4)06.05.2011
5) 01.01.2017 6)01.07.2017 7)14.09.2016</t>
  </si>
  <si>
    <t xml:space="preserve">1) Федеральный закон от 06.10.2003 № 131-ФЗ "Об общих принципах организации местного самоуправления в Российской Федерации" ст. 14, п. 1, п.п. 22
2) Федеральный закон от 12.01.1996 № 8-ФЗ "О погребении и похоронном деле" 
ст. 26
3) Постановление Правительства Нижегородской области от 21.06.2005 № 146 "О реализации на территории Нижегородской области Федерального закона от 12 января 1996 года № 8-ФЗ "О погребении и похоронном деле"и приведении в соответствие с даннымФедеральным законом некоторых постановлений Администрации и Правительства Нижегородской области" п.4                                                                                                                                                                                                                                                                                                                                                                                                                         
</t>
  </si>
  <si>
    <t xml:space="preserve">1)01.01.2006
2)12.01.1996
3)21.06.2005
</t>
  </si>
  <si>
    <t>1)01.01.2006
2)01.01.1996
3) 31.07.1998                                                     
4)25.11.2016</t>
  </si>
  <si>
    <t>Распоряжение администраци №369 от 17.08.2017 О выделении денежных средств из резервного фонда администрации городского округа город Бор</t>
  </si>
  <si>
    <t xml:space="preserve">1) Федеральный закон от 06.10.2003 № 131-ФЗ "Об общих принципах организации местного самоуправления в Российской Федерации" ст. 14, п. 1, п.п. 9
2) Федеральный закон от 21.12.1994 № 69-ФЗ "О пожарной безопасности" ст. 19
3) Закон Нижегородской области от 26.10.1995 № 16-З "О пожарной безопасности"
</t>
  </si>
  <si>
    <t xml:space="preserve">1) Федеральный закон от 06.10.2003 № 131-ФЗ "Об общих принципах организации местного самоуправления в Российской Федерации"  ст.14 п.1 п.п.9             2) Федеральный закон от 21.12.1994 № 69-ФЗ "О пожарной безопасности"  ст.19  3) Закон Нижегородской области от 26.10.1995 № 16-З "О пожарной безопасности" (в ред. От 30.04.2009г. № 50-З) ст.6       4) Постановление №2306 от 18.05.2015г. "Об оплате труда работников муниципальных учреждений городского округа г. Бор Нижегородской области"  </t>
  </si>
  <si>
    <t>1) 01.01.2006             2) 21.12.1994                       3) 26.10.1995              4) 18.05.2015</t>
  </si>
  <si>
    <t xml:space="preserve">1) Федеральный Закон 131-ФЗ "Об общих принципах организации местного самоуправления в Российской Федерации" ст.14   2) Постановление №2306 от 18.05.2015г. "Об оплате труда работников муниципальных учреждений городского округа г. Бор Нижегородской области"  </t>
  </si>
  <si>
    <t>1) 01.01.2006                        2) 18.05.2015</t>
  </si>
  <si>
    <t xml:space="preserve">1) Федеральный Закон 131-ФЗ "Об общих принципах организации местного самоуправления в Российской Федерации" ст.14   2) Постановление правительства РФ от 05.12.2006 № 748 "Об утверждении типового концессионного соглашения в отношении систем коммунальной инфраструктуры и иных объектов коммунального хозяйства, в том числе объектов водо-, тепло-, газо- и энергосбережения, водоотведения, очистки сточных вод, переработки и утилизации (захоронения) бытовых отходов, объектов, предназначенных для освещения территорий городских и сельских поселений, объектов, предназначенных для благоустройства территорий, а также объектов социально-бытового назначения"                  3) Закон Нижегородской области от 10.09.2010г. № 144-З "О чистоте и порядке на территории Нижегородской области"                                                      4) Постановление Правительства Нижегородской области от 11.12.2009г. № 919 "Об утверждении типовых Правил санитарного содержания территорий, организации уборки и обеспечения чистоты и порядка на территории Нижегородской области"                 5) Решение Совет депутатов городского округа город Бор Нижегородской области от 
13.12.2013 №98 "Об утверждени и правил чистоты и порядка на территории городского округа город Бор Нижегородской области"                                 </t>
  </si>
  <si>
    <t xml:space="preserve">1) 01.01.2006                                  2) 05.12.2006                           3) 10.09.2010                                   4) 11.12.2009                  5) 13.12.2013                  </t>
  </si>
  <si>
    <t>1) Федеральный закон от 06.10.2003 № 131-ФЗ "Об общих принципах организации местного самоуправления в Российской Федерации"  ст.14 п.1 п.п.9             2) Федеральный закон от 21.12.1994 № 69-ФЗ "О пожарной безопасности"  ст.19  3) Закон Нижегородской области от 26.10.1995 № 16-З "О пожарной безопасности"  ст.6</t>
  </si>
  <si>
    <t xml:space="preserve">1) Федеральный Закон 131-ФЗ "Об общих принципах организации местного самоуправления в Российской Федерации" ст.14 </t>
  </si>
  <si>
    <t xml:space="preserve">1) 01.01.2006          </t>
  </si>
  <si>
    <t>1) Закон Нижегородской области "О денежном содержании лиц замещающих муниципальные должности в НО" №93-З ст.6 от 10.10.2003;                               2) Закон Нижегородской области "О муниципальной службе в НО" №99-З ст.38 абз.1 от 03.08.2007г                3) Федеральный закон "О муниципальной службе в Российской Федерации" 25-ФЗ ст.5,п.2 от 02.03.2007г.;                 4) Федеральный закон "Об общих принципах организации местного самоуправления в Российской Федерации" 131-ФЗ ст.34, п.9 от 06.10.2003;                                  5)Федеральный закон "Об охране окружающей среды"7-ФЗ ст.16, п.п.1.3 от 10.01.2002;   6)Поставление Правительства "Об утверждении порядка определения платы и ее предельных размеров за загрязнение окружающей природной среды, размещение отходов, другие виды вредного воздействия" №632 в целом от 20.08.1992      7) Решние Совета депутатов от 30.09.2010 г №39 Об утверждении Положения
о муниципальной службе в городском округе город Бор</t>
  </si>
  <si>
    <t>1) 10.10.2003;    2) 03.08.2007;   3) 02.03.2007;   4) 30.12.2015;      5)10.01.2002;    6)20.08.1992       7)30.09.2010</t>
  </si>
  <si>
    <t>1) Закон Нижегородской области "О пожарной безопасности" 16-3 ст.6 от 26.10.1995;     2) "Об общих принципах организации местного самоуправления в Российской Федерации" Закон РФ № 131-ФЗ ст.14 п.1 п.п9 от 06.10.2003;3) Постановление администрации городского округа город Бор Нижегородской области №2306 от 18.05.2015 г "По оплате труда работников муниципальных учреждений городского округа город Бор"</t>
  </si>
  <si>
    <t>1) 26.10.1995;               2) 30.12.2015.                        3).18.05.2015 г</t>
  </si>
  <si>
    <t xml:space="preserve">1) Закон Нижегородской области "О пожарной безопасности" 16-3 ст.6 от 26.10.1995;     2) "О газоснабжении в РФ " 69-ФЗ ст.19 от 31.03.1999г;                     3) "Об общих принципах организации местного самоуправления в Российской Федерации" Закон РФ № 131-ФЗ ст.14 п.1 п.п9 от 06.10.2003                                 </t>
  </si>
  <si>
    <t xml:space="preserve">1) 26.10.1995;     2) 31.09.1999;   3) 30.12.2015. </t>
  </si>
  <si>
    <t xml:space="preserve"> не установлена</t>
  </si>
  <si>
    <t xml:space="preserve">1) "Об автомобильных дорогах и дорожной деятельности на территории Нижегородской области" Закон Нижегородской области 108-з ст.24, п.4 от 31.05.2000г;                        2) Об втомобильных дорогах и дорожной деятельности на территории НО "Закон Нижегородской области 157-з ст.9, п.4 от 04.12.2008;                            3) Федеральный Закон "Об общих принципах организации местного самоуправления в Российской Федерации" 131ФЗ ст.14 п.1 п.п 1 от 06.10.2003;        </t>
  </si>
  <si>
    <t xml:space="preserve">1) 31.05.2000;  2) 04.12.2008;  3) 06.10.2003;    </t>
  </si>
  <si>
    <t>не установлена</t>
  </si>
  <si>
    <t xml:space="preserve">Распоряжение правительства Нижегородской области № 639-Р от 10.05.2017 "О выделении денежных средств из фонда поддержки территории" на выпиловку аварийных деревьев в с. Редькино и на кладбище пос. Ч.Борское и на приобретение и установку игрового комплекса на детской площадке по адресу: с. Редькино, около д. 16 </t>
  </si>
  <si>
    <t>не установлено</t>
  </si>
  <si>
    <t xml:space="preserve">1) Закон Нижегородской области "Об охране озелененных территорий Нижегородской области" №110-з ст.7,п.3 от 07.03.2007;                        2) Постановление Правительства Нижегородской области "Об утверждении типовых праил санитарного содержания территорий, организации уборки и обеспечения чистоты и порядка на территории НО" №309 п.2 от 12.12.2005;               3) Федеральный Закон "Об особо охраняемых природных территориях" 33-ФЗ ст.2, п.6 от 14.03.1995;                          4) Федеральный Закон "Об общих принципах организации местного самоуправления в Российской Федерации" 131-ФЗ ст.14, п.1 п.п 19 от 06.10.2003г;                5) Постановления Правительства РФ "Об утверждении пожарной безопасности в лесах" №417 п.1 от 30.06.2007     </t>
  </si>
  <si>
    <t xml:space="preserve">1) 26.10.1995;     2) 01.01.2016;     3) 25.04.1997;     4) 31.09.1999;      5) 30.12.2015. </t>
  </si>
  <si>
    <t xml:space="preserve">1) Закон Нижегородской области "О денежном содержании лиц замещающих муниципальные должности в НО" №93-З ст.6 от 10.10.2003;                               2) Закон Нижегородской области "О муниципальной службе в НО" №99-З ст.38 абз.1 от 03.08.2007г                3) Федеральный закон "О муниципальной службе в Российской Федерации" 25-ФЗ ст.5,п.2 от 02.03.2007г.;                 4) Федеральный закон "Об общих принципах организации местного самоуправления в Российской Федерации" 131-ФЗ ст.34, п.9 от 06.10.2003;                                  56)Федеральный закон "Об охране окружающей среды"7-ФЗ ст.16, п.п.1.3 от 10.01.2002;   6)Поставление Правительства "Об утверждении порядка определения платы и ее предельных размеров за загрязнение окружающей природной среды, размещение отходов, другие виды вредного воздействия" №632 в целом от 20.08.1992      7) Решние Совета депутатов от 30.09.2010 г №39
Об утверждении Положения
о муниципальной службе 
в городском округе город Бор
                                  </t>
  </si>
  <si>
    <t xml:space="preserve"> не установлена                   </t>
  </si>
  <si>
    <t xml:space="preserve">1) Закон Нижегородской области "О пожарной безопасности" 16-3 ст.6 от 26.10.1995;     2) "Об общих принципах организации местного самоуправления в Российской Федерации" Закон РФ № 131-ФЗ ст.14 п.1 п.п9 от 06.10.2003                                 </t>
  </si>
  <si>
    <t xml:space="preserve">1) 26.10.1995;        2) 30.12.2015. </t>
  </si>
  <si>
    <t xml:space="preserve"> не установлена      </t>
  </si>
  <si>
    <t xml:space="preserve"> не установлена   </t>
  </si>
  <si>
    <t xml:space="preserve">1) "Об автомобильных дорогах и дорожной деятельности на территории Нижегородской области" Закон Нижегородской области 108-з ст.24, п.4 от 31.05.2000г;                        2) Об втомобильных дорогах и дорожной деятельности на территории НО "Закон Нижегородской области 157-з ст.9, п.4 от 04.12.2008;                            3) Федеральный Закон "Об общих принципах организации местного самоуправления в Российской Федерации" 131ФЗ ст.14 п.1 п.п 1 от 06.10.2003;      </t>
  </si>
  <si>
    <t xml:space="preserve">1) 31.05.2000;  2) 04.12.2008;  3) 06.10.2003;  </t>
  </si>
  <si>
    <t xml:space="preserve"> Распоряжение Правительства Нижегородской области от 12.05.2017 г № 668-р "О выделении денежных средств из фонда на поддержку территорий на приобретение и установку элементов детской площадки около д.122  по ул.Школьная, д.Плотинка ;Распоряжение Правительства Нижегородской области от 04.07.2017 г №1061-р о выделении денежных средств из фонда на поддержку территорий на приобретение и установку детского городска д.Плотинка около д.1,2,3</t>
  </si>
  <si>
    <t>12.05.2017;       04.07.2017</t>
  </si>
  <si>
    <t>№ 131-ФЗ "Об общих принципах организации местного самоуправления в РФ" ст.34, п.9 ;№ 100-ФЗ "О добровольной пожарной охране" №69-ФЗ "О пожарной безопасности" № 68-ФЗ "О защите населения территории от ЧС природного и техногенного характера"</t>
  </si>
  <si>
    <t>06.10.2003 06.05.2011 21.12.1994 21.12.1994</t>
  </si>
  <si>
    <t>№ 131-ФЗ "Об общих принципах организации местного самоуправления в РФ" ст.34, п.9; № 33-ФЗ "Об особо охраняемым природных территориях" №89-ФЗ "Об отходах производства и потребления"</t>
  </si>
  <si>
    <t>06.10.2003 14.03.1995 24.06.1998</t>
  </si>
  <si>
    <t>Решение Совета депутатов от 29.08.2017г. № 45 награждение победителей смотра-конкурса "самый благоустроенный населенный пункт "</t>
  </si>
  <si>
    <t>№ 131-ФЗ "Обобщих принципах организации местного самоуправленияв РФ" ст.34, п.9 №33-ФЗ "Об особо охраняемым природных территориях" №89-ФЗ "Об отходах производства потребления"</t>
  </si>
  <si>
    <t xml:space="preserve">1. Федеральный закон  "Бюджетный кодекс РФ" от  31.07.1998 "№ 145-фз" 2. Федеральный закон "О Добровольной пожарной охране" от 06.05.2011 №100-ФЗ, в целом. 3. Закон Нижегородской области " О пожарной безопасности" от 26.10.1995 "№ 16-з"          4. Постановление администрации городского округа город Бор Нижегородской области от 18 мая 2015 г. N 2306 "Об оплате труда работников муниципальных учреждений администрации городского округа г. Бор Нижегородской области"                   </t>
  </si>
  <si>
    <t xml:space="preserve">1) 01.01.2000                           2) 22.05.2011                          3) 15.11.1995                   4) 18.05.2015                                                                                                   </t>
  </si>
  <si>
    <t xml:space="preserve">1. Федеральный закон  "Бюджетный кодекс РФ" от  31.07.1998 "№ 145-фз"          2.Постановление администрации городского округа город Бор Нижегородской области от 18 мая 2015 г. N 2306 "Об оплате труда работников муниципальных учреждений администрации городского округа г. Бор Нижегородской области"                   </t>
  </si>
  <si>
    <t xml:space="preserve">1) 01.01.2000    2)18.05.2015                                                                                                   </t>
  </si>
  <si>
    <t xml:space="preserve">1. Федеральный закон  "Бюджетный кодекс РФ" от  31.07.1998 "№ 145-фз" 2. Федеральный закон "О Добровольной пожарной охране" от 06.05.2011 №100-ФЗ, в целом. 3. Закон Нижегородской области " О пожарной безопасности" от 26.10.1995 "№ 16-з"  4.Постановление администрации городского округа г.Бор  "Об изменении типа и наименования МБУ "БЦО и СТ""            </t>
  </si>
  <si>
    <t>1) 01.01.2000           2)22.05.2011     3)15.11.1995    4)01.01.2017</t>
  </si>
  <si>
    <t>1. Федеральный закон  "Бюджетный кодекс РФ" от  31.07.1998 "№ 145-фз"  2.  Решение Совета депутатов городского округа г.Бор " Об утверждении правил благоустройства, обеспечения чистоты и порядка на территории городского округа город Бор Нижегородской области от 13.12.2013 "№ " 98", в целом.</t>
  </si>
  <si>
    <t>1) 01.01.2000                       2)25.12.2013</t>
  </si>
  <si>
    <t>1. Федеральный закон  "Бюджетный кодекс РФ" от  31.07.1998 "№ 145-фз"2. Федеральный закон " О безопасности дорожного движения" от 10.12.1995 "№ 196-фз", в целом. 3.Закон Нижегородской области " Об автомобильных дорогах и дорожной деятельности на территории НО" от 04.12.2008  " № 157-з", в целом.</t>
  </si>
  <si>
    <t>1)01.01.2000                           2)26.12.1995                  3)23.08.2012</t>
  </si>
  <si>
    <t>1. Федеральный закон  "Бюджетный кодекс РФ" от  31.07.1998 "№ 145-фз" 2. Закон Нижегородской области " Об охране озелененных территорий НО" от 07.09.2007 "№ 110-з", в целом. 2. Постановление Правительства Нижегородской области " Об утверждении типовых Правил санитарного содержания территорий, организации уборки и обеспечения чистоты и порядка на территории НО" от 12.12.2005 "№ 309", в целом. 
3. Решение Совета депутатов городского округа г.Бор " Об утверждении правил благоустройства, обеспечения чистоты и порядка на территории городского округа город Бор Нижегородской области от 13.12.2013 "№ " 98", в целом</t>
  </si>
  <si>
    <t>1) 01.01.2000                                   2)30.09.2007                3) 25.12.2013</t>
  </si>
  <si>
    <t>1) 01.01.2000                    2)30.09.2007    3)25.12.2013</t>
  </si>
  <si>
    <t xml:space="preserve">1. Федеральный закон  "Бюджетный кодекс РФ" от  31.07.1998 "№ 145-фз" 2. Федеральный закон "О Добровольной пожарной охране" от 06.05.2011 №100-ФЗ, в целом. 3. Закон Нижегородской области " О пожарной безопасности" от 26.10.1995 "№ 16-з"     </t>
  </si>
  <si>
    <t xml:space="preserve">1) 01.01.2000                        2)22.05.2011     3)15.11.1995 </t>
  </si>
  <si>
    <t>Федеральный закон  от 05.08.2000 №117-фз (Налоговый кодекс) 2.Постановление администрации городского округа г.Бор  от 25.11.2016 № 5595 "Об изменении типа и наименования МБУ "Большепикинский центр обеспечения и содержания территории"</t>
  </si>
  <si>
    <t xml:space="preserve"> 1)01.01.2001           2)01.01.2017</t>
  </si>
  <si>
    <t xml:space="preserve">1. Федеральный закон " Трудовой кодекс РФ" от 30.12.2001 г. № 197-ФЗ              2. Постановление Правительства Нижегородской области "Об отраслевой системе оплаты труда государственных бюджетных, автономных и казенных учреждений Нижегородской области" от 23.07.2008 г. № 296   3.Постановление администрации городского округа г.Бор Нижегородской области от 18.05.2015 г. № 2306 "Об оплате труда работников муниципальных учреждений городского округа г. Бор Нижегородской области"      </t>
  </si>
  <si>
    <t xml:space="preserve">1. 01.02.2002 г. (действующая редакция от 29.07.17г.)                          2. 23.07.2008 г. (действующая редакция от 05.04.17г.)                                          3. 18.05.2015 г. (действующая редакция 01.02.17 г.)                   </t>
  </si>
  <si>
    <t xml:space="preserve">1) Закон Нижегородской области "О денежном содержании лиц замещающих муниципальные должности в НО" №93-З ст.6 от 10.10.2003;                               2) Закон Нижегородской области "О муниципальной службе в НО" №99-З ст.38 абз.1 от 03.08.2007г                3) Федеральный закон "О муниципальной службе в Российской Федерации" 25-ФЗ ст.5,п.2 от 02.03.2007г.;                 4) Федеральный закон "Об общих принципах организации местного самоуправления в Российской Федерации" 131-ФЗ ст.34, п.9 от 06.10.2003;                            5) Федеральный закон "О финансовых основах местного самоуправления в Российской Федерации" 126-ФЗ ст.22, п.2 от 25.09.1997г;           6)Федеральный закон "Об охране окружающей среды"7-ФЗ ст.16, п.п.1.3 от 10.01.2002;    7)Постановление Правительства "Об утверждении порядка определения платы и ее предельных размеров за загрязнение окружающей природной среды, размещение отходов, другие виды вредного воздействия" №632 в целом от 20.08.1992  8) Решение совета депутатов № 39 от 30.09.2010 "Об утверждении Положения
о муниципальной службе 
в городском округе город Бор"
</t>
  </si>
  <si>
    <t xml:space="preserve">1) Закон Нижегородской области "О пожарной безопасности" 16-3 ст.6 от 26.10.1995;                             2) "Об общих принципах организации местного самоуправления в Российской Федерации" Закон РФ № 131-ФЗ ст.14 п.1 п.п9 от 06.10.2003    </t>
  </si>
  <si>
    <t xml:space="preserve">1) 26.10.1995;  2) 30.12.2015. </t>
  </si>
  <si>
    <t xml:space="preserve">1) не установлена                2) не установлена   </t>
  </si>
  <si>
    <t xml:space="preserve">1) "Об автомобильных дорогах и дорожной деятельности на территории Нижегородской области" Закон Нижегородской области 108-з ст.24, п.4 от 31.05.2000г;                        2) Об автомобильных дорогах и дорожной деятельности на территории НО "Закон Нижегородской области 157-з ст.9, п.4 от 04.12.2008;                            3) Федеральный Закон "Об общих принципах организации местного самоуправления в Российской Федерации" 131ФЗ ст.14 п.1 п.п. 1 от 06.10.2003;     </t>
  </si>
  <si>
    <t xml:space="preserve">1) 31.05.2000;  2) 04.12.2008;  3) 06.10.2003;   </t>
  </si>
  <si>
    <t xml:space="preserve">1.Федеральный закон "Об отходах производства и потребления" от 24.06.1998 г. № 89-фз                        2. Закон Нижегородской области "Об обеспечении чистоты и порядка на территории НО" от 10.09.2010 г. № 144-з                  3.Закон Нижегородской области "О государственном надзоре в сфере благоустройства на территории НО" от 02.08.2007 г. № 88-з       4.Решение Совета депутатов городского округа г.Бор " Об утверждении правил благоустройства, обеспечение чистоты и порядка на территории городского округа г. Бор" от 13.12.2013 г. № 98           </t>
  </si>
  <si>
    <t>1.Федеральный закон " Об общих принципах организации местного самоуправления в Российской Федерации" от 16.09.2003 г. № 131-фз                2. Федеральный закон  "О муниципальной службе в Российской Федерации" от 02.03.2007 г. № 25-фз                       3. Закон Нижегородской области " О денежном содержании лиц замещающих муниципальные должности в НО" от 10.10.2003 г. № 93-з          4.  Решение Совета депутатов городского округа г.Бор " Об утверждении Положения о муниципальной службе в городском округе г.Бор" от  30.09.2010 "№ 39"</t>
  </si>
  <si>
    <t>1. 06.10.2003 г. (действующая редакция от 29.07.17г.)                          2. 02.03.2007 г. (действующая редакция от 26.07.17г.)                                          3. 10.10.2003 г. (действующая редакция 30.11.16 г.)                     4.Действующая редакция от 28.03.2017 г.</t>
  </si>
  <si>
    <t xml:space="preserve">1.Федеральный закон " Об общих принципах организации местного самоуправления в Российской Федерации" от 16.09.2003 г. № 131-фз                    2. Закон Нижегородской области " О муниципальной службе" от 03.08.2007 г. № 99-з              3.  Решение Совета депутатов городского округа г.Бор " Об утверждении Положения о муниципальной службе в городском округе г.Бор" от  30.09.2010 "№ 39                     </t>
  </si>
  <si>
    <t xml:space="preserve">1. 06.10.2003 г. (действующая редакция от 29.07.2017г.)                                                       2. 03.08.2007 г. (действующая редакция 26.07.2017г.)     3.Действующая редакция от 28.03.2017 г.    </t>
  </si>
  <si>
    <t xml:space="preserve">1. 05.08.2000 г. (действующая редакция от 18.07.17г.)   2.31.07.1998 г. (действующая редакция от 29.07.17г.)                                                                                                </t>
  </si>
  <si>
    <t xml:space="preserve">1. 01.02.2002 г.                           2. 23.07.2008 г.                                       3. 18.05.2015 г. </t>
  </si>
  <si>
    <t xml:space="preserve">1. 01.02.2002 г.                        2. 23.07.2008 г.                                         3. 18.05.2015 г.  </t>
  </si>
  <si>
    <t>1.Распоряжение администрации городского округа г.Бор от 09.08.17 г. № 352</t>
  </si>
  <si>
    <t>1..22.07.2016 г.</t>
  </si>
  <si>
    <t xml:space="preserve">1.Федеральный закон "О пожарной безопасности" от 21.12.1994 г. № 69-фз                      2.Закон Нижегородской области "О пожарной безопасности" от 26.10.1995 г. № 16-з                   3.Постановление администрации городского округа г.Бор "Об изменении типа и наименования муниципального бюджетного учреждения "Октябрьский центр обеспечения и содержания территории"  от 25.11.2016 г. № 5593         </t>
  </si>
  <si>
    <t xml:space="preserve">1.21.12.1994 г.                                                      2.26.10.1995 г.       3.20.01.2017 г.   </t>
  </si>
  <si>
    <t xml:space="preserve">1.21.12.1994 г.                                                        2.26.10.1995 г.    3.20.01.2017 г.   </t>
  </si>
  <si>
    <t xml:space="preserve">1.Федеральный закон "О безопасности дорожного движения" от 10.12.1995 г. № 196-фз                                               2.Закон Нижегородской области "Об автомобильных дорогах и дорожной деятельности на территории НО" от 04.12.2008 г. № 157-з      3.Постановление администрации городского округа г.Бор "Об изменении типа и наименования муниципального бюджетного учреждения "Октябрьский центр обеспечения и содержания территории"  от 25.11.2016 г. № 5593         
</t>
  </si>
  <si>
    <t xml:space="preserve">1.24.06.1998 г.                                                     2.07.09.2007 г.              3.01.01.2014 г.   </t>
  </si>
  <si>
    <t xml:space="preserve">1. Закон Нижегородской области "Об обеспечении чистоты и порядка на территории НО" от 10.09.2010 г. № 144-з                                                   2.Решение Совета депутатов городского округа г.Бор " Об утверждении правил благоустройства, обеспечение чистоты и порядка на територии городского округа г. Бор" от 13.12.2013 г. № 98                   </t>
  </si>
  <si>
    <t>1.10.09.2010 г.    2.01.01.2014 г.</t>
  </si>
  <si>
    <t xml:space="preserve">1.10.12.1995 г.   2.04.12.2008 г.              3.20.01.2017 г.   </t>
  </si>
  <si>
    <t xml:space="preserve">1.Федеральный закон  "Налоговый кодекс" от 05.08.2000 г. № 117-ФЗ    2.Федеральный закон  "Бюджетный кодекс РФ" от  31.07.1998 "№ 145-фз"               3.Постановление администрации городского округа г.Бор "Об изменении типа и наименования муниципального бюджетного учреждения "Октябрьский центр обеспечения и содержания территории"  от 25.11.2016 г. № 5593         </t>
  </si>
  <si>
    <t xml:space="preserve">1. 05.08.2000 г.    2.31.07.1998 г.         3.20.01.2017 г.   </t>
  </si>
  <si>
    <t xml:space="preserve">1)Федеральный закон от 06.10.2003г.№131(ред. От 03.07.2016г.»Об общих принципах организации местного самоуправления в РФ»ст.17 п.1пп.3
2)Закон Нижегородской области от 03.08.2007г. «99-3 «О муниципальной службе в Нижегородской области»(ред. от 06.04.2016г.)
ст.38 абз.1                                      3) Решение от 16.07.2010г. №11 "Об утверждении положения о Совете депутатов городского округа город Бор Нижегородской области"
</t>
  </si>
  <si>
    <t>10.01.2002г.</t>
  </si>
  <si>
    <r>
      <rPr>
        <sz val="12"/>
        <rFont val="Times New Roman"/>
        <family val="1"/>
        <charset val="204"/>
      </rPr>
      <t>06.10.03</t>
    </r>
    <r>
      <rPr>
        <sz val="12"/>
        <color indexed="23"/>
        <rFont val="Times New Roman"/>
        <family val="1"/>
        <charset val="204"/>
      </rPr>
      <t xml:space="preserve">
</t>
    </r>
    <r>
      <rPr>
        <sz val="12"/>
        <rFont val="Times New Roman"/>
        <family val="1"/>
        <charset val="204"/>
      </rPr>
      <t xml:space="preserve">06.05.11
21.12.94
21.12
</t>
    </r>
  </si>
  <si>
    <r>
      <rPr>
        <sz val="12"/>
        <rFont val="Times New Roman"/>
        <family val="1"/>
        <charset val="204"/>
      </rPr>
      <t>06.10.03</t>
    </r>
    <r>
      <rPr>
        <sz val="12"/>
        <color indexed="23"/>
        <rFont val="Times New Roman"/>
        <family val="1"/>
        <charset val="204"/>
      </rPr>
      <t xml:space="preserve">
</t>
    </r>
    <r>
      <rPr>
        <sz val="12"/>
        <rFont val="Times New Roman"/>
        <family val="1"/>
        <charset val="204"/>
      </rPr>
      <t xml:space="preserve">14.03.95
24.06.9
</t>
    </r>
  </si>
  <si>
    <r>
      <rPr>
        <sz val="12"/>
        <rFont val="Times New Roman"/>
        <family val="1"/>
        <charset val="204"/>
      </rPr>
      <t>06.10.03</t>
    </r>
    <r>
      <rPr>
        <sz val="12"/>
        <color indexed="23"/>
        <rFont val="Times New Roman"/>
        <family val="1"/>
        <charset val="204"/>
      </rPr>
      <t xml:space="preserve">
</t>
    </r>
    <r>
      <rPr>
        <sz val="12"/>
        <rFont val="Times New Roman"/>
        <family val="1"/>
        <charset val="204"/>
      </rPr>
      <t xml:space="preserve">
14.03.95
24.06.9
</t>
    </r>
  </si>
  <si>
    <r>
      <rPr>
        <sz val="12"/>
        <rFont val="Times New Roman"/>
        <family val="1"/>
        <charset val="204"/>
      </rPr>
      <t xml:space="preserve">1) не установлена                2) не установлена </t>
    </r>
    <r>
      <rPr>
        <sz val="12"/>
        <color indexed="23"/>
        <rFont val="Times New Roman"/>
        <family val="1"/>
        <charset val="204"/>
      </rPr>
      <t xml:space="preserve">  </t>
    </r>
  </si>
  <si>
    <t>1)Федеральный закон от 10.01.2002г. №7 "Об охране окружающей среды" ст.16</t>
  </si>
  <si>
    <t>27.10.2008                   27.12.1996,                01.01.2015</t>
  </si>
  <si>
    <t xml:space="preserve"> 0550100190</t>
  </si>
  <si>
    <t xml:space="preserve"> 0550100590</t>
  </si>
  <si>
    <t>1.2.2</t>
  </si>
  <si>
    <t>1) ст.17 п.1 ФЗ от 06.10.2003 № 131-ФЗ "Об общих принципах организации местного самоуправления в РФ";             2) Закон Нижегородской обл. от 03.08.2007 "99-3 "О муниципальной службе в Нижегородской области" ст.38                                             3) Положения об Управлении ЖКХ и благоустройства администрации г.о г.Бор Нижегородской области, от 10.12.2010 № 82</t>
  </si>
  <si>
    <t>3.1.1</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</si>
  <si>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</si>
  <si>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2) в ред. с изменениями от 05.07.2017г., вступившими в силу 16.07.2017г.</t>
  </si>
  <si>
    <t>3.1.2</t>
  </si>
  <si>
    <t>3.1.3</t>
  </si>
  <si>
    <t xml:space="preserve"> 0530100370</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</si>
  <si>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</si>
  <si>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0550225070</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</si>
  <si>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</si>
  <si>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r>
      <rPr>
        <b/>
        <sz val="12"/>
        <color indexed="8"/>
        <rFont val="Times New Roman"/>
        <family val="1"/>
        <charset val="204"/>
      </rPr>
      <t>1)</t>
    </r>
    <r>
      <rPr>
        <sz val="12"/>
        <color indexed="8"/>
        <rFont val="Times New Roman"/>
        <family val="1"/>
        <charset val="204"/>
      </rPr>
      <t xml:space="preserve"> с изм.и доп. вступает в силу с 19.05.2013;       </t>
    </r>
    <r>
      <rPr>
        <b/>
        <sz val="12"/>
        <color indexed="8"/>
        <rFont val="Times New Roman"/>
        <family val="1"/>
        <charset val="204"/>
      </rPr>
      <t xml:space="preserve"> 2)</t>
    </r>
    <r>
      <rPr>
        <sz val="12"/>
        <color indexed="8"/>
        <rFont val="Times New Roman"/>
        <family val="1"/>
        <charset val="204"/>
      </rPr>
      <t xml:space="preserve"> ред. от 03.12.2012;                                  </t>
    </r>
    <r>
      <rPr>
        <b/>
        <sz val="12"/>
        <color indexed="8"/>
        <rFont val="Times New Roman"/>
        <family val="1"/>
        <charset val="204"/>
      </rPr>
      <t xml:space="preserve">3) </t>
    </r>
    <r>
      <rPr>
        <sz val="12"/>
        <color indexed="8"/>
        <rFont val="Times New Roman"/>
        <family val="1"/>
        <charset val="204"/>
      </rPr>
      <t xml:space="preserve">ред.от 20.03.2013 ;                                 </t>
    </r>
    <r>
      <rPr>
        <b/>
        <sz val="12"/>
        <color indexed="8"/>
        <rFont val="Times New Roman"/>
        <family val="1"/>
        <charset val="204"/>
      </rPr>
      <t xml:space="preserve"> 4)</t>
    </r>
    <r>
      <rPr>
        <sz val="12"/>
        <color indexed="8"/>
        <rFont val="Times New Roman"/>
        <family val="1"/>
        <charset val="204"/>
      </rPr>
      <t xml:space="preserve"> ред.  от 08.05.2013 ;                 28.11.13 ;                   29.12.04,            вступает в силу с 25.09.2010          6)  вступает в силу с 13.12.2013 </t>
    </r>
  </si>
  <si>
    <t xml:space="preserve"> 0810124110</t>
  </si>
  <si>
    <t xml:space="preserve"> 0540100590</t>
  </si>
  <si>
    <t>1) ст.16 п.23,25 ФЗ от 06.10.2003 № 131-ФЗ "Об общих принципах организации местного самоуправленияв РФ";                         2) ФЗ  от 08.11.2007           № 257-ФЗ "Об автомобильных дорогах и о дорожной деятельности в РФ и о внесении изменений в отдельные акты РФ" ст.13 п.1, ст.18 п.1;                                3) Постановление Прватильства Нижегородской области от 30.11.2011 № 978 " Об утверждении порядка формирования и использования бюджетных ассигнований дорожного фонда    Нижегор. области" п.3;                               4)  З-Н Нижегородской области от 28.11.2013 № 159-З,     ст.167 от 29.12.04 Жилищный кодекс РФ                            5) З-н Нижегородской области от 10.09.2010 №144-З "Об обеспечении чистоты и порядка на территории Нижегородской области                                             6) Решение Совета депутатов от 13.12.13г. № 98 "Об утверждении Правил благоустройства, обеспечения чистоты и порядка на территории г.о. г.Бор Нижег.обл.</t>
  </si>
  <si>
    <t xml:space="preserve">1) с изм.и доп. вступает в силу с 19.05.2013;                  2) ред. от 03.12.2012;                                  3) ред.от 20.03.2013 ;                                  4) ред.  от 08.05.2013 ;                 28.11.13 ;                   29.12.04,            вступает в силу с 25.09.2010                         5) ред. от 21.06.2016;                                        6)  вступает в силу с 13.12.2013 </t>
  </si>
  <si>
    <t>Организация и осуществление мероприятий по работе с детьми и молодежью в городском округе</t>
  </si>
  <si>
    <t xml:space="preserve">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t>
  </si>
  <si>
    <t xml:space="preserve"> 0820124110</t>
  </si>
  <si>
    <t xml:space="preserve"> 0830100250</t>
  </si>
  <si>
    <t xml:space="preserve"> 1710421050</t>
  </si>
  <si>
    <t>Мероприятия по благоустройству общественных пространств</t>
  </si>
  <si>
    <t>26101L5550</t>
  </si>
  <si>
    <t xml:space="preserve"> 0540125030</t>
  </si>
  <si>
    <t>Расходные обязательства по предоставлению субсидий юридическим лицам (за исключением субсидий муниципальным учреждениям), индивидульным предпринимателям, физическим лицам</t>
  </si>
  <si>
    <t>в ред. от 10.07.20120 12.07.2012</t>
  </si>
  <si>
    <t>1.2</t>
  </si>
  <si>
    <t xml:space="preserve">1) ФЗ от 21.07.2007 № 185-ФЗ "О фонде содействия реформированию жилищно-коммунального хозяйтсва" ст.17 п. 1,2 </t>
  </si>
  <si>
    <t xml:space="preserve">1) в ред. от 29.07.2017, вступившими в силу с 30.07.2017
</t>
  </si>
  <si>
    <t>1.3</t>
  </si>
  <si>
    <t>0530101390</t>
  </si>
  <si>
    <t>1.4</t>
  </si>
  <si>
    <t>1.5</t>
  </si>
  <si>
    <t>1.6</t>
  </si>
  <si>
    <t xml:space="preserve"> 0550225120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</si>
  <si>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t>
  </si>
  <si>
    <r>
      <rPr>
        <b/>
        <sz val="12"/>
        <rFont val="Times New Roman"/>
        <family val="1"/>
        <charset val="204"/>
      </rPr>
      <t xml:space="preserve">1) </t>
    </r>
    <r>
      <rPr>
        <sz val="12"/>
        <rFont val="Times New Roman"/>
        <family val="1"/>
        <charset val="204"/>
      </rPr>
      <t xml:space="preserve">ст.17 п.1 ФЗ от 06.10.2003 № 131-ФЗ "Об общих принципах организации местного самоуправления в РФ";            </t>
    </r>
    <r>
      <rPr>
        <b/>
        <sz val="12"/>
        <rFont val="Times New Roman"/>
        <family val="1"/>
        <charset val="204"/>
      </rPr>
      <t xml:space="preserve"> 2) </t>
    </r>
    <r>
      <rPr>
        <sz val="12"/>
        <rFont val="Times New Roman"/>
        <family val="1"/>
        <charset val="204"/>
      </rPr>
      <t>Закон Нижегородской обл. от 03.08.2007 "99-3 "О муниципальной службе в Нижегородской области" ст.38                                                 3) Положения об Управлении ЖКХ и благоустройства администрации г.о г.Бор Нижегородской области, от 10.12.2010 № 82</t>
    </r>
  </si>
  <si>
    <r>
      <rPr>
        <b/>
        <sz val="12"/>
        <color indexed="8"/>
        <rFont val="Times New Roman"/>
        <family val="1"/>
        <charset val="204"/>
      </rPr>
      <t>1)</t>
    </r>
    <r>
      <rPr>
        <sz val="12"/>
        <color indexed="8"/>
        <rFont val="Times New Roman"/>
        <family val="1"/>
        <charset val="204"/>
      </rPr>
      <t xml:space="preserve"> ст.16 п.23,25 ФЗ от 06.10.2003 № 131-ФЗ "Об общих принципах организации местного самоуправленияв РФ";                        </t>
    </r>
    <r>
      <rPr>
        <b/>
        <sz val="12"/>
        <color indexed="8"/>
        <rFont val="Times New Roman"/>
        <family val="1"/>
        <charset val="204"/>
      </rPr>
      <t xml:space="preserve"> 2) </t>
    </r>
    <r>
      <rPr>
        <sz val="12"/>
        <color indexed="8"/>
        <rFont val="Times New Roman"/>
        <family val="1"/>
        <charset val="204"/>
      </rPr>
      <t xml:space="preserve">ФЗ  от 08.11.2007 № 257-ФЗ "Об автомобильных дорогах и о дорожной деятельности в РФ и о внесении изменений в отдельные акты РФ" ст.13 п.1, ст.18 п.1;                                </t>
    </r>
    <r>
      <rPr>
        <b/>
        <sz val="12"/>
        <color indexed="8"/>
        <rFont val="Times New Roman"/>
        <family val="1"/>
        <charset val="204"/>
      </rPr>
      <t>3)</t>
    </r>
    <r>
      <rPr>
        <sz val="12"/>
        <color indexed="8"/>
        <rFont val="Times New Roman"/>
        <family val="1"/>
        <charset val="204"/>
      </rPr>
      <t xml:space="preserve"> Постановление Прватильства Нижегородской области от 30.11.2011 № 978 " Об утверждении порядка формирования и использования бюджетных ассигнований дорожного фонда    Нижегор. области" п.3;                               </t>
    </r>
    <r>
      <rPr>
        <b/>
        <sz val="12"/>
        <color indexed="8"/>
        <rFont val="Times New Roman"/>
        <family val="1"/>
        <charset val="204"/>
      </rPr>
      <t>4)</t>
    </r>
    <r>
      <rPr>
        <sz val="12"/>
        <color indexed="8"/>
        <rFont val="Times New Roman"/>
        <family val="1"/>
        <charset val="204"/>
      </rPr>
      <t xml:space="preserve">  З-Н Нижегородской области от 28.11.2013 № 159-З,     ст.167 от 29.12.04 Жилищный кодекс РФ                              </t>
    </r>
    <r>
      <rPr>
        <b/>
        <sz val="12"/>
        <color indexed="8"/>
        <rFont val="Times New Roman"/>
        <family val="1"/>
        <charset val="204"/>
      </rPr>
      <t>5)</t>
    </r>
    <r>
      <rPr>
        <sz val="12"/>
        <color indexed="8"/>
        <rFont val="Times New Roman"/>
        <family val="1"/>
        <charset val="204"/>
      </rPr>
      <t xml:space="preserve"> З-н Нижегородской области от 10.09.2010 №144-З "Об обеспечении чистоты и порядка на территории Нижегородской области                                     6) Решение Совета депутатов от 13.12.13г. № 98 "Об утверждении Правил благоустройства, обеспечения чистоты и порядка на территории г.о. г.Бор Нижег.обл.</t>
    </r>
  </si>
  <si>
    <t xml:space="preserve">Закон РФ "Основы законодательства РФ о культуре" № 3612-1  ФЗ РФ "Об общих принципах организации местного самоуправления в РФ" № 131-ФЗ;Закон РФ "Основы законодательства РФ о культуре" № 3612-1 ; Решение Совета Депутатов городского округа город Бор от 30.09.2010 г. № 39 " Об утверждении положения о муниципальной службе в </t>
  </si>
  <si>
    <t>09.10.1992                                                                                                                                                                                         06.10.2003 г.</t>
  </si>
  <si>
    <t>0910142590, 0910100590, 09101S2090</t>
  </si>
  <si>
    <t>0910242690</t>
  </si>
  <si>
    <t>0910243690</t>
  </si>
  <si>
    <t>0950325220, 0910325220</t>
  </si>
  <si>
    <t>0920123590, 0920172090, 0920100590, 09201S2090</t>
  </si>
  <si>
    <t>Бухгалтерия</t>
  </si>
  <si>
    <t>Бухгалтерское обслуживание муниципальных учреждений и дополнительного образования детей г. Бор.1 Формирование финансовой (бухгалтерской) отчетности бюджетных и автономных учреждений.Формирование бюджетной отчетности для главного распорядителя,распорядителя бюджетных средств,уполномоченного на формирование сводных и консолидированных форм отчетности.2. Ведение бухгалтерского учета автономными учреждениями формирование регистров бухгалтерского учета 3.Ведение бухгалтерского учета бюджетными учреждениями.формирование регистров бухгалтерского учета.4 Формирование бюджетной отчетности для финансового органа 5.Формирование бюджетной отчетности для главного распорядителя получателя бюджетных средств,главного администратора,администратора источниковфинансирования дифицита бюджета,главного администратора,администратора доходовбюджета.</t>
  </si>
  <si>
    <t>ФЗ " О бухгалтерском учете" № 402-ФЗ.       "Бюджетный кодекс РФ" № 145-ФЗ 31.07.1998 с изменениями и дополнениями</t>
  </si>
  <si>
    <t>Мероприятия по работе с несовершеннолетними</t>
  </si>
  <si>
    <t>Услуги по комплектованию фондов библиотек книжной продукцией и периодикой.Услуги по библиотечному,информационному и справочному обслуживанию. 1.Библиотечное,библиографическое и информационное обслуживание пользователей библиотеки. 2. Библиографическая обработка документов и создание каталогов. 3. Формирование,учет,изучение,обеспечение физического сохранения и безопасности фондов библиотек.</t>
  </si>
  <si>
    <t>Мероприятия впо обеспечению несовершеннолетних временной трудовой занятостью</t>
  </si>
  <si>
    <t>Расходы на реализацию мероприятий антинаркотической направленности</t>
  </si>
  <si>
    <t>Сохранение и развитие материально-технической базы муниципальных библиотек</t>
  </si>
  <si>
    <t>Проведение мероприятий по подключению общедоступных библиотек РФ к сети Интернет и развитие системы библиотечного дела с учетом задачи расширения информационных технологий и оцифровки за счет иных межбюджетных средст федерального бюджета</t>
  </si>
  <si>
    <t>Расходы на поддержку отрасли культуры</t>
  </si>
  <si>
    <t>09102L5190</t>
  </si>
  <si>
    <t>Расходы на реализацию мероприятий, направленных на духовно-нравственное воспитание в г.о.г. Бор</t>
  </si>
  <si>
    <t>Мероприятия в области социальной политики</t>
  </si>
  <si>
    <t>Расходы на реализацию мероприятий, направленных на формирование доступной для инвалидов среды жизнедеятельности</t>
  </si>
  <si>
    <t>Услуги по предоставлению дополнительного образования художественно-эстетической направленности населению. 1. Реализация дополнительных предпрофессиональных общеобразовательных программ в области изобразительного искусства ("Живопись"). 2 Реализация дополнительных общеразвивающих программ. 3 Организация и проведение олимпиад, конкурсов,мероприятий, направленных на выявление и развитие у обучающихся интелектуальных и творческих способностей. 4 Реализация дополнительной общеобразовательной предпрофессиональной программы в области изобразительного искусства ("Фортепиано")5.Реализация дополнительной предпрофессиональных общеобразовательных программ в области изобразительного искусства("Струнные инструменты") 6.Реализация дополнительной предпрофессиональных общеобразовательных программ в области изобразительного искусства("Народные инструменты")7 Реализация дополнительной предпрофессиональных общеобразовательных программ в области изобразительного искусства("Хоровое пение")8 Реализация дополнительной предпрофессиональных общеобразовательных программ в области изобразительного искусства("Духовые инструменты")</t>
  </si>
  <si>
    <t>Сохранение и развитие материально-технической базы муниципальных учреждений культуры</t>
  </si>
  <si>
    <t>Расходы на обеспечение развития и укрепление материально-технической базы муниципальных домов культуры</t>
  </si>
  <si>
    <t>09302L5580</t>
  </si>
  <si>
    <t>Услуга по предоставлению доступа к культурному наследию,находящемуся в пользовании музея Формирование,учет,изучение,обеспечение физического сохранения и безопастности музейных предметов, музейных коллекций.</t>
  </si>
  <si>
    <t>0940141590, 0940100590, 09401S2090</t>
  </si>
  <si>
    <t>0940241690</t>
  </si>
  <si>
    <t>0940325220</t>
  </si>
  <si>
    <t>МАУ ДО "Детская музыкальная школа №1"</t>
  </si>
  <si>
    <t>0920100590, 09201S2090</t>
  </si>
  <si>
    <t>МАУ ДО "Детская художественная школа"</t>
  </si>
  <si>
    <t>4.2.1.4</t>
  </si>
  <si>
    <t>МАУ ДО "Детская школа искусств"</t>
  </si>
  <si>
    <t>4.2.1.5</t>
  </si>
  <si>
    <t>МАУ ДО "Линдовская школа искусств"</t>
  </si>
  <si>
    <t>4.2.1.6</t>
  </si>
  <si>
    <t>4.2.1.7</t>
  </si>
  <si>
    <t>МАУК "ДК-музей пос. ППК"</t>
  </si>
  <si>
    <t>4.2.1.8</t>
  </si>
  <si>
    <t>МАУК "КЦ Теплоход"</t>
  </si>
  <si>
    <t>0930140590, 0930100590, 09301S2090</t>
  </si>
  <si>
    <t>4.2.1.9</t>
  </si>
  <si>
    <t>4.2.1.10</t>
  </si>
  <si>
    <t>4.2.1.11</t>
  </si>
  <si>
    <t>4.2.1.12</t>
  </si>
  <si>
    <t>4.2.1.13</t>
  </si>
  <si>
    <t>МАУК "ЦК Октябрь"</t>
  </si>
  <si>
    <t>Расходы за счет средств из фонда поддержки территорий Правительства НО напроведение мероприятия</t>
  </si>
  <si>
    <t xml:space="preserve">Проведение мероприятий в рамках МП "Патриотическое и духовно-нравственное воспитание </t>
  </si>
  <si>
    <t>Расходы на укрепление материально-технической базы учреждения культуры</t>
  </si>
  <si>
    <t>Расходы за счет средств из фонда поддержки территорий Правительства НО на приобретение оборудования</t>
  </si>
  <si>
    <t>Проведение мероприятий в рамках МП "Комплексные меры противодействия злоупотреблению наркотиками и их незаконному обороту в г.о.г. Бор"</t>
  </si>
  <si>
    <t>МАУКМ "КЦ Теплоход"</t>
  </si>
  <si>
    <t>Расходы на реализацию мероприятий, направленных на духовно-нравственное воспитание в городском округе г.Бор</t>
  </si>
  <si>
    <t>Расходы за счет средств из фонда поддержки территорий НО</t>
  </si>
  <si>
    <t>7770422000, 7770322000</t>
  </si>
  <si>
    <t>Проведение мероприятий в рамках МП "Социальная поддержка населения и общественных организаций г.о.г. Бор"Подпрограмма "Борская семья"</t>
  </si>
  <si>
    <t>Проведение мероприятий в рамках МП "Социальная поддержка населения и общественных организаций г.о.г. Бор"Подпрограмма "Профилактика социально-значимых заболеваний и развитие донорства в г.о.г. Бор"</t>
  </si>
  <si>
    <t>Проведение мероприятий в рамках МП "Улучшение условий и охраны труда в организациях г.о.г. Бор"</t>
  </si>
  <si>
    <t>Расходы на укрепление материально-технической базы домов культуры</t>
  </si>
  <si>
    <t>МАУ "Центр КультурыОктябрь"</t>
  </si>
  <si>
    <t>Проведение мероприятий в рамках МП "Развитие торговли на территории г.о.г. Бор"</t>
  </si>
  <si>
    <t>Проведение мероприятий в рамках МП "Патриотическое и духовно-нравственное воспитание "</t>
  </si>
  <si>
    <t>Проведение мероприятий в рамках МП "Безбарьерная среда жизнедеятельности для инвалидов и других маломобильных граждан г.о.г. Бор"</t>
  </si>
  <si>
    <t xml:space="preserve">1.Закон Нижегородской области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от 30.09.2008 №116-З
 ст.2п.1 пп.6
2.Федеральный закон от 21.12.1996 №159-ФЗ «О дополнительных гарантиях по социальной поддержке детей-сирот и детей,оставшихся без попечения родителей» 
Ст.8
3.Закон НО от 23.12.16г. №178-З "Об обл.бюджете на 2017г и на плановый 2018 и 2019гг», Приложение 28,табл.14,20       4.Закон НО от 07.09.2007г. №123-З " О жилищной политике в Нижегородской области"
</t>
  </si>
  <si>
    <t xml:space="preserve">27.10.2008                   27.12.1996,                23.12.2016,         20.09.2007    </t>
  </si>
  <si>
    <t>04203R0820</t>
  </si>
  <si>
    <t xml:space="preserve">1.«Положение об оплате труда муниципальных служащих Департамента имущественных и земельных отношений адм-ции го г.Бор Нижегородской области», «Положение об оплате труда работников не замещающих должности муниципальной службы работников рабочих профессий Департамента имущественных и земельных отношений адм-ции го г.Бор»,утв.распоряж.Департамента имущества от 10.06.2015г. № 131
2.Положение о муниципальной службе в городском округе город Бор, утвержденное решением Совета депутатов городского округа город Бор от 30.09.2010 N 39 "Об утверждении Положения о муниципальной службе в городском округе город Бор"
3.Федеральный закон от 06.10.2003 N 131-ФЗ "Об общих принципах организации местного самоуправления в Российской Федерации"  ст.16
4. Устав муниципального образования городского округа город Бор Нижегородской области(принят реш.Совета депутатов от 25.01.2011 №1)ст.10
</t>
  </si>
  <si>
    <t xml:space="preserve">1.Федеральный закон от 6.10.2003 №131-ФЗ «Об общихпринципахорганизацииместного самоуправления в Российской Федерации» 
Ст.16, ст.17 п.1 пп.3
2. Устав муниципального образования городского округа город Бор Нижегородской области(принят реш.Совета депутатов от 25.01.2011 №1)ст.10
</t>
  </si>
  <si>
    <t>08.10.2003              16.03.2011</t>
  </si>
  <si>
    <t>1.Федеральный закон от 6.10.2003 №131-ФЗ «Об общихпринципахорганизацииместного самоуправления в Российской Федерации» 
Ст.16, ст.17 п.1 пп.3
2. Устав муниципального образования городского округа город Бор Нижегородской области(принят реш.Совета депутатов от 25.01.2011 №1)ст.10</t>
  </si>
  <si>
    <t xml:space="preserve">1.« Положение об оплате труда работников не замещающих должности муниципальной службы работников рабочих профессий Департамента имущественных и земельных отношений адм-ции го г.Бор», ,утв.распоряж.Департамента имущества от 10.06.2015г. №131
2 "Трудовой кодекс Российской Федерации" от 30.12.2001 №197-ФЗ                                                     3. "Порядок формирования систем оплаты труда работников муниципальных учреждений городского округа город Бор нижегородской области", утв.Постановлением Администрации го г.Бор от 18.05.2015г. №2306       4.Федеральный закон от 06.10.2003 N 131-ФЗ "Об общих принципах организации местного самоуправления в Российской Федерации" ст.17.1    
</t>
  </si>
  <si>
    <t>01.06.2015    01.02.2002     18.05.2015        08.10.2003</t>
  </si>
  <si>
    <t xml:space="preserve">1.Федеральный закон от 6.10.2003 №131-ФЗ «Об общихпринципахорганизацииместного самоуправления в Российской Федерации» 
Ст.16 п.1 пп.3
2. Устав муниципального образования городского округа город Бор Нижегородской области(принят реш.Совета депутатов от 25.01.2011 №1)ст.10,п.2,
пп.3
</t>
  </si>
  <si>
    <t>Управление муниципальным имущ.го г.Бор</t>
  </si>
  <si>
    <t xml:space="preserve">1.Федеральный закон от 6.10.2003 №131-ФЗ «Об общихпринципахорганизацииместного самоуправления в Российской Федерации» 
Ст.16 п.1 пп.3,пп.43
2. Устав муниципального образования городского округа город Бор Нижегородской области(принят реш.Совета депутатов от 25.01.2011 №1)ст.10,п.2,
пп.3
</t>
  </si>
  <si>
    <t xml:space="preserve"> 08.10.2003,         25.01.2011</t>
  </si>
  <si>
    <t xml:space="preserve">1.Федеральный закон от 6.10.2003 №131-ФЗ «Об общихпринципахорганизацииместного самоуправления в Российской Федерации» 
Ст.16 п.1 пп.3, 
2. Устав муниципального образования городского округа город Бор Нижегородской области(принят реш.Совета депутатов от 25.01.2011 №1)ст.10,п.2,
пп.3
</t>
  </si>
  <si>
    <t>Формирование муниц.имущественной казны</t>
  </si>
  <si>
    <t>1.«Положение о Департаменте имущественных и земельных отношений адмистрации го г.Бор Нижегородской области»,утв.решением Совета дутатов го г.Бор НО от 10.12.2010г. №86, п.3.3.4     2.Устав муниципального образования городского округа город Бор Нижегородской области(принят реш.Совета депутатов от 25.01.2011 №1)ст.11,п.2</t>
  </si>
  <si>
    <t>1 ".Жилищный кодекс РФ" от 29.12.2004 №188-ФЗ,ст.167
2.Закон НО от 28.11.13г. №159-з
3.Постан.НО от 30.09.15г.№617
4..Постан.НО от29.09.16г.№667                            5..Постан.НО от 28.09.17г.№699     6. Постан.адм-ции го г.Бор от 01.07.2015г. №3254 "Об утверждении Порядка уплаты ежемесячных взносов на капитальный ремонт общего имущества в многокв.домах,расположенных на территории го г.Бор НО, в части жилых и нежилых помещений, накход.в муниц.собственности"</t>
  </si>
  <si>
    <t xml:space="preserve"> 01.03.2005,         15.12.2013          30.09.2015             29.09.2016                  28.09.2017                01.07.2015</t>
  </si>
  <si>
    <t>ГРАП "Переселение граждан из авар.жил.фонда на тер-рии НО на 2013-2017гг" ( 2 этап, 3 этап),ср-ва местного бюджета</t>
  </si>
  <si>
    <t>04301S9602,  04303S9602</t>
  </si>
  <si>
    <t xml:space="preserve">1.Федеральный закон от 6.10.2003 №131-ФЗ «Об общихпринципахорганизацииместного самоуправления в Российской Федерации» 
Ст.16 п.1 пп.6
2. Устав муниципального образования городского округа город Бор Нижегородской области(принят реш.Совета депутатов от 25.01.2011 №1)ст.10,п.2,
пп.6
3. Федеральный закон от21.07.2007 №185-ФЗ «О Фонде содействия реформированию жилищно-коммунального хозяйства»
4.ГРАП «Переселение граждан из авариного жил.фонда на тер-рии НО на 2013-2017гг»,ут.впостан.прав-ва НО от 19.06.13г.№383,Приложение 1
</t>
  </si>
  <si>
    <t>08.10.2003                   16..03..2011,                07.08.2007,         19.06.2013</t>
  </si>
  <si>
    <t>ГРАП "Переселение граждан из авар.жил.фонда на тер-рии НО на 2013-2017гг" ( 3 этап),ср-ва областного  бюджета</t>
  </si>
  <si>
    <t>ГРАП "Переселение граждан из авар.жил.фонда на тер-рии НО на 2013-2017гг" ( 3 этап)ср-ва Фонда сод.реформ.ЖКХ</t>
  </si>
  <si>
    <t>ГРАП "Переселение граждан из авар.жил.фонда на тер-рии НО на 2013-2017гг" (4 этап  )   ср-ва областного бюджета</t>
  </si>
  <si>
    <t>ГРАП "Переселение граждан из авар.жил.фонда на тер-рии НО на 2013-2017гг" ( 4 этап  )   ср-ва местного бюджета</t>
  </si>
  <si>
    <t>ГРАП "Переселение граждан из авар.жил.фонда на тер-рии НО на 2013-2017гг" ( 4 этап)ср-ва Фонда сод.реформ.ЖКХ</t>
  </si>
  <si>
    <t>1610561100, 1610572050, 16105S2050</t>
  </si>
  <si>
    <t xml:space="preserve">10  </t>
  </si>
  <si>
    <t>1.Федеральный закон от 6.10.2003 №131-ФЗ «Об общихпринципахорганизацииместного самоуправления в Российской Федерации» 
Ст.16 п.1 пп.3
2. Устав муниципального образования городского округа город Бор Нижегородской области(принят реш.Совета депутатов от 25.01.2011 №1)ст.10,п.2,
пп.3</t>
  </si>
  <si>
    <t>Уплата иных платежей(госпошлина за рег.права мун.сосбтв.)</t>
  </si>
  <si>
    <t xml:space="preserve">1) Федеральный закон от 06.10.2003  № 131-ФЗ "Об общих принципах организации местного самоуправления в Российской Федерации", ст.34, п.9                                                                                                                                                2) Закон Нижегородской области  от 03.08.2007  № 99-З "О муниципальной службе в Нижегородской области", ст.38                                                                              3) Решение Совета депутатов  городского округа город Бор  Нижегородской области от 30.10.2010  №39  "Об утверждении Положения о муниципальной службе  в городском округе город Бор", полностью                  </t>
  </si>
  <si>
    <t>1) не ограничен           2) не ограничен               3) не ограничен</t>
  </si>
  <si>
    <t xml:space="preserve">1) Федеральный закон  от 06.10.2003  № 131-ФЗ  "Об общих принципах организации местного самоуправления в Российской Федерации", ст.34, п.9 </t>
  </si>
  <si>
    <t>1) не ограничен</t>
  </si>
  <si>
    <t>Субсидии МБОУ  ДО "СДЮСШОР по греко-римской борьбе" на финансовое обеспечение муниципального задания на оказание муниципальных услуг (выполнение работ)</t>
  </si>
  <si>
    <t>Реализация дополнительных общеразвивающих программ; реализация дополнительных предпрофессиональных программ в области физической культуры и спорта; спортивная подготовка по олимпийским видам спорта</t>
  </si>
  <si>
    <t>12101S2090</t>
  </si>
  <si>
    <t>Субсидии МБУ "СШОР по греко-римской борьбе" на финансовое обеспечение муниципального задания на оказание муниципальных услуг (выполнение работ)</t>
  </si>
  <si>
    <t>Реализация дополнительных общеразвивающих программ; спортивная подготовка по олимпийским видам спорта</t>
  </si>
  <si>
    <t>1210200590</t>
  </si>
  <si>
    <t>12102S2090</t>
  </si>
  <si>
    <t>1) Федеральный закон РФ  от 29.12.2012  № 273  "Об образовании в Российской Федерации", гл.10, ст.75                      2) Федеральный закон  от 06.10.2003  № 131-ФЗ  "Об общих принципах организации местного самоуправления в Российской Федерации", ст.16, п.1,пп.19                       3) Постановление администрации городского округа г. Бор от 30.12.2016 №6427 "Об утверждении Календарного плана физкультурных мероприятий и спортивных мероприятий ,проводимых на территории ГО г. Бор в 2017 году" полностью       4) Устав МБОУ ДО "СДЮСШОР по греко- римской борьбе" от 06.10.2015 №195.</t>
  </si>
  <si>
    <t>1) 01.09.2013   2) 01.01.2006     3)30.12.2016    4)15.10.2015</t>
  </si>
  <si>
    <t>1) не ограничен           2) не ограничен        3) не ограничен       4) не ограничен</t>
  </si>
  <si>
    <t xml:space="preserve">Субсидии на иные цели-средства фонда поддержки территорий Нижегородской области на приобретение спортивной формы </t>
  </si>
  <si>
    <t xml:space="preserve">1) Федеральный закон РФ  от 29.12.2012  № 273  "Об образовании в Российской Федерации", гл.10, ст.75                2) Федеральный закон  от 06.10.2003  № 131-ФЗ  "Об общих принципах организации местного самоуправления в Российской Федерации", ст.16, п.1,пп.19            3) Постановление администрации городского округа г. Бор от 30.12.2016 №6427 "Об утверждении Календарного плана физкультурных мероприятий и спортивных мероприятий ,проводимых на территории ГО г. Бор в 2017 году" полностью           4) Устав МБОУ ДО "СДЮСШОР по греко- римской борьбе" от  06.10.2015 №195,  п.2.4. 5)Распоряжение Правительства НО " О выделении денежных средств из фонда на поддержку территорий" от 17.08.2017 №1342-р </t>
  </si>
  <si>
    <t>1) 01.09.2013   2) 01.01.2006   3) 30.12.2016  4) 15.10.2015  5)17.08.2017</t>
  </si>
  <si>
    <t xml:space="preserve">1) не ограничен           2) не ограничен      3) не ограничен    4) не ограничен    5) не ограничен </t>
  </si>
  <si>
    <t>Реализация дополнительных общеразвивающих программ; реализация дополнительных предпрофессиональных программ в области физической культуры и спорта; проведение занятий физкультурно- спортивной направленности по месту проживания граждан; обеспечение доступа к объектам спорта</t>
  </si>
  <si>
    <t>1) Федеральный закон  от 06.10.2003  № 131-ФЗ  "Об общих принципах организации местного самоуправления в Российской Федерации", ст.16, п.1,пп.19                                  2) Федеральный закон  от 03.11.2006  № 174-ФЗ  "Об автономных учреждениях", ст.4            3) Постановление администрации городского округа г. Бор от 30.12.2016 № 6427 "Об утверждении Календарного плана физкультурных мероприятий и спортивных мероприятий ,проводимых на территории ГО г. Бор в 2017 году" полностью "       4) Устав МАУ "ФОК "Кварц" от 07.11.2016 №178,пункты 2.7; 2.8.</t>
  </si>
  <si>
    <t>1)01.01.2006              2)06.01.2007  3) 30.12.2016   4) 07.11.2016</t>
  </si>
  <si>
    <t>1) не ограничен              2) не ограничен           3) не ограничен  4) не ограничен</t>
  </si>
  <si>
    <t xml:space="preserve">Организация и проведение официальных спортивных мероприятий; организация и проведение официальных физкультурных (физкультурно- оздоровительных) мероприятий   </t>
  </si>
  <si>
    <t>1) Федеральный закон  от 06.10.2003  № 131-ФЗ  "Об общих принципах организации местного самоуправления в Российской Федерации", ст.16, п.1,пп.19                           2) Федеральный закон  от 03.11.2006  № 174-ФЗ  "Об автономных учреждениях", ст.4   3) Постановление администрации городского округа г. Бор от 30.12.2016 №6427  "Об утверждении Календарного плана физкультурных мероприятий и спортивных мероприятий ,проводимых на территории ГО г. Бор в 2017 году" полностью "     4)Устав МАУ "ФОК "Красная Горка" от 07.11.2016 №179,пункты 2.7; 2.8</t>
  </si>
  <si>
    <t>1)01.01.2006              2)06.01.2007               3) 30.12.2016        4)07.11.2016</t>
  </si>
  <si>
    <t>1) не ограничен        2) не ограничен       3) не ограничен  4) не ограничен</t>
  </si>
  <si>
    <t>Реализация дополнительных общеразвивающих программ; проведение занятий физкультурно- спортивной направленности по месту проживания граждан; обеспечение доступа к объектам спорта</t>
  </si>
  <si>
    <t xml:space="preserve">1) Федеральный закон  от 06.10.2003  № 131-ФЗ  "Об общих принципах организации местного самоуправления в Российской Федерации", ст.16, п.1,пп.19                                2) Федеральный закон  от 03.11.2006  № 174-ФЗ  "Об автономных учреждениях", ст.4  3) Постановление администрации городского округа г. Бор от 30.12.2016 №6427 "Об утверждении Календарного плана физкультурных мероприятий и спортивных мероприятий ,проводимых на территории ГО г. Бор в 2017 году" полностью "       4) Устав МАУ "Борский СОК "ВЫБОР" от 03.08.2015 №151, пункты 2.7; 2.8.     </t>
  </si>
  <si>
    <t>1)01.01.2006              2)06.01.2007   3) 30.12.2016         4)31.08.2015</t>
  </si>
  <si>
    <t>1) не ограничен         2) не ограничен      3) не ограничен    4) не ограничен</t>
  </si>
  <si>
    <t>1) Федеральный закон  от 06.10.2003  № 131-ФЗ  "Об общих принципах организации местного самоуправления в Российской Федерации", ст.16, п.1,пп.19                                2) Федеральный закон  от 03.11.2006  № 174-ФЗ  "Об автономных учреждениях", ст.4         3) Постановление администрации городского округа г. Бор от 30.12.2016 №6427 "Об утверждении Календарного плана физкультурных мероприятий и спортивных мероприятий ,проводимых на территории ГО г. Бор в 2017 году" полностью "      4) Устав МАУ "СОК "Взлет " от 03.08.2015 №152, пункты 2.7;2.8</t>
  </si>
  <si>
    <t>1)01.01.2006          2)06.01.2007 3) 30.12.2016   4)12.08.2015</t>
  </si>
  <si>
    <t>1) не ограничен   2) не ограничен          3) не ограничен        4) не ограничен</t>
  </si>
  <si>
    <t>Субсидии  на иные цели -расходы на мероприятия по работе с несовершеннолетними</t>
  </si>
  <si>
    <t>1) Федеральный закон  от 03.11.2006  № 174-ФЗ  "Об автономных учреждениях", ст.4    2) Постановление администрации городского округа г. Бор от 30.12.2016 №6427 "Об утверждении Календарного плана физкультурных мероприятий и спортивных мероприятий ,проводимых на территории ГО г. Бор в 2017 году" полностью "        3) Устав МАУ "ФОК "Кварц" от 07.11.2016 №178,пункты 2.7; 2.8.</t>
  </si>
  <si>
    <t xml:space="preserve">1)06.01.2007   2) 30.12.2016  3)07.11.2016 </t>
  </si>
  <si>
    <t>1)не ограничен     2) не ограничен</t>
  </si>
  <si>
    <t>4.2.2.1.4.</t>
  </si>
  <si>
    <t>Субсиди на иные цели  -расходы  на реализацию мероприятий,направленных на духовно- нравственное воспитание в ГО г. Бор</t>
  </si>
  <si>
    <t>Субсиди на иные цели  -расходы  на мероприятия в области социальной политики</t>
  </si>
  <si>
    <t>4.2.2.1.6</t>
  </si>
  <si>
    <t>4.2.2.1.7.</t>
  </si>
  <si>
    <t xml:space="preserve">Субсидии на иные цели-средства фонда поддержки территорий Нижегородской области на приобретение  спортивного инвентаря, запчастей для кроссовой мототехники </t>
  </si>
  <si>
    <t xml:space="preserve">1) Федеральный закон  от 03.11.2006  № 174-ФЗ  "Об автономных учреждениях", ст.4                     2)Распоряжения Правительства НО " О выделении денежных средств из фонда на поддержку территорий" от 30.06.2016 №941-р,  от 18.07.2016 №1094-р ,от 16.02.2017 №150-р ; от 13.07.2017 №453-р </t>
  </si>
  <si>
    <t xml:space="preserve">1)06.01.2007   </t>
  </si>
  <si>
    <t>1) не ограничен   2) не ограничен</t>
  </si>
  <si>
    <t xml:space="preserve">1) Федеральный закон  от 03.11.2006  № 174-ФЗ  "Об автономных учреждениях", ст.4   2) Постановление администрации городского округа г. Бор от 30.12.2016 №6427 "Об утверждении Календарного плана физкультурных мероприятий и спортивных мероприятий ,проводимых на территории ГО г. Бор в 2017 году" полностью "      3) Устав МАУ "ФОК "Красная Горка" от 07.11.2016  №179 ,пункты 2.7;2.8    4)Распоряжения Правительства НО " О выделении денежных средств из фонда на поддержку территорий" от 30.06.2016 №941-р,  от 06.07.2016 №1002-р </t>
  </si>
  <si>
    <t>1)06.01.2007  2) 30.12.2016  3) 12.08.2015</t>
  </si>
  <si>
    <t>1)не ограничен        2) не ограничен   3)не ограничен         4) не ограничен</t>
  </si>
  <si>
    <t xml:space="preserve">Субсиди на иные цели  -расходы   на мероприятия по организации отдыха и оздоровления детей и молодежи </t>
  </si>
  <si>
    <t xml:space="preserve">Субсиди на иные цели  -расходы  на реализацию мероприятий,направленных на духовно- нравственное воспитание в ГО г. Бор </t>
  </si>
  <si>
    <t>4.2.2.2.6.</t>
  </si>
  <si>
    <t>Субсидии  на иные цели- расходы  на реализацию мероприятий  на формирование доступной  для инвалидов среды жизнедеятельности</t>
  </si>
  <si>
    <t>4.2.2.2.8.</t>
  </si>
  <si>
    <t xml:space="preserve">Субсидии на иные цели-средства фонда поддержки территорий Нижегородской области на приобретение спортивной экипировки и  спортивного инвентаря </t>
  </si>
  <si>
    <t>1) Федеральный закон  от 03.11.2006  № 174-ФЗ  "Об автономных учреждениях", ст.4   2) Постановление администрации городского округа г. Бор от 30.12.2016 №6427 "Об утверждении Календарного плана физкультурных мероприятий и спортивных мероприятий ,проводимых на территории ГО г. Бор в 2017 году" полностью "  3) Устав МАУ "Борский СОК "ВЫБОР" от 03.08.2015  №151  пункты 2.7; 2.8.</t>
  </si>
  <si>
    <t>1) 06.01.2007   2)30.12.2016 3) 31.08.2015</t>
  </si>
  <si>
    <t>1)не ограничен      2) не ограничен         3) не ограничен</t>
  </si>
  <si>
    <t>4.2.2.3.5.</t>
  </si>
  <si>
    <t>4.2.2.3.6.</t>
  </si>
  <si>
    <t xml:space="preserve">Субсидии  на иные цели-расходы  за счет средств резервного фонда администрации ГО г. Бор на поездку  на  Первенство Европы по шахматам тренера и спортсменки   Якушенковой Г.Р. и Шубенковой В. </t>
  </si>
  <si>
    <t>1) Федеральный закон  от 03.11.2006  № 174-ФЗ  "Об автономных учреждениях", ст.4           2) Федеральный закон  от 06.10.2003  № 131-ФЗ  "Об общих принципах организации местного самоуправления в Российской Федерации", ст.16, п.1.</t>
  </si>
  <si>
    <t>1)06.01.2007       2)01.01.2006</t>
  </si>
  <si>
    <t>1) не ограничен 2) не ограничен</t>
  </si>
  <si>
    <t>4.2.2.3.8.</t>
  </si>
  <si>
    <t>Субсидии на иные цели-средства фонда поддержки территорий Нижегородской области на приобретение ограждения для стадиона "Спартак"</t>
  </si>
  <si>
    <t xml:space="preserve">1) Федеральный закон  от 03.11.2006  № 174-ФЗ  "Об автономных учреждениях", ст.4                     2)Распоряжение Правительства НО " О выделении денежных средств из фонда на поддержку территорий" от 17.08.2017 №1342-р </t>
  </si>
  <si>
    <t>1)06.01.2007</t>
  </si>
  <si>
    <t>1) не ограничен     2) не ограничен</t>
  </si>
  <si>
    <t>1) Федеральный закон  от 03.11.2006  № 174-ФЗ  "Об автономных учреждениях", ст.4           2) Постановление администрации городского округа г. Бор от 30.12.2016 №6427 "Об утверждении Календарного плана физкультурных мероприятий и спортивных мероприятий ,проводимых на территории ГО г. Бор в 2017 году" полностью "      3) Устав МАУ " СОК "Взлет" от 03.08.2015  №152, пункты 2,7; 2,8</t>
  </si>
  <si>
    <t>1)06.01.2007  2) 30.12.2016    3)12.08.2015</t>
  </si>
  <si>
    <t>1)не ограничен          2) не ограничен         3) не ограничен</t>
  </si>
  <si>
    <t>4.2.2.4.4.</t>
  </si>
  <si>
    <t>880</t>
  </si>
  <si>
    <t xml:space="preserve">1) Федеральный закон  от 06.10.2003  № 131-ФЗ  "Об общих принципах организации местного самоуправления в Российской Федерации", ст.16, п.1.                                        2)Закон РФ от 19.04.1991 №1032-1 "О занятости населения в РФ" ст7_2 </t>
  </si>
  <si>
    <t>1) не ограничен  2) не ограничен</t>
  </si>
  <si>
    <t>244</t>
  </si>
  <si>
    <t>1)не ограничен</t>
  </si>
  <si>
    <t>5.</t>
  </si>
  <si>
    <t xml:space="preserve"> 1. п.8, ч.1, ст. 48,49 Федерального Закона от 29.12.2012 № 273-ФЗ  " Об образовании в Российской Федерации" .                                                                                                                                                 2. Приказ Министераства образования и науки РФ от 07.04.2014 № 276  "Об утверждении Порядка проведения аттестации педагогических работников организаций, осуществляющих образовательную деятельность ".                                                                                                                              3. п.5, ст. 1  Закона  Нижегородской области от 21.10.2005 № 140-З  " О наделении органов местного самоуправления отдельными государственными полномочиями в области образования ".                                                                                                                                                                         4.  Постановление Правительства Нижегородской области  № 4" Об утверждении Порядка предоставления и расходования из областного бюджета субвенций бюджетам муниципальных районов и городских округов Нижегородской области на осуществлениме органами местного самоуправления отдельных государственных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образоваительную деятельность , с целью установления соответствия уровня квалификации требованиям,предъявляемым к первой квалификационной категории" ;                                                                                                                                                                                                                       5. п. 7, ч.2, ст. 20  Закона  Нижегородской области от 22.12.2015 № 196-З" Об областном бюджете на 2016 год" . 6. Закон  Нижегородской области от 23.12.2016 № 178-3 " Об областном бюджете на 2017 год и на  плановый период 2018 и 2019 годов".</t>
  </si>
  <si>
    <t>0177302/0150273020</t>
  </si>
  <si>
    <t>1.Закон Нижегородской области от 07.09.2007 №125-З "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 ".                                                                                          2. Постановление администрации городского округа г. Бор Нижегородской области  "Об исполнении государственных полномочий по опеке и попечительству в отношении несовершеннолетних граждан" № 231 ( в редакции  от 03.11.2011 № 5996 ,от 25.09.2013 № 5899)                                                                                                                                                                                         3.п.7, ч.2,ст.20 Закона Нижегородской области от 22.12.2015 № 196 -3 " Об областном бюджете на 2016 год" . 4.  Закона Нижегородской области от 23.12.2016 № 178-3 " Об областном бюджете на 2017 год и на  плановый период 2018 и 2019 годов".                                                                                                                                                      5. Ст.6 Федерального закона  от 24.04.2008 № 48-ФЗ " Об опеке и попечительстве".</t>
  </si>
  <si>
    <t>и т.д.</t>
  </si>
  <si>
    <t xml:space="preserve">Расходы на осуществление выплаты компенсации части родительской платы за присмотр и уход за ребенком в муниципальных дошкольных образовательных организациях,в том числе обеспечение организации выплаты компенсации части родительской платы за счет средств субвенции из областного бюджета </t>
  </si>
  <si>
    <t xml:space="preserve">1) п.6, ст .65 Федерального Закона от 29.12.2012 № 273-ФЗ " Об образовании в Российской Федерации";                                                                                                     </t>
  </si>
  <si>
    <t xml:space="preserve">2) Постановление Правительства Нижегородской области № 1033 " О компенсации части родительской платы за присмотр и уход заребенком в образовательных организациях ,реализующих образовательную программу дошкольного образования" </t>
  </si>
  <si>
    <t>Расходы за счет субвенции на  осуществление выплат на возмещение части расходов по приобретению путевок в детские санатории,санаторно-оздоровительные лагеря круглогодичного действия , расположенные на территории РФ</t>
  </si>
  <si>
    <t>Постановление Правительства Нижегородской области от 25 марта 2009 года № 149 "Об организации отдыха,оздоровления и занятости детей и молодежи Нижегородской области.</t>
  </si>
  <si>
    <t xml:space="preserve">Присмотр и уход за детьми -инвалидами ,детьми сиротами,оставшимися без попечения родителей,а также за детьми с туберкулезной интоксикацией ,обучающимися в  муниципальных образовательных организациях,реализующих образовательные программы дошкольного образования </t>
  </si>
  <si>
    <t>0110273170</t>
  </si>
  <si>
    <t xml:space="preserve">"Реализация основных общеобразовательных программ  начального общего,основного общего  образования" </t>
  </si>
  <si>
    <t>Обеспечение двухразовым бесплатным  питанием обучающихся с ограниченными возможностями здоровья,не проживающих в муниципальных организациях,осущесталяющих образовательную деятельность по адаптированным общеобразовательным программам</t>
  </si>
  <si>
    <t>0120273180</t>
  </si>
  <si>
    <t xml:space="preserve">"Реализация основных общеобразовательных программ  начального общего,основного общего, среднего общего  образования" </t>
  </si>
  <si>
    <t>Закон Нижегородской области  о  внесении изменений в статьи 1 и 5 Закона Нижегородской области " О наделении органов местного самоуправления отдельными государственными полномочиями в области образования" от 26.09.2017</t>
  </si>
  <si>
    <t>"Предоставление общедоступного и бесплатного начального общего,основного общего,среднего общего образования по основным и дополнительным образовательным программам "/"Реализация основных общеобразовательных программ  начального общего,основного общего, среднего общего  образования "</t>
  </si>
  <si>
    <t>1.п.п."а", п.1, ч.13, ст.108  Федерального Закона от 29.12.2012 № 273-ФЗ " Об образовании в Российской Федерации";                                                                                                                                       2.  Закон Нижегородской области от 28.11.2013 №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3.  Закон Нижегородской области о внесении изменений в Закон Нижегородской области " от 03.12.2014 № 179-З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4. Решение Совета депутатов городского округа г.Бор Нижегородской области  от 10.04.2015 № 25   " Об утверждении Порядка исполнения органами местного самоуправления городского округа г. Бор переданных полномочий в сфере общего образования за счет субвенции из областного бюджета" ,                                                                                                                                                                        5. Закон Нижегородской области от 22.12.2015 № 196-З. " Об областном бюджете на 2016 год"; 6. Закон Нижегородской области от 23.12.2016 № 178-З "Об областном бюджете на 2017 год и на плановый период 2018 и 2019 годов"; 7. Постановление администрации городского округа г.Бор Нижегородской области от 08.06.2017 № 3084 "Об утверждении Порядка распределения объема субвенции на техническое обеспечение проведения государственной итоговой аттестации муниципальными общеобразовательными организациями городского округа г.Бор"; 8.Постановление администрации городского округа г.Бор Нижегородской области от 08.06.2017 № 3083 "Об утверждении Порядка распределения лбъема субвенции на обеспечение коэффициентов выравнивания в  муниципальнымх общеобразовательных и дошкольных образлвательных  организациях  городского округа г.Бор"; 9. Постановление правительства Нижегородской области от 05 августа 2016 года № 1227-р "Об утверждении перечня малокомплектных образовательных организаций, реализующих основные общеобразовательные программы , финансирование которых в 2017 году производится по отдельному нормативу, не зависящему от числа учащихся".</t>
  </si>
  <si>
    <t xml:space="preserve"> Ст. 79 Федерального  Закона от 29.12.2012 № 273-ФЗ " Об образовании в Российской Федерации" ;Закон Нижегородской области от 26.09.017 о  внесении изменений в статьи 1 и 5 Закона Нижегородской области "О наделении органов местного самоуправления отдельными государственными полномочиями в области образования"</t>
  </si>
  <si>
    <t xml:space="preserve">"Предоставление общедоступного и бесплатного начального общего,основного общего,среднего общего образования по основным и дополнительным образовательным программам" /"Реализация основных общеобразовательных программ  начального общего,основного общего, среднего общего  образования" </t>
  </si>
  <si>
    <t>"Предоставление общедоступного и бесплатного начального общего,основного общего,среднего общего образования по основным и дополнительным образовательным программам" /"Реализация основных общеобразовательных программ  начального общего,основного общего, среднего общего образования "</t>
  </si>
  <si>
    <t>"Предоставление общедоступного и бесплатного начального общего,основного общего,среднего общего образования по основным и дополнительным образовательным программам "/"Реализация основных общеобразовательных программ  начального общего,основного общего, среднего общего образования"</t>
  </si>
  <si>
    <t>"Предоставление общедоступного и бесплатного начального общего,основного общего,среднего общего образования по основным и дополнительным образовательным программам" /"Реализация основных общеобразовательных программ  начального общего,основного общего, среднего общего образования"</t>
  </si>
  <si>
    <t>"Предоставление общедоступного и бесплатного начального общего,основного общего,среднего общего образования по основным и дополнительным образовательным программам" /"Реализация основных общеобразовательных программ  начального общего,основного общего, среднего  общего образования"</t>
  </si>
  <si>
    <t>"Предоставление общедоступного и бесплатного начального общего,основного общего,среднего общего образования по основным и дополнительным образовательным программам" /"Реализация основных общеобразовательных программ  начального общего,основного общего, среднего общегообразования</t>
  </si>
  <si>
    <t xml:space="preserve"> Решение Совета депутатов городского округа г.Бор Нижегородской области " Об утверждении Порядка исполнения органами местного самоуправления городского округа г. Бор переданных полномочий в сфере общего образования за счет субвенции из областного бюджета" № 25 .</t>
  </si>
  <si>
    <t>Соглашение "О  предоставылении субсидии частным общеобразовательным организациям,осуществляющим образовательную деятельность по имеющим государственную аккредитацию основным общеобразовательным программам,субсидий на финансовое обеспечение получения начального общего,основного общего, среднего общегообразования за счет средств субвенций, предоставляемых из областного бюджета городскому округу город Бор Нижегородской области на исполнение полномочий в сфере общего образования  от 11 января  2016 года.</t>
  </si>
  <si>
    <t>Соглашение "О  предоставылении субсидии частным общеобразовательным организациям,осуществляющим образовательную деятельность по имеющим государственную аккредитацию основным общеобразовательным программам,субсидий на финансовое обеспечение получения начального общего,основного общего, среднего общегообразования за счет средств субвенций, предоставляемых из областного бюджета городскому округу город Бор Нижегородской области на исполнение полномочий в сфере общего образования   от  09 января 2017 года.</t>
  </si>
  <si>
    <t xml:space="preserve">1) п.6 ст .65 Федерального Закона от 29.12.2012 № 273-ФЗ " Об образовании в Российской Федерации";                                                                                                     </t>
  </si>
  <si>
    <t>2) Постановление Правительства Нижегородской области от 31.12.2013 № 1033 " О компенсации части родительской платы за присмотр и уход заребенком в образовательных организациях ,реализующих образовательную программу дошкольного образования"                                                                        3).Постановление администрации городского округа г.БорНижегородской области "Об утверждении Положения о порядке  взимания и использования родительской платы за присмлотр и уход за детьми в муниципальных организациях,осуществляющих образовательную деятельность по реализации образовательных программ дошкрльного образования городского округа г.Бор Нижегородской области" от 06.11.2015 № 5593</t>
  </si>
  <si>
    <t>06.11.2015</t>
  </si>
  <si>
    <t>3.2.</t>
  </si>
  <si>
    <r>
      <rPr>
        <b/>
        <sz val="12"/>
        <color indexed="8"/>
        <rFont val="Times New Roman"/>
        <family val="1"/>
        <charset val="204"/>
      </rPr>
      <t xml:space="preserve">1. </t>
    </r>
    <r>
      <rPr>
        <sz val="12"/>
        <color indexed="8"/>
        <rFont val="Times New Roman"/>
        <family val="1"/>
        <charset val="204"/>
      </rPr>
      <t xml:space="preserve">п.п."а", п.1 ,ч. 13 , ст. 108 Федерального  Закона от 29.12.2012 № 273-ФЗ; " Об образовании в Российской Федерации" ;                                                                                                                                                             </t>
    </r>
    <r>
      <rPr>
        <b/>
        <sz val="12"/>
        <color indexed="8"/>
        <rFont val="Times New Roman"/>
        <family val="1"/>
        <charset val="204"/>
      </rPr>
      <t>2</t>
    </r>
    <r>
      <rPr>
        <sz val="12"/>
        <color indexed="8"/>
        <rFont val="Times New Roman"/>
        <family val="1"/>
        <charset val="204"/>
      </rPr>
      <t xml:space="preserve">.  Закон Нижегородской области от 28.11.2013 №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t>
    </r>
    <r>
      <rPr>
        <b/>
        <sz val="12"/>
        <color indexed="8"/>
        <rFont val="Times New Roman"/>
        <family val="1"/>
        <charset val="204"/>
      </rPr>
      <t>3</t>
    </r>
    <r>
      <rPr>
        <sz val="12"/>
        <color indexed="8"/>
        <rFont val="Times New Roman"/>
        <family val="1"/>
        <charset val="204"/>
      </rPr>
      <t xml:space="preserve">.  Закон Нижегородской области о внесении изменений в Закон Нижегородской области от 03.12.2014 № 179-З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                                                                                                                                               </t>
    </r>
    <r>
      <rPr>
        <b/>
        <sz val="12"/>
        <color indexed="8"/>
        <rFont val="Times New Roman"/>
        <family val="1"/>
        <charset val="204"/>
      </rPr>
      <t>4.</t>
    </r>
    <r>
      <rPr>
        <sz val="12"/>
        <color indexed="8"/>
        <rFont val="Times New Roman"/>
        <family val="1"/>
        <charset val="204"/>
      </rPr>
      <t xml:space="preserve"> Решение Совета депутатов городского округа г.Бор Нижегородской области " от 10.04.2015 № 25  " Об утверждении Порядка исполнения органами местного самоуправления городского округа г. Бор переданных полномочий в сфере общего образования за счет субвенции из областного бюджета" .                                                                                                                                                          </t>
    </r>
    <r>
      <rPr>
        <b/>
        <sz val="12"/>
        <color indexed="8"/>
        <rFont val="Times New Roman"/>
        <family val="1"/>
        <charset val="204"/>
      </rPr>
      <t>5</t>
    </r>
    <r>
      <rPr>
        <sz val="12"/>
        <color indexed="8"/>
        <rFont val="Times New Roman"/>
        <family val="1"/>
        <charset val="204"/>
      </rPr>
      <t xml:space="preserve">. Закон Нижегородской области от 23.12.2016 № 178-З "Об областном бюджете на 2017 год и на плановый период 2018 и 2019 годов";                                                                                                                      </t>
    </r>
    <r>
      <rPr>
        <b/>
        <sz val="12"/>
        <color indexed="8"/>
        <rFont val="Times New Roman"/>
        <family val="1"/>
        <charset val="204"/>
      </rPr>
      <t>6.</t>
    </r>
    <r>
      <rPr>
        <sz val="12"/>
        <color indexed="8"/>
        <rFont val="Times New Roman"/>
        <family val="1"/>
        <charset val="204"/>
      </rPr>
      <t xml:space="preserve"> Закон Нижегородской областиот 22.12.2015 № 196-З " Об областном бюджете на 2016 год".</t>
    </r>
  </si>
  <si>
    <r>
      <rPr>
        <b/>
        <sz val="12"/>
        <color indexed="8"/>
        <rFont val="Times New Roman"/>
        <family val="1"/>
        <charset val="204"/>
      </rPr>
      <t>1</t>
    </r>
    <r>
      <rPr>
        <sz val="12"/>
        <color indexed="8"/>
        <rFont val="Times New Roman"/>
        <family val="1"/>
        <charset val="204"/>
      </rPr>
      <t xml:space="preserve">.п.п."а", п.1, ч.13, ст.108  Федерального Закона от 29.12.2012 № 273-ФЗ " Об образовании в Российской Федерации";                                                                                                                                                      </t>
    </r>
    <r>
      <rPr>
        <b/>
        <sz val="12"/>
        <color indexed="8"/>
        <rFont val="Times New Roman"/>
        <family val="1"/>
        <charset val="204"/>
      </rPr>
      <t>2</t>
    </r>
    <r>
      <rPr>
        <sz val="12"/>
        <color indexed="8"/>
        <rFont val="Times New Roman"/>
        <family val="1"/>
        <charset val="204"/>
      </rPr>
      <t xml:space="preserve">.  Закон Нижегородской области от 28.11.2013 №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t>
    </r>
    <r>
      <rPr>
        <b/>
        <sz val="12"/>
        <color indexed="8"/>
        <rFont val="Times New Roman"/>
        <family val="1"/>
        <charset val="204"/>
      </rPr>
      <t>3</t>
    </r>
    <r>
      <rPr>
        <sz val="12"/>
        <color indexed="8"/>
        <rFont val="Times New Roman"/>
        <family val="1"/>
        <charset val="204"/>
      </rPr>
      <t xml:space="preserve">.  Закон Нижегородской области о внесении изменений в Закон Нижегородской области от 03.12.2014 № 179-З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t>
    </r>
    <r>
      <rPr>
        <b/>
        <sz val="12"/>
        <color indexed="8"/>
        <rFont val="Times New Roman"/>
        <family val="1"/>
        <charset val="204"/>
      </rPr>
      <t>4</t>
    </r>
    <r>
      <rPr>
        <sz val="12"/>
        <color indexed="8"/>
        <rFont val="Times New Roman"/>
        <family val="1"/>
        <charset val="204"/>
      </rPr>
      <t xml:space="preserve">. Распоряжение Правительства Нижегородской области от 25.08.2054 № 1565-р " Об утверждении перечня малокомплектных образовательных организаций , реализующих основные общеобразовательные программы ,финансировани которых в 2016 году производится по отдельному нормативу,не зависящему от числа обучающихся";                                                   </t>
    </r>
    <r>
      <rPr>
        <b/>
        <sz val="12"/>
        <color indexed="8"/>
        <rFont val="Times New Roman"/>
        <family val="1"/>
        <charset val="204"/>
      </rPr>
      <t>5</t>
    </r>
    <r>
      <rPr>
        <sz val="12"/>
        <color indexed="8"/>
        <rFont val="Times New Roman"/>
        <family val="1"/>
        <charset val="204"/>
      </rPr>
      <t xml:space="preserve">. Решение Совета депутатов городского округа г.Бор Нижегородской области от 10.04.2015 № 25  " Об утверждении Порядка исполнения органами местного самоуправления городского округа г. Бор переданных полномочий в сфере общего образования за счет субвенции из областного бюджета";                                                                                                                                                   </t>
    </r>
    <r>
      <rPr>
        <b/>
        <sz val="12"/>
        <color indexed="8"/>
        <rFont val="Times New Roman"/>
        <family val="1"/>
        <charset val="204"/>
      </rPr>
      <t>6</t>
    </r>
    <r>
      <rPr>
        <sz val="12"/>
        <color indexed="8"/>
        <rFont val="Times New Roman"/>
        <family val="1"/>
        <charset val="204"/>
      </rPr>
      <t xml:space="preserve">. Закон Нижегородской области от 22.12,.2015 № 196-З. " Об областном бюджете на 2016 год", </t>
    </r>
    <r>
      <rPr>
        <b/>
        <sz val="12"/>
        <color indexed="8"/>
        <rFont val="Times New Roman"/>
        <family val="1"/>
        <charset val="204"/>
      </rPr>
      <t>7.</t>
    </r>
    <r>
      <rPr>
        <sz val="12"/>
        <color indexed="8"/>
        <rFont val="Times New Roman"/>
        <family val="1"/>
        <charset val="204"/>
      </rPr>
      <t xml:space="preserve"> Закон Нижегородской области от 23.12.2016 № 178-З "Об областном бюджете на 2017 год и на плановый период 2018 и 2019 годов"; 7. Постановление администрации городского округа г.Бор Нижегородской области от 08.06.2017 № 3084 "Об утверждении Порядка распределения объема субвенции на техническое обеспечение проведения государственной итоговой аттестации муниципальными общеобразовательными организациями городского округа г.Бор"; </t>
    </r>
    <r>
      <rPr>
        <b/>
        <sz val="12"/>
        <color indexed="8"/>
        <rFont val="Times New Roman"/>
        <family val="1"/>
        <charset val="204"/>
      </rPr>
      <t>8</t>
    </r>
    <r>
      <rPr>
        <sz val="12"/>
        <color indexed="8"/>
        <rFont val="Times New Roman"/>
        <family val="1"/>
        <charset val="204"/>
      </rPr>
      <t xml:space="preserve">.Постановление администрации городского округа г.Бор Нижегородской области от 08.06.2017 № 3083 "Об утверждении Порядка распределения лбъема субвенции на обеспечение коэффициентов выравнивания в  муниципальнымх общеобразовательных и дошкольных образлвательных  организациях  городского округа г.Бор";                                                                              </t>
    </r>
    <r>
      <rPr>
        <b/>
        <sz val="12"/>
        <color indexed="8"/>
        <rFont val="Times New Roman"/>
        <family val="1"/>
        <charset val="204"/>
      </rPr>
      <t>9</t>
    </r>
    <r>
      <rPr>
        <sz val="12"/>
        <color indexed="8"/>
        <rFont val="Times New Roman"/>
        <family val="1"/>
        <charset val="204"/>
      </rPr>
      <t>. Постановление правительства Нижегородской области от 05 августа 2016 года № 1227-р "Об утверждении перечня малокомплектных образовательных организаций, реализующих основные общеобразовательные программы , финансирование которых в 2017 году производится по отдельному нормативу, не зависящему от числа учащихся". 10.  Ст. 79 Федерального  Закона от 29.12.2012 № 273-ФЗ " Об образовании в Российской Федерации" ;Закон Нижегородской области от 26.09.017 о  внесении изменений в статьи 1 и 5 Закона Нижегородской области "О наделении органов местного самоуправления отдельными государственными полномочиями в области образования"</t>
    </r>
  </si>
  <si>
    <r>
      <rPr>
        <b/>
        <sz val="12"/>
        <color indexed="8"/>
        <rFont val="Times New Roman"/>
        <family val="1"/>
        <charset val="204"/>
      </rPr>
      <t xml:space="preserve">1. </t>
    </r>
    <r>
      <rPr>
        <sz val="12"/>
        <color indexed="8"/>
        <rFont val="Times New Roman"/>
        <family val="1"/>
        <charset val="204"/>
      </rPr>
      <t xml:space="preserve">п.п."а", п.1 ,ч. 13 , ст. 108 Федерального  Закона от 29.12.2012 № 273-ФЗ; " Об образовании в Российской Федерации" ;                                                                                                                                            </t>
    </r>
    <r>
      <rPr>
        <b/>
        <sz val="12"/>
        <color indexed="8"/>
        <rFont val="Times New Roman"/>
        <family val="1"/>
        <charset val="204"/>
      </rPr>
      <t>2</t>
    </r>
    <r>
      <rPr>
        <sz val="12"/>
        <color indexed="8"/>
        <rFont val="Times New Roman"/>
        <family val="1"/>
        <charset val="204"/>
      </rPr>
      <t xml:space="preserve">.  Закон Нижегородской области от 28.11.2013 №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t>
    </r>
    <r>
      <rPr>
        <b/>
        <sz val="12"/>
        <color indexed="8"/>
        <rFont val="Times New Roman"/>
        <family val="1"/>
        <charset val="204"/>
      </rPr>
      <t>3</t>
    </r>
    <r>
      <rPr>
        <sz val="12"/>
        <color indexed="8"/>
        <rFont val="Times New Roman"/>
        <family val="1"/>
        <charset val="204"/>
      </rPr>
      <t xml:space="preserve">.  Закон Нижегородской области о внесении изменений в Закон Нижегородской области от 03.12.2014 № 179-З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                                                                                                                                          </t>
    </r>
    <r>
      <rPr>
        <b/>
        <sz val="12"/>
        <color indexed="8"/>
        <rFont val="Times New Roman"/>
        <family val="1"/>
        <charset val="204"/>
      </rPr>
      <t>4.</t>
    </r>
    <r>
      <rPr>
        <sz val="12"/>
        <color indexed="8"/>
        <rFont val="Times New Roman"/>
        <family val="1"/>
        <charset val="204"/>
      </rPr>
      <t xml:space="preserve"> Решение Совета депутатов городского округа г.Бор Нижегородской области " от 10.04.2015 № 25  " Об утверждении Порядка исполнения органами местного самоуправления городского округа г. Бор переданных полномочий в сфере общего образования за счет субвенции из областного бюджета" .                                                                                                                                                                                                                                                                                 Закон Нижегородской области от 22.12.2015 № 196-З " Об областном бюджете на 2016 год".6. Закон Нижегородской области от 23.12.2016 № 178-З "Об областном бюджете на 2017 год и на плановый период 2018 и 2019 годов";</t>
    </r>
  </si>
  <si>
    <r>
      <rPr>
        <b/>
        <sz val="12"/>
        <color indexed="8"/>
        <rFont val="Times New Roman"/>
        <family val="1"/>
        <charset val="204"/>
      </rPr>
      <t xml:space="preserve">1. </t>
    </r>
    <r>
      <rPr>
        <sz val="12"/>
        <color indexed="8"/>
        <rFont val="Times New Roman"/>
        <family val="1"/>
        <charset val="204"/>
      </rPr>
      <t xml:space="preserve">п.п."а", п.1 ,ч. 13 , ст. 108 Федерального  Закона от 29.12.2012 № 273-ФЗ; " Об образовании в Российской Федерации" ;                                                                                                                                                       </t>
    </r>
    <r>
      <rPr>
        <b/>
        <sz val="12"/>
        <color indexed="8"/>
        <rFont val="Times New Roman"/>
        <family val="1"/>
        <charset val="204"/>
      </rPr>
      <t>2</t>
    </r>
    <r>
      <rPr>
        <sz val="12"/>
        <color indexed="8"/>
        <rFont val="Times New Roman"/>
        <family val="1"/>
        <charset val="204"/>
      </rPr>
      <t xml:space="preserve">.  Закон Нижегородской области от 28.11.2013 №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t>
    </r>
    <r>
      <rPr>
        <b/>
        <sz val="12"/>
        <color indexed="8"/>
        <rFont val="Times New Roman"/>
        <family val="1"/>
        <charset val="204"/>
      </rPr>
      <t>3</t>
    </r>
    <r>
      <rPr>
        <sz val="12"/>
        <color indexed="8"/>
        <rFont val="Times New Roman"/>
        <family val="1"/>
        <charset val="204"/>
      </rPr>
      <t xml:space="preserve">.  Закон Нижегородской области о внесении изменений в Закон Нижегородской области от 03.12.2014 № 179-З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                                                                                                                                             </t>
    </r>
    <r>
      <rPr>
        <b/>
        <sz val="12"/>
        <color indexed="8"/>
        <rFont val="Times New Roman"/>
        <family val="1"/>
        <charset val="204"/>
      </rPr>
      <t>4.</t>
    </r>
    <r>
      <rPr>
        <sz val="12"/>
        <color indexed="8"/>
        <rFont val="Times New Roman"/>
        <family val="1"/>
        <charset val="204"/>
      </rPr>
      <t xml:space="preserve"> Решение Совета депутатов городского округа г.Бор Нижегородской области " от 10.04.2015 № 25  " Об утверждении Порядка исполнения органами местного самоуправления городского округа г. Бор переданных полномочий в сфере общего образования за счет субвенции из областного бюджета" .                                                                                                                                                                                                                                                                 5.Закон Нижегородской области от 22.12.2015 № 196-З " Об областном бюджете на 2016 год"  6. Закон Нижегородской области от 23.12.2016 № 178-З "Об областном бюджете на 2017 год и на плановый период 2018 и 2019 годов";</t>
    </r>
  </si>
  <si>
    <r>
      <rPr>
        <b/>
        <sz val="12"/>
        <color indexed="8"/>
        <rFont val="Times New Roman"/>
        <family val="1"/>
        <charset val="204"/>
      </rPr>
      <t xml:space="preserve">1. </t>
    </r>
    <r>
      <rPr>
        <sz val="12"/>
        <color indexed="8"/>
        <rFont val="Times New Roman"/>
        <family val="1"/>
        <charset val="204"/>
      </rPr>
      <t xml:space="preserve">п.п."а", п.1 ,ч. 13 , ст. 108 Федерального  Закона от 29.12.2012 № 273-ФЗ; " Об образовании в Российской Федерации" ;                                                                                                                                                          </t>
    </r>
    <r>
      <rPr>
        <b/>
        <sz val="12"/>
        <color indexed="8"/>
        <rFont val="Times New Roman"/>
        <family val="1"/>
        <charset val="204"/>
      </rPr>
      <t>2</t>
    </r>
    <r>
      <rPr>
        <sz val="12"/>
        <color indexed="8"/>
        <rFont val="Times New Roman"/>
        <family val="1"/>
        <charset val="204"/>
      </rPr>
      <t xml:space="preserve">.  Закон Нижегородской области от 28.11.2013 №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t>
    </r>
    <r>
      <rPr>
        <b/>
        <sz val="12"/>
        <color indexed="8"/>
        <rFont val="Times New Roman"/>
        <family val="1"/>
        <charset val="204"/>
      </rPr>
      <t>3</t>
    </r>
    <r>
      <rPr>
        <sz val="12"/>
        <color indexed="8"/>
        <rFont val="Times New Roman"/>
        <family val="1"/>
        <charset val="204"/>
      </rPr>
      <t xml:space="preserve">.  Закон Нижегородской области о внесении изменений в Закон Нижегородской области от 03.12.2014 № 179-З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                                                                                                                                         </t>
    </r>
    <r>
      <rPr>
        <b/>
        <sz val="12"/>
        <color indexed="8"/>
        <rFont val="Times New Roman"/>
        <family val="1"/>
        <charset val="204"/>
      </rPr>
      <t>4.</t>
    </r>
    <r>
      <rPr>
        <sz val="12"/>
        <color indexed="8"/>
        <rFont val="Times New Roman"/>
        <family val="1"/>
        <charset val="204"/>
      </rPr>
      <t xml:space="preserve"> Решение Совета депутатов городского округа г.Бор Нижегородской области " от 10.04.2015 № 25  " Об утверждении Порядка исполнения органами местного самоуправления городского округа г. Бор переданных полномочий в сфере общего образования за счет субвенции из областного бюджета" .                                                                                                                                                       5. Закон Нижегородской области от 23.12.2016 № 178-З "Об областном бюджете на 2017 год и на плановый период 2018 и 2019 годов";                                                                                                                          </t>
    </r>
    <r>
      <rPr>
        <b/>
        <sz val="12"/>
        <color indexed="8"/>
        <rFont val="Times New Roman"/>
        <family val="1"/>
        <charset val="204"/>
      </rPr>
      <t>6.</t>
    </r>
    <r>
      <rPr>
        <sz val="12"/>
        <color indexed="8"/>
        <rFont val="Times New Roman"/>
        <family val="1"/>
        <charset val="204"/>
      </rPr>
      <t xml:space="preserve"> Закон Нижегородской областиот 22.12.2015 № 196-З " Об областном бюджете на 2016 год".</t>
    </r>
  </si>
  <si>
    <r>
      <rPr>
        <b/>
        <sz val="12"/>
        <color indexed="8"/>
        <rFont val="Times New Roman"/>
        <family val="1"/>
        <charset val="204"/>
      </rPr>
      <t xml:space="preserve">1. </t>
    </r>
    <r>
      <rPr>
        <sz val="12"/>
        <color indexed="8"/>
        <rFont val="Times New Roman"/>
        <family val="1"/>
        <charset val="204"/>
      </rPr>
      <t xml:space="preserve">п.п."а", п.1 ,ч. 13 , ст. 108 Федерального  Закона от 29.12. 2012 № 273-ФЗ; " Об образовании в Российской Федерации" ;                                                                                                                                                      </t>
    </r>
    <r>
      <rPr>
        <b/>
        <sz val="12"/>
        <color indexed="8"/>
        <rFont val="Times New Roman"/>
        <family val="1"/>
        <charset val="204"/>
      </rPr>
      <t>2</t>
    </r>
    <r>
      <rPr>
        <sz val="12"/>
        <color indexed="8"/>
        <rFont val="Times New Roman"/>
        <family val="1"/>
        <charset val="204"/>
      </rPr>
      <t xml:space="preserve">.  Закон Нижегородской области от 28.11.2013 №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t>
    </r>
    <r>
      <rPr>
        <b/>
        <sz val="12"/>
        <color indexed="8"/>
        <rFont val="Times New Roman"/>
        <family val="1"/>
        <charset val="204"/>
      </rPr>
      <t>3</t>
    </r>
    <r>
      <rPr>
        <sz val="12"/>
        <color indexed="8"/>
        <rFont val="Times New Roman"/>
        <family val="1"/>
        <charset val="204"/>
      </rPr>
      <t xml:space="preserve">.  Закон Нижегородской области о внесении изменений в Закон Нижегородской области от 03.12.2014 № 179-З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                                                                                                                                       </t>
    </r>
    <r>
      <rPr>
        <b/>
        <sz val="12"/>
        <color indexed="8"/>
        <rFont val="Times New Roman"/>
        <family val="1"/>
        <charset val="204"/>
      </rPr>
      <t>4.</t>
    </r>
    <r>
      <rPr>
        <sz val="12"/>
        <color indexed="8"/>
        <rFont val="Times New Roman"/>
        <family val="1"/>
        <charset val="204"/>
      </rPr>
      <t xml:space="preserve"> Решение Совета депутатов городского округа г.Бор Нижегородской области " от 10.04.2015 № 25  " Об утверждении Порядка исполнения органами местного самоуправления городского округа г. Бор переданных полномочий в сфере общего образования за счет субвенции из областного бюджета" .                                                                                                                                                          5. Закон Нижегородской области от 23.12.2016 № 178-З "Об областном бюджете на 2017 год и на плановый период 2018 и 2019 годов";                                                                                                                     </t>
    </r>
    <r>
      <rPr>
        <b/>
        <sz val="12"/>
        <color indexed="8"/>
        <rFont val="Times New Roman"/>
        <family val="1"/>
        <charset val="204"/>
      </rPr>
      <t>6.</t>
    </r>
    <r>
      <rPr>
        <sz val="12"/>
        <color indexed="8"/>
        <rFont val="Times New Roman"/>
        <family val="1"/>
        <charset val="204"/>
      </rPr>
      <t xml:space="preserve"> Закон Нижегородской области от 22.12.2015 № 196-З " Об областном бюджете на 2016 год".</t>
    </r>
  </si>
  <si>
    <r>
      <rPr>
        <b/>
        <sz val="12"/>
        <color indexed="8"/>
        <rFont val="Times New Roman"/>
        <family val="1"/>
        <charset val="204"/>
      </rPr>
      <t xml:space="preserve">1. </t>
    </r>
    <r>
      <rPr>
        <sz val="12"/>
        <color indexed="8"/>
        <rFont val="Times New Roman"/>
        <family val="1"/>
        <charset val="204"/>
      </rPr>
      <t xml:space="preserve">п.п."а", п.1 ,ч. 13 , ст. 108 Федерального  Закона от 29.12.2012 № 273-ФЗ; " Об образовании в Российской Федерации" ;                                                                                                                                                      </t>
    </r>
    <r>
      <rPr>
        <b/>
        <sz val="12"/>
        <color indexed="8"/>
        <rFont val="Times New Roman"/>
        <family val="1"/>
        <charset val="204"/>
      </rPr>
      <t>2</t>
    </r>
    <r>
      <rPr>
        <sz val="12"/>
        <color indexed="8"/>
        <rFont val="Times New Roman"/>
        <family val="1"/>
        <charset val="204"/>
      </rPr>
      <t xml:space="preserve">.  Закон Нижегородской области от 28.11.2013 №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t>
    </r>
    <r>
      <rPr>
        <b/>
        <sz val="12"/>
        <color indexed="8"/>
        <rFont val="Times New Roman"/>
        <family val="1"/>
        <charset val="204"/>
      </rPr>
      <t>3</t>
    </r>
    <r>
      <rPr>
        <sz val="12"/>
        <color indexed="8"/>
        <rFont val="Times New Roman"/>
        <family val="1"/>
        <charset val="204"/>
      </rPr>
      <t xml:space="preserve">.  Закон Нижегородской области о внесении изменений в Закон Нижегородской области от 03.12.2014 № 179-З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                                                                                                                                                </t>
    </r>
    <r>
      <rPr>
        <b/>
        <sz val="12"/>
        <color indexed="8"/>
        <rFont val="Times New Roman"/>
        <family val="1"/>
        <charset val="204"/>
      </rPr>
      <t>4.</t>
    </r>
    <r>
      <rPr>
        <sz val="12"/>
        <color indexed="8"/>
        <rFont val="Times New Roman"/>
        <family val="1"/>
        <charset val="204"/>
      </rPr>
      <t xml:space="preserve"> Решение Совета депутатов городского округа г.Бор Нижегородской области " от 10.04.2015 № 25  " Об утверждении Порядка исполнения органами местного самоуправления городского округа г. Бор переданных полномочий в сфере общего образования за счет субвенции из областного бюджета" .                                                                                                                                                                                                                                                                       </t>
    </r>
    <r>
      <rPr>
        <b/>
        <sz val="12"/>
        <color indexed="8"/>
        <rFont val="Times New Roman"/>
        <family val="1"/>
        <charset val="204"/>
      </rPr>
      <t>5.</t>
    </r>
    <r>
      <rPr>
        <sz val="12"/>
        <color indexed="8"/>
        <rFont val="Times New Roman"/>
        <family val="1"/>
        <charset val="204"/>
      </rPr>
      <t xml:space="preserve"> Закон Нижегородской области от 22.12.2015 № 196-З " Об областном бюджете на 2016 год".6. Закон Нижегородской области от 23.12.2016 № 178-З "Об областном бюджете на 2017 год и на плановый период 2018 и 2019 годов";</t>
    </r>
  </si>
  <si>
    <t>6. Иные выплаты населению</t>
  </si>
  <si>
    <t xml:space="preserve">0150100190 </t>
  </si>
  <si>
    <t xml:space="preserve">3) часть 1 статьи 26 Положения "О муниипальной  службе в городском округе г.Бор" </t>
  </si>
  <si>
    <t>Иные закупки товаров, работ и усслуг для обеспечения государственных (муниципальных) нужд</t>
  </si>
  <si>
    <t xml:space="preserve">0150152590, 0150100590 </t>
  </si>
  <si>
    <t>Расходы за счет средств местного бюджета на  осуществление выплат на возмещение части расходов по приобретению путевок в загородные детские оздоровительно-образовательные лагеря,  Нижегородской областив в рамках подпрограммы "Развитие дополнительного образования"</t>
  </si>
  <si>
    <t xml:space="preserve">1) подпункт 11 части 1 статьи 15 Федерального закона от 06.10.2003 № 131-ФЗ "Об общих принципах организации местного самоуправления в Российской Федерации"            2) статья 8.2 Закона Нижегородской области от 24.11.2004 № 130-З "О мерах социальной поддержки граждан, имеющих детей"                               
</t>
  </si>
  <si>
    <t xml:space="preserve">3) Постановление правительства Нижегородской области "Об организации отдыха, оздоровления и занятости детей 
и молодежи Нижегородской области"     </t>
  </si>
  <si>
    <t xml:space="preserve">25.03.2009 № 149       </t>
  </si>
  <si>
    <t>4) Постановление Администрации городского округа г.Бор "Об утверждении положения о порядке использования средств бюджета городского округа г.Бор"</t>
  </si>
  <si>
    <t>24.12.2014 № 9498</t>
  </si>
  <si>
    <t>Мероприятия в рамках муниципальной программы "Развитие образования в городском округе город Бор на 2017 год" подпрограммы "Развитие дополнительного образования"</t>
  </si>
  <si>
    <t>Мероприятия в области образования по муниципальной программе "Развития образования в городском округе город Бор на 2017 год"</t>
  </si>
  <si>
    <t xml:space="preserve">0140224010 </t>
  </si>
  <si>
    <t>Расходы за счет средст местного бюджета на мероприятия отдыха и оздоровления детей в рамках подпрограммы "Развитие дополнительного образования"</t>
  </si>
  <si>
    <t>Мероприятия отдыха и оздоровления детей в рамках подпрограммы "Развитие дополнительного образования"</t>
  </si>
  <si>
    <t>Реализация основных общеобразовательных программ дошкольного образования</t>
  </si>
  <si>
    <t>0110120590,    0110100590</t>
  </si>
  <si>
    <t>Организация отдыха детей и молодежи в каникулярное время с дневным пребыванием</t>
  </si>
  <si>
    <t xml:space="preserve">1)статья 5, 28 Федарального закона " Об образовании  в Российской Федерации" № 273- ФЗ от 29..12..2012,                                                                 2) Постановление Правительства Нижегородской области о " Об организации отдыха, оздоровления и занятости детей и молодежи Нижегородской области" ; </t>
  </si>
  <si>
    <t xml:space="preserve">0120121590, 0120100590 </t>
  </si>
  <si>
    <t>Мероприятия по организации отдыха и оздоровления детей в рамках муниципальной программы "Развитие образования в городском округе город Бор на 2017год"</t>
  </si>
  <si>
    <t xml:space="preserve">1)статья 5, 28 Федарального закона " Об образовании  в Российской Федерации" № 273- ФЗ от 29..12..2012                                                                 </t>
  </si>
  <si>
    <t xml:space="preserve">1)статья 5, 28 Федарального закона " Об образовании  в Российской Федерации" № 273- ФЗ от 29.12.2012                                                                 </t>
  </si>
  <si>
    <t>Мероприятия в области образования в рамках муниципальной программы "Развитие образования в городском округе город Бор на 2017 год"</t>
  </si>
  <si>
    <t>0130123590,0130100590</t>
  </si>
  <si>
    <t>0120121590,0120100590</t>
  </si>
  <si>
    <t>Расходы за счет средств из фонда поддержки территориий Правительства НО</t>
  </si>
  <si>
    <t>Реализация основных общеобразовательных программ дошкольного образования/Реализация основных общеобразовательных программ начального общего, основного общего образования//Реализация дополнительных общеобразовательных программ</t>
  </si>
  <si>
    <t xml:space="preserve">7770422000 </t>
  </si>
  <si>
    <t>1)Постановление Правительтсва Нижегородской области Об утверждении Порядка использования бюджетных
ассигнований фонда на поддержку территорий</t>
  </si>
  <si>
    <t>4.1.2.7.</t>
  </si>
  <si>
    <t>Мероприятия по обеспечению несовершеннолетних временной трудовой занятости в рамках муниципальной программы "Развитие физической культуры, спорта и молодежной политики городского округа город Бор"</t>
  </si>
  <si>
    <t>Реализация основных общеобразовательных программ начального общего, основного общего образования/Реализация дополнительных общеобразовательных программ</t>
  </si>
  <si>
    <t>1230124920.</t>
  </si>
  <si>
    <t>2) Постановление "Об организации временной трудовой занятости несоверщеннолетних граждан городского округа г.Бор"</t>
  </si>
  <si>
    <t>4.1.2.8.</t>
  </si>
  <si>
    <t>01201R0970,  01204L0970</t>
  </si>
  <si>
    <t>2) Постановление Правительства Нижегородской области "О порядке предоставления, распределения и расходования
субсидий из областного бюджета бюджетам муниципальных
районов и городских округов Нижегородской области на
создание в общеобразовательных организациях, расположенных
в сельской местности, условий для занятий физической
культурой и спортом в 2017 году "</t>
  </si>
  <si>
    <t>01201L0970,    01204L0970</t>
  </si>
  <si>
    <t>4.1.2.10.</t>
  </si>
  <si>
    <t>Субсидия на создание в общеобразовательных организациях, расположенных в сельской местности, условий для занатий физкультурой и спортом</t>
  </si>
  <si>
    <t>0120150970,   01204L0970</t>
  </si>
  <si>
    <t xml:space="preserve">2)Постановление Правительства Нижегородской области "О порядке предоставления, распределения и
расходования субсидий за счет средств, поступивших
из федерального бюджета в областной бюджет,
бюджетам муниципальных районов и городских
округов Нижегородской области на создание в
общеобразовательных организациях, расположенных
в сельской местности, условий для занятий
физической культурой и спортом в 2017 году "
</t>
  </si>
  <si>
    <t>Реализация основных общеобразовательных программ начального общего, основного общего, среднего общего образования/</t>
  </si>
  <si>
    <t>Мероприятия в рамках муниципальной программы "Безопасность дорожного движения в городском округе г.Бор на 2017 г"</t>
  </si>
  <si>
    <t>Реализация основных общеобразовательных программ начального общего, основного общего, среднего общего образования//Реализация дополнительных общеобразовательных программ</t>
  </si>
  <si>
    <t>Мероприятия  в рамках подпрограммы "Патриотической и духовно-нравственное воспитание граждан в городском округе г.Бор"</t>
  </si>
  <si>
    <t>Реализация основных общеобразовательных программ начального общего, основного общего, среднего общего образования/Реализация дополнительных общеобразовательных программ</t>
  </si>
  <si>
    <t xml:space="preserve">Мероприятия в области социальной политики в рамках муниципальной подпрограммы </t>
  </si>
  <si>
    <t xml:space="preserve">Мероприятия  в рамках подпрограммы "Безбарьерная среда жизнедеятельсноти для инвалидов и других маломобильных граждан городского округа город Бор" </t>
  </si>
  <si>
    <t>Реализация основных общеобразовательных программ дошкольного образования/</t>
  </si>
  <si>
    <t xml:space="preserve">0330150270,    </t>
  </si>
  <si>
    <t>Управление средствами резервного фонда администарции городского округа город Бор</t>
  </si>
  <si>
    <t>1) Постановление Администрации городского округа г.Бор "Об утверждении Порядка использования бюджетных ассигнований    резервного фонда администрации городского округа город Бор"</t>
  </si>
  <si>
    <t>Реализация основных общеобразовательных программ начального общего, основного общего образования/</t>
  </si>
  <si>
    <t>Расходы на реализацию мероприятий антинаркотической направленности в рамках подпрограммы "Комплексные меры противодействия злоупотреблению наркотиками и их незаконному обороту в городском округе г.Бор"</t>
  </si>
  <si>
    <t xml:space="preserve">2210129600 </t>
  </si>
  <si>
    <t xml:space="preserve">1) Постановление Правительства Нижегородской области "Об утвержении государственной программы "Комплексные
меры противодействия злоупотреблению наркотиками
и их незаконному обороту на территории
Нижегородской области" </t>
  </si>
  <si>
    <t>2)Постановление Администрации городского округа г.Бор Нижегоросдкой области "Об утверждении муниципальной программы"</t>
  </si>
  <si>
    <t xml:space="preserve">0110120590,  0110100590 </t>
  </si>
  <si>
    <t>4.1.2.19.</t>
  </si>
  <si>
    <t xml:space="preserve">Внедрение инновационных образовательных программ, полученных в иде грантов Губернатора </t>
  </si>
  <si>
    <t>4.1.2.20.</t>
  </si>
  <si>
    <t>4.1.2.21.</t>
  </si>
  <si>
    <t>4.1.2.22.</t>
  </si>
  <si>
    <t>Мероприятия в рамках муниципальной программы «Противодействие коррупции на территории городского округа г. Бор»  на 2017 – 2019 годы</t>
  </si>
  <si>
    <t>2610100600,  1910100600</t>
  </si>
  <si>
    <t>1)статьи 5, 14 Закона Нижегородской области от 7.03.2008  N 20-З "О противодействии коррупции в Нижегородской области"</t>
  </si>
  <si>
    <t>0110120590, 0110100590</t>
  </si>
  <si>
    <t xml:space="preserve">1)статья 5, 28 Федарального закона " Об образовании  в Российской Федерации" № 273- ФЗ от 29.12.2012                                      </t>
  </si>
  <si>
    <t>013042010</t>
  </si>
  <si>
    <t>Организация отдыха детей и молодежи в каникулярное время с дневным пребыванием/</t>
  </si>
  <si>
    <t xml:space="preserve">1)статья 5, 28 Федарального закона " Об образовании  в Российской Федерации" № 273- ФЗ от 29..12..2012                                      </t>
  </si>
  <si>
    <t xml:space="preserve">   </t>
  </si>
  <si>
    <t>Организация отдыха детей и молодежи в каникулярное время</t>
  </si>
  <si>
    <t>0130100590</t>
  </si>
  <si>
    <t>1) пункт1,5 части 1, статьи 9 Федерального Закона от 29.12.2012 № 273-ФЗ "Об образовании в Российской Федерации"                                2)Федеральный закон от 06.10.2003 № 131-ФЗ "Об общих принципах организации местного самоуправления в Российской Федерации"                                                               3) Постановление Администрации городского округа г.Бор "Об утверждении Порядка использования бюджетных ассигнований    резервного фонда администрации городского округа город Бор"                                       4)Постановление Правительтсва Нижегородской области "Об утверждении Порядка использования бюджетных
ассигнований фонда на поддержку территорий"</t>
  </si>
  <si>
    <t>Реализация основных общеобразовательных программ начального общего, основного общего  образования</t>
  </si>
  <si>
    <t>расходы из резервного фонда администрации городского округа г.Бо р</t>
  </si>
  <si>
    <t>0120474300</t>
  </si>
  <si>
    <t>Организация летнего отдыха детей  и молодежи в кникулярное время</t>
  </si>
  <si>
    <t xml:space="preserve">2) Постановление Правительства Нижегородской области  "Об организации отдыха, оздоровления и занятости детей и молодежи Нижегородской области"   </t>
  </si>
  <si>
    <t xml:space="preserve">  3)Постановление Правительтсва Нижегородской области "Об утверждении Порядка использования бюджетных
ассигнований фонда на поддержку территорий"</t>
  </si>
  <si>
    <t xml:space="preserve">1)пункт 1,5 части 1, статьи 9 Федерального Закона от 29.12.2012 № 273-ФЗ "Об образовании в Российской Федерации"                                                 2) Федеральный закон от 06.10.2003 № 131-ФЗ "Об общих принципах организации местного самоуправления в Российской Федерации"                                                                 3) Постановление Администрации городского округа г.Бор "Об утверждении Порядка использования бюджетных ассигнований    резервного фонда администрации городского округа город Бор"                                           4)Постановление Правительтсва Нижегородской области "Об утверждении Порядка использования бюджетных
ассигнований фонда на поддержку территорий"        </t>
  </si>
  <si>
    <t>4.2.2.11.</t>
  </si>
  <si>
    <t xml:space="preserve">МАДОУ детский сад № 11 "Пересвет"    </t>
  </si>
  <si>
    <t xml:space="preserve">МАДОУ детский сад № 1 "Ласточка"      </t>
  </si>
  <si>
    <t>630, 634</t>
  </si>
  <si>
    <t>1)Федеральный  Закон" Об образовании в Российской Федерации" от 29.12.2012 № 273-ФЗ;                                                    2)Договор о предоставлении субсидии от 09.01.2017</t>
  </si>
  <si>
    <t>810,    814</t>
  </si>
  <si>
    <t xml:space="preserve">1)статья 5, 28 Федарального закона " Об образовании  в Российской Федерации" № 273- ФЗ от 29.12.2012                                           2) Постановление Правительства Нижегородской области  "Об организации отдыха, оздоровления и занятости детей и молодежи Нижегородской области"    </t>
  </si>
  <si>
    <t>Управление народного образования администрации городского округа город Бор</t>
  </si>
  <si>
    <t>Управление сельского хозяйства администрации городского округа город Бор Нижегородской области</t>
  </si>
  <si>
    <t xml:space="preserve">1)   08.10.2003;                       2) 01.01.2006;           3) 01.01.2013            </t>
  </si>
  <si>
    <t>Субвенция на проведение ВСХП 2016</t>
  </si>
  <si>
    <t>ФЗ от 21.07.2005 № 108-ФЗ "О ВСХП", Закон Нижегородской области от 02.12.2015 № 178-3 "О наделении органов местного самоуправления муниципальных районов и городских округов НО отдельнымит полномочиями РФ по подготовке и проведению ВСХП 2016г"</t>
  </si>
  <si>
    <t>1) 21.07.2005,    2)  01.01.2016</t>
  </si>
  <si>
    <t>Осуществление полномочий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в части обеспечения безопасности сибиреязвенных скотомогильников</t>
  </si>
  <si>
    <t>0720173400</t>
  </si>
  <si>
    <t>Законом Нижегородской области от 3.10.2013 №129-З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постановление Правительства Нижегородской области от 20.11.2013 № 862 "Об утверждении Положения о порядке и условиях использования субвенций из средств областного бюджета бюджетам муниципальных районов и городских округов Нижегородской области на осуществление отдельных государственных полномочий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в части отлова и содержания безнадзорных животных"</t>
  </si>
  <si>
    <t xml:space="preserve"> Возмещение части затрат на приобретение элитных семян за счет средств федерального и областного бюджета</t>
  </si>
  <si>
    <t>1310150310,    13101R0310</t>
  </si>
  <si>
    <t>1)  01.01.2013    2) 25.02.2013</t>
  </si>
  <si>
    <t xml:space="preserve">1) 27.01.2015.      2) 18.02.2013.
</t>
  </si>
  <si>
    <t>Оказание несвязанной поддержки сельхозтоваропроизводителям в области растениеводства за счет средств федерального и областного бюджетов</t>
  </si>
  <si>
    <t>1310150410,  13101R0410</t>
  </si>
  <si>
    <t xml:space="preserve">1) 01.01.2013   2) 25.04.2013
</t>
  </si>
  <si>
    <t>1) 13.04.2017</t>
  </si>
  <si>
    <t>Поддержка племенного КРС молочного направления за счет средств федерального и областного бюджетов</t>
  </si>
  <si>
    <t>1310254460, 13102R4460</t>
  </si>
  <si>
    <t>1) 01.01.2013    2) 25.02.2013</t>
  </si>
  <si>
    <t>1) 31.12.2016       2) 20.03.2017</t>
  </si>
  <si>
    <t xml:space="preserve"> Возмещение части затрат на приобретение элитных семян за счет средств федерального и областного бюджетов</t>
  </si>
  <si>
    <t>13101R5430</t>
  </si>
  <si>
    <t>Постановление Правительства РФ от 14.07.2012 N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 Постановление Правительства НО от 13.02.2017 № 63 "О порядке и условиях предоставления и распределения субсидий на содействие достижению целевых показателей  ГП "Развитие АПК НО, источником финансового обеспечения которых является средства федерального и областного бюджетов" , Постановление Правительства Нижегородской области от 13.11.2012 N 803 "О государственной поддержке агропромышленного комплекса Нижегородской области"</t>
  </si>
  <si>
    <t xml:space="preserve"> 1) 14.08.2012    2) 13.02.2017     3) 01.01.2013</t>
  </si>
  <si>
    <t xml:space="preserve"> Поддержка племенного животноводства за счет средств федерального и областного бюджетов</t>
  </si>
  <si>
    <t xml:space="preserve">13102R5430   </t>
  </si>
  <si>
    <t xml:space="preserve">ФЗ от 03.08.1995 №123-ФЗ "О племенном животноводстве", Постановление Правительства РФ от 04.12.2012 № 1257 "Об утверждении Правил предоставления и распределения субсидий из федерального бюджета бюджетам субъектов РФ на поддержку племенного животноводства",Постановление Правительства НО от 13.02.2017 № 63 "О порядке и условиях предоставления и распределения субсидий на содействие достижению целевых показателей  ГП "Развитие АПК НО, источником финансового обеспечения которых является средства федерального и областного бюджетов" </t>
  </si>
  <si>
    <t xml:space="preserve">1) 10.08.1995    2) 01.01.2013    3)13.02.2017     </t>
  </si>
  <si>
    <t>2) 31.12.2016</t>
  </si>
  <si>
    <t xml:space="preserve"> Предоставление субсидий на 1 кг реализованного и отгруженного на собственную переработку молока за счет средств федерального и областного бюджетов</t>
  </si>
  <si>
    <t>1310250430,  13102R0430</t>
  </si>
  <si>
    <t>1) 01.01.2013   2) 14.03.2013</t>
  </si>
  <si>
    <t>1) 02.02.2017</t>
  </si>
  <si>
    <t>Предоставление субсидий на 1 килограмм реализованного и (или) отгруженного на собственную переработку молока за счет средств федерального и областного бюджетов</t>
  </si>
  <si>
    <t>13102R5420</t>
  </si>
  <si>
    <t>Постановление Правительства РФ от 14.07.2012 N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    Постановление Правительства НО от 14.03.2013 № 148 "Об утверждении Положения о порядке предоставления средств на возмещение части  затрат сельхозтоваропроизводителей на 1 кг реализованного и (или) отгруженного на собственную переработку молока"</t>
  </si>
  <si>
    <t>1) 14.08.2012    2)14.03.2013</t>
  </si>
  <si>
    <t xml:space="preserve"> Возмещение части процентной ставки по инвестиц. кредитам (займам) на развитие животноводства, переработки и развития инфраструктуры и логистического обеспечения рынков продукции животноводства за счет средств федерального и областного бюджетов</t>
  </si>
  <si>
    <t xml:space="preserve">1310350480, 13103R0480 </t>
  </si>
  <si>
    <t>Постановление Правительства РФ от 28.12.2012 № 1460 "Об утверждении Правил предоставления и распределения субсидий из федекрального бюдбжета бюджетам субъектов РФ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Постановление Правительства НО от 25.03.2013 № 173 "О предоставлении средств федерального и областного бюджетов  на возмещение части % ставки по инвестиционным кредитам (займам) в АПК"</t>
  </si>
  <si>
    <t xml:space="preserve"> 13.04.2017</t>
  </si>
  <si>
    <t>Возмещение части процентной ставки по инвестиционным кредитам (займам) в агропромышленном комплексе за счет средств федерального и областного бюджетов</t>
  </si>
  <si>
    <t>13101R5440</t>
  </si>
  <si>
    <t>Постановление Правительства РФ от 14.07.2012 N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      Постановление Правительства НО от 25.03.2013 № 173 "О предоставлении средств федерального и областного бюджетов  на возмещение части % ставки по инвестиционным кредитам (займам) в АПК"</t>
  </si>
  <si>
    <t xml:space="preserve">1) 14.08.2012    2) 14.04.2013
</t>
  </si>
  <si>
    <t xml:space="preserve"> На возмещение части процентной ставки по долгосрочным, среднесрочным и краткосрочным кредитам, взятым малыми формами хозяйствования</t>
  </si>
  <si>
    <t>1310350550, 13103R0550</t>
  </si>
  <si>
    <t>Постановление Правительства РФ от 28.12.2012 № 1460 "Об утверждении Правил предоставления и распределения субсидий из федерального бюджета бюджетам субъектов РФ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Постановление Правительства НО от 02.11.2012 № 781 "Об утверждении положений по финансовой поддержке АПК НО"</t>
  </si>
  <si>
    <t>Возмещение части процентной ставки по инвестиционным кредитам (займам) на строительство, реконструкцию объектов  для молочного скотоводство за счет средств федерального и областного бюджетов</t>
  </si>
  <si>
    <t>1310354440, 13103R4440</t>
  </si>
  <si>
    <t>Постановление Правительства РФ от 28.12.2012 № 1460 "Об утверждении Правил предоставления и распределения субсидий из федекрального бюдбжета бюджетам субъектов РФ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t>
  </si>
  <si>
    <t>13101R5410</t>
  </si>
  <si>
    <t>Постановление Правительства РФ от 14.07.2012 N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
 Постановление Правительства НО от 05.03.13 № 136 "Об утверждении Положения о порядке предоставления и распределения субсидий на оказание несвязанной поддержки сельхозтоваропроизводителей в области расиениеводства"</t>
  </si>
  <si>
    <t xml:space="preserve">1) 14.08.2012.
2) 25.04.2013.
</t>
  </si>
  <si>
    <t xml:space="preserve"> Стабилизация и увеличение поголовья КРС за счет средств областного бюджета</t>
  </si>
  <si>
    <t>Постановление Правительства НО от 13.11.2012 № 803 "О государственной поддержке АПК Нижегородской области"</t>
  </si>
  <si>
    <t>Возмещение части процентной ставки по долгосрочным, среднесрочным и краткосрочным кредитам, взятым малыми формами хозяйствования за счет средств федерального и областного бюджетов</t>
  </si>
  <si>
    <t>13103R5430</t>
  </si>
  <si>
    <t>Постановление Правительства РФ от 14.07.2012 N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  Постановление Правительства НО от 02.11.2012 № 781 "Об утверждении положений по финансовой поддержке АПК НО",                                                                                          Постановление Правительства НО от 13.02.2017 № 63 "О порядке и условиях предоставления и распределения субсидий на содействие достижению целевых показателей  ГП "Развитие АПК НО, источником финансового обеспечения которых является средства федерального и областного бюджетов "</t>
  </si>
  <si>
    <t xml:space="preserve"> 1) 14.08.2012    2) 01.01.2013       3) 01.01.2017</t>
  </si>
  <si>
    <r>
      <rPr>
        <sz val="12"/>
        <rFont val="Times New Roman"/>
        <family val="1"/>
        <charset val="204"/>
      </rPr>
      <t>Постановление Правительства РФ от 22.12.12 № 1370 " Об утверждении Правил предоставления  и распределения субсидий из федерального бюджета бюджетам субъектов РФ на 1 кг реализованного и (или) отгруженного на собственную переработку молока"</t>
    </r>
    <r>
      <rPr>
        <sz val="12"/>
        <color indexed="10"/>
        <rFont val="Times New Roman"/>
        <family val="1"/>
        <charset val="204"/>
      </rPr>
      <t>,</t>
    </r>
    <r>
      <rPr>
        <sz val="12"/>
        <rFont val="Times New Roman"/>
        <family val="1"/>
        <charset val="204"/>
      </rPr>
      <t xml:space="preserve"> Постановление Правительства НО от 14.03.2013 № 148 "Об утверждении Положения о порядке предоставления средств на возмещение части  затрат сельхозтоваропроизводителей на 1 кг реализованного и (или) отгруженного на собственную переработку молока"</t>
    </r>
  </si>
  <si>
    <t>Федеральный закон от 06.10.2003 N 131-ФЗ
"Об общих принципах организации местного самоуправления в Российской Федерации", Закон Нижегородской области от 11.11.2005 N 176-З"О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Распоряжение Правительства Нижегородской области от 03.07.2012 N 1403-р " О порядке расчета показателей, порядке расчета и значении коэффициента, используемых при расчете объема субвенций муниципальным образованиям Нижегородской области на осуществление государственных полномочий по поддержке сельскохозяйственного производства"</t>
  </si>
  <si>
    <t>Постановление Правительства РФ от 12.12.2012 N 1295
"Об утверждении Правил предоставления и распределения субсидий из федерального бюджета бюджетам субъектов Российской Федерации на поддержку отдельных подотраслей растениеводства", Постановление Правительства Нижегородской области от 25.02.2013 N 109
"Об утверждении Положения о порядке предоставления средств на поддержку племенного животноводства и на возмещение части затрат на приобретение элитных семян",
  Постановление Правительства Нижегородской области от 13.11.2012 N 803 "О государственной поддержке агропромышленного комплекса Нижегородской области"</t>
  </si>
  <si>
    <t xml:space="preserve">Постановление Правительства РФот 27.12.12 № 1431 "Об утверждении Правил предоставления и распределения субсидии из федерального бюджета бюджетам субъектов РФ на оказание несвязанной поддержки сельхозтоваропроизводителям в области растениеводства",Постановление Правительства Нижегородской области от 05.03.2013 N 136
"Об утверждении Положения о порядке предоставления средств на оказание несвязанной поддержки сельскохозяйственным товаропроизводителям в области растениеводства"  </t>
  </si>
  <si>
    <t>Постановление Правительства РФ от 04.12.2012 N 1257 "О предоставлении и распределении субсидий из федерального бюджета бюджетам субъектов Российской Федерации на поддержку племенного животноводства", Постановление Правительства Нижегородской области от 25.02.2013 N 109
"Об утверждении Положения о порядке предоставления средств на поддержку племенного животноводства и на возмещение части затрат на приобретение элитных семян"</t>
  </si>
  <si>
    <t>Федеральный закон от 06.10.2003 N 131-ФЗ
"Об общих принципах организации местного самоуправления в Российской Федерации", Закон Нижегородской области от 11.11.2005 N 176-З"О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Распоряжение администрации г о г Бор от 31.05.2011 №184 "Об утверждении порядка выплаты единовремменого  вознаграждения при увольненити в связи с выходом на пенсию лицам, замещавшим должности муниципальной службы в администрации г о г Бор Нижегородской области"</t>
  </si>
  <si>
    <t xml:space="preserve">1)   08.10.2003;                       2) 01.01.2006;           3) 01.06.2011;                   </t>
  </si>
  <si>
    <t xml:space="preserve">Федеральный закон от 06.10.2003 N 131-ФЗ"Об общих принципах организации местного самоуправления в Российской Федерации", Закон Нижегородской области от 11.11.2005 N 176-З"О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Положение об Управлении сельского хозяйства администрации городского округа г. Бор Нижегородской области, утв-ое решением Совета депутатов городского округа г. Бор от 10.12.2010г. № 88 
</t>
  </si>
  <si>
    <t>1)  08.10.2003;                       2) 01.01.2006;    3) 10.12.2010</t>
  </si>
  <si>
    <t>Реализация мероприятий, направленных на развитие сельского хозяйства городского округа город  Бор (проведение выездного мероприятия День поля-2017)</t>
  </si>
  <si>
    <t>1310600130</t>
  </si>
  <si>
    <t>Закон Нижегородской области от 11.11.2005 N 176-З"О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Постановление администрации г.о.г. Бор от 18.11.2014 № 8166 "Развитие агропромышленного комплекса в г о г. Бор"</t>
  </si>
  <si>
    <t xml:space="preserve"> 1) 01.01.2006                                 2) 18.11.2014</t>
  </si>
  <si>
    <t>Реализация мероприятий, направленных на развитие сельского хозяйства городского округа город  Бор (проведение праздника День работников сельского хозяйства и перерабатывающей промышленности)</t>
  </si>
  <si>
    <t xml:space="preserve">   Закон Нижегородской области от 11.11.2005 N 176-З"О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Постановление администрации г.о.г. Бор от 18.11.2014 № 8166 "Развитие агропромышленного комплекса в г о г. Бор", Распоряжения администрации г о г Бор от 25.10.2016 №427, от 01.11.2017 № 514 "О проведении профессионального праздника "День работника сельского хозяйства и перерабатывающей промышленности"</t>
  </si>
  <si>
    <t xml:space="preserve">  1) 01.01.2006                                 2) 18.11.2014         3)  25.10.2016   4) 01.11.2017</t>
  </si>
  <si>
    <t>Реализация мероприятий, направленных на развитие сельского хозяйства городского округа город  Бор (проведение выездного мероприятия Агрофэст-2017)</t>
  </si>
  <si>
    <t xml:space="preserve"> Закон Нижегородской области от 11.11.2005 N 176-З"О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Постановление администрации г.о.г. Бор от 18.11.2014 № 8166 "Развитие агропромышленного комплекса в г о г. Бор"</t>
  </si>
  <si>
    <t xml:space="preserve">1) 01.01.2006                                 2) 18.11.2014 </t>
  </si>
  <si>
    <t>Мероприятия в рамках подпрограммы "Экология и охрана окружающей среды в городском округе г. Бор" (природоохранное мероприятие:  ликвидация несанкционированной свалки песцицидов д. Плотинка Ямновского)</t>
  </si>
  <si>
    <t xml:space="preserve">Закон Нижегородской области от 10.09.1996 N 45-З "Об экологической безопасности",
Положение об Управлении сельского хозяйства администрации городского округа г. Бор Нижегородской области, утв-ое решением Совета депутатов городского округа г. Бор от  10.12.2010                № 88,Постановление администрации г.о.г Бор от 07.11.2016 № 5201 "Об утверждении муниципальной программы "Экология и охрана окружающей среды г.о.г. Бор", </t>
  </si>
  <si>
    <t xml:space="preserve">1) 18.08.1996    2) 10.12.2010    3) 07.11.2016    </t>
  </si>
  <si>
    <t>3.1.5</t>
  </si>
  <si>
    <t xml:space="preserve">Резервный фонд администрации г. о. г. Бор </t>
  </si>
  <si>
    <t>Постановление администрации г.о.г. Бор от 30.12.2014   № 9714  "О порядке использования бюджетных ассигнований резервного фонда администрации городского округа г. Бор"</t>
  </si>
  <si>
    <t>распоряжение администрации г о г Бор от 25.10.2016 №427 "О проведении профессионального праздника День работников сельского хозяйства и перерабатывающей промышленности"</t>
  </si>
  <si>
    <t>Реализация мероприятий, направленных на развитие производства продукции животноводства (Возмещение части затрат на приобретение племенного молодняка КРС)</t>
  </si>
  <si>
    <t>1310200130</t>
  </si>
  <si>
    <t>Постановление администрации г о г Бор  от 12.07.16            № 3250 "Об утверждении Положения о порядке предоставленния субсидии сельхозтоваропроизводитлей на возмещение части затрат на приобретение племенного молодняка КРС в 2016 г"</t>
  </si>
  <si>
    <t>12.07.16</t>
  </si>
  <si>
    <t>31.12.16</t>
  </si>
  <si>
    <t>Реализация мероприятий, направленных на развитие производства продукции растениеводства (субсидия на финансовое обеспечение затрат сельхозтоваропроизводителей на приобретение минеральных удобрений)</t>
  </si>
  <si>
    <t>1310100130</t>
  </si>
  <si>
    <t xml:space="preserve">Постановления администрации г о г Бор от 25.04.2016 №1904, от 12.07.16 № 3249 "Об утверждении Положения о порядке предоставления сельхозтоваропроизводителям субсидий за счет средств бюджета городского округа г. Бор на возмещение части затрат на приобретение минеральных удобрений в 2016 году", постановление администрации городского округа г. Бор от 25.04.2017 № 2039 "Об утверждении Положения о порядке предоставления субсидий на финансовое обеспечение затрат сельскохозяйственных товаропроизводителей на приобретение минеральных удобрений за счет средств бюджета городского округа г.Бор"  </t>
  </si>
  <si>
    <t>1) 25.04.2016   2)  12.07.2016   3) 25.04.2017</t>
  </si>
  <si>
    <t>Предоставление субсидий на возмещение части затрат сельхозтоваропроизводителей на 1 кг реализованного молока за счет средщств местного бюджета (Возмещение части затрат на 1 кг реализованного молока)</t>
  </si>
  <si>
    <t>1310200230</t>
  </si>
  <si>
    <t>Постановление администрации г о г Бор  от 06.12.16 №5789 "Об утверждении Положения о порядке предоставления субсидий на возмещение части затрат сельхозтоваропроизводителей  на 1 кг реализованного молока за счет средств бюджета городского округа г. Бор"</t>
  </si>
  <si>
    <t>06.12.16</t>
  </si>
  <si>
    <t>Выплаты персоналу органа местного самоуправления, в.т.ч.:</t>
  </si>
  <si>
    <t xml:space="preserve">Осуществление полномочий по созданию и организации деятельности муниципаль-ных комиссий по делам несовершеннолетних и защите их прав </t>
  </si>
  <si>
    <t xml:space="preserve">1) Федеральный закон от 24.06.1999 № 120-ФЗ "Об основах системы профилактики безнадзорности и правонарушений несовершеннолетних" ст. 25 п. 2 2) Закон НО от 26.10.2006 № 121-З "О комиссиях по делам несовершеннолетних и защите их прав в Нижегородской области" ст. 7 п. 2;                         3) Постановление ПНО от 29.01.2007 № 29 "О порядке предоставления местным бюджетам субвенций из обл. фонда компенсаций на осу-ществление госуд. полномочий по исполнению функций КДН и защите их прав, порядке расходования и предс-тавления органами мест. самоуправления отчетности об исползовании субвенций" ст. 1, ст. 5;                                                    4) Распор.администр. город. округа г. Бор НО  от 28.02.2011 № 115-р "Положение о секторе по обеспечению деятельности комиссии несовершеннолетних и защите их прав при админист-рации город. округа г. Бор НО"  </t>
  </si>
  <si>
    <t>1) 24.06.1999                       2) 26.10.2006                      3) 07.09.2007</t>
  </si>
  <si>
    <t xml:space="preserve">Осуществление полномочий по  организации и осуществлению деятельности по опеке и попечи-тельству в отноше-нии совершеннолет-них граждан </t>
  </si>
  <si>
    <t>7770173060</t>
  </si>
  <si>
    <t>1) ФЗ от 24.04.2008 № 48-ФЗ  (в ред. от 28.11.2015) "Об опеке и попечительстве" гл. 1 ст. 3,4,5  гл. 2;                                                  2) Пост. Правительства РФ от 17.11.2010 № 927 "Об отдельных вопросах осуществления опеки и попечительства в отношении совершеннолетних недееспособных или не полностью недееспособных граждан", правила;                          3) Пост. ПНО от 29.07.2011 № 572 " Об опеке и попечительст-ве совершеннолетних граждан" положение раздел 3, 4.</t>
  </si>
  <si>
    <t>1) 24.04.2008;                        2) 17.11.2010;                        3) 29.07.2011</t>
  </si>
  <si>
    <r>
      <rPr>
        <b/>
        <sz val="14"/>
        <rFont val="Times New Roman"/>
        <family val="1"/>
        <charset val="204"/>
      </rPr>
      <t xml:space="preserve">Непрограммное напрвление деятельности, в т.ч. </t>
    </r>
    <r>
      <rPr>
        <sz val="14"/>
        <rFont val="Times New Roman"/>
        <family val="1"/>
        <charset val="204"/>
      </rPr>
      <t>составление (изменение, дополнение) списков кандидатов в присяжные заседатели федеральных судов общей юрисдикции в Российской Федерации</t>
    </r>
  </si>
  <si>
    <t>3) Закон Нижегородской области от 04.08.2010 № 120-З "Об утверждении методики распределения субвенций бюджетам муниц. районов и городжских округов НО на реализацию переданных испонительно - распоряд. органам   муниц. образований НО гос.полномочий по составлению (изменению, дополнению)списков кандидатов в присяжные заседатели федер. судов общей юрисдикции в РФ" ст. 1, 2</t>
  </si>
  <si>
    <t>0210350820,  02103R0820</t>
  </si>
  <si>
    <t>1) Федеральный закон  от 21.12.1996 № 159-ФЗ "О дополнительных гарантиях по социальной поддержке детей-сирот и детей, оставшихся без попечения родителей" ст. 8;      2) Закон Нижегородской области от 30.09.2008 № 116-з "О наделении органов местного самоуправления муниц. районов и городских округов НО отдельными госуд. полномочиями в области жилищных отношений" прилож. 1 к закону;                                        3) Закон Нижегородской области от 07.09.2007 № 123-З "О жилищной политике в Нижегородской области" ст. 15;                                4) Постановление Правильства Нижегородской области от 28.05.2010 № 315 "Об обеспечении детей-сирот и детей, оставшихся без попечения родителей, а также лиц из числа детей - сирот и детей, оставшихся без попечения родителей жилыми помещениями" положение.</t>
  </si>
  <si>
    <r>
      <rPr>
        <b/>
        <sz val="10"/>
        <rFont val="Times New Roman"/>
        <family val="1"/>
        <charset val="204"/>
      </rPr>
      <t>П/пр. "Обеспечение жильем отдельных категорий граждан городского округа г.Бор"</t>
    </r>
    <r>
      <rPr>
        <sz val="10"/>
        <rFont val="Times New Roman"/>
        <family val="1"/>
        <charset val="204"/>
      </rPr>
      <t>, в т. ч.</t>
    </r>
    <r>
      <rPr>
        <b/>
        <sz val="10"/>
        <rFont val="Times New Roman"/>
        <family val="1"/>
        <charset val="204"/>
      </rPr>
      <t xml:space="preserve">  </t>
    </r>
    <r>
      <rPr>
        <sz val="10"/>
        <rFont val="Times New Roman"/>
        <family val="1"/>
        <charset val="204"/>
      </rPr>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r>
  </si>
  <si>
    <t xml:space="preserve">0420251350, 0420151350 </t>
  </si>
  <si>
    <t>1) Федеральный закон от 12.01.1995 №5-ФЗ «О ветеранах» гл. II ст 23.2. п. 3 п.п. 2, 3;                                            2) Федеральный закон  от 24.11.1995 №181-ФЗ «О социальной защите инвалидов в Российской Федерации» гл. IV ст. 28.2 абз. 5;                               3) Указ Президента Российской Федерации от 07.05.2008 №714 "Об обеспечении жильем ветеранов Великой Отечественной войны 1941-1945 годов" п. 1;                                         4) Закон Правительства Нижегородской области от 07.07.2006 № 68-З "О формах и порядке предоставления мер социальной поддержки по обеспечению жильем отд. категорий граждан в НО" полностью;                                         5) Закон Правительства Нижегородской области от 30.09.2008 № 116-З "О наделении органов местного самоуправления муниц. районов и городских округов НО отд. госуд. полномочиями в области жилищных отношений" ст. 6</t>
  </si>
  <si>
    <r>
      <rPr>
        <b/>
        <sz val="10"/>
        <rFont val="Times New Roman"/>
        <family val="1"/>
        <charset val="204"/>
      </rPr>
      <t>П/пр. "Обеспечение жильем отдельных категорий граждан городского округа г.Бор"</t>
    </r>
    <r>
      <rPr>
        <sz val="10"/>
        <rFont val="Times New Roman"/>
        <family val="1"/>
        <charset val="204"/>
      </rPr>
      <t>, в т. ч. 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r>
  </si>
  <si>
    <t>Глава местной администрации (испонительно - распорядительного органа местного самоуправления)</t>
  </si>
  <si>
    <t>5) Решение Совета депутатов город. округа г.Бор НО от 16.07.2010 № 13 "Об утверждении положения 
об администрации городского округа город Бор НО" в целом;
6) Расп. Администрации город. округа г. Бор от 14.01.2016 № 23-р "Об установлении компенсации стоимости служебных переговоров с личных сотовых телефонов п. 1</t>
  </si>
  <si>
    <t>Качественное выполнение работ по материально- технич. обеспечению деятельности администрации</t>
  </si>
  <si>
    <t>03   03  10</t>
  </si>
  <si>
    <t>09  09  06</t>
  </si>
  <si>
    <t>2030100590 20103S2320 7770201150</t>
  </si>
  <si>
    <t xml:space="preserve">Выполнение функций Заказчика и, осуществ-ление контроля, технического надзора на объектах стр-ва, реконструкции, кап. и текущего ремонтов на территории муниципального образования городского округа г.Бор </t>
  </si>
  <si>
    <t>4) Федеральный констутиционный закон от 30.05.2001 № 3-ФКЗ "О чрезвычайном положении" ст. 1 п. 1</t>
  </si>
  <si>
    <t xml:space="preserve">средства резервного фонда администрации городского округа г.Бор </t>
  </si>
  <si>
    <t>реализация  технических решений ЕДДС в части интеграции с системой обеспечения вызова экстренных оперативных служб по единому номеру "112" в городском округе г. Бор за счет средст местного бюджета</t>
  </si>
  <si>
    <t>04   03</t>
  </si>
  <si>
    <t>10  09</t>
  </si>
  <si>
    <t>20102S2550 2010325230</t>
  </si>
  <si>
    <t>9) Пост. Администрации город.округа г.Бор НО от 12.05.2016 № 2174 "О создании целевого финансового резерва для предупреждения и ликвидации последствий ЧС и стихийных бедствий природного и техногенного характера город. округа г.Бор и утверждении Порядка его использовани"  порядок;</t>
  </si>
  <si>
    <t>мероприятия, направленные на реконструкцию региональной автоматизированной системы централизованного оповещения населения (РАСЦО)</t>
  </si>
  <si>
    <t>7770201150</t>
  </si>
  <si>
    <t>Прочие выплаты по обязательствам городского округа (ремонт помещения в здании взрослой поликлиники по адресу: г.Бор, ул.Октябрьская, д.19)</t>
  </si>
  <si>
    <t>10) Пост. Администрации город.округа г.Бор НО от 21.12.2011 № 7037 "Устав МКУ Управление по делам ГО и ЧС город. округа г. Бор НО" в целом;</t>
  </si>
  <si>
    <t>Расходы на реализацию мероприятий, направленных на формирование доступной для инвалидов среды жизнидеяьтельности (разработка проекта по организации доступа инвалидов в здание Администрации городского округа г.Бор)</t>
  </si>
  <si>
    <t>11) Пост. Администрации Борского района НО от 17.12.2010 № 115 "О создании МУ АХО органов местного самоуправления", "Устав МУ АХО" в целом;</t>
  </si>
  <si>
    <t>11) 17.12.2010</t>
  </si>
  <si>
    <t>Средства резервного фонда администрации городского округа г.Бор (на оплату расходов связанных с похоронами Почетных граждан городского округа г. Бор)</t>
  </si>
  <si>
    <t xml:space="preserve">13  </t>
  </si>
  <si>
    <t>Мероприятия в рамках п/пр. "Совершенствование муниципального управления", в т. ч.:</t>
  </si>
  <si>
    <t>2410125070</t>
  </si>
  <si>
    <t>Расходы, связанные с рассмотрениями обращений граждан (подписка, приобретение почтовых средст, оргтехники, расходных материалов к оргтехники)</t>
  </si>
  <si>
    <t>2410225100</t>
  </si>
  <si>
    <t>1) Федеральный закон от 06.10.2003 № 131-ФЗ "Об общих принципах организации местного самоуправления в РФ" ст. 14 п. 1 п.п. 12;                                            2) Основы законодательства РФ "О культуре" от 09.10.1992 № 3612-1 ст. 40 абз. 1;                        3) Постановление Администрации Нижегородской области от 31.12.1996 № 333 "Об утверждени положения об основах хозяйственной деятельности и финансирования организаций культуры и искусства Нижегородской области" п. 2</t>
  </si>
  <si>
    <t>Сбор, обработка и хранение информации об объектах живот. мира и среды их обитания, включая редких и находящихся под угрозой исчезновения объектов живот. мира, охотничьих ресурсов; создание эксперимент. и мотодологической основы сохранения объектов животного мира, включая редких и находящихся под угрозой исчезновения, охотничьих ресурсов в естественной среде обитания с целью поддержания их видового разнообразия и сохранения их численности в пределах, необходимых для расширенного воспроизводства на территории охотничьего хозяйства</t>
  </si>
  <si>
    <t>Сбор, обработка и хранение информации об объектах живот. мира и среды их обитания, включая редких и находящихся под угрозой исчезновения объектов живот. мира, охотничьих ресурсов; создание эксперимент. и мотодологической основы сохранения объектов животного мира, включая редких и находящихся под угрозой исчезновения, охотничьих ресурсов в естественной среде обитания с целью поддержания их видового разнообразия и сохранения их числен-ности в пределах, необ-ходимых для расширен-ного воспроизводства на территории охотничьего хозяйства</t>
  </si>
  <si>
    <t>организация мероприятий, направленных на повышение эксплутационной надежности гидротехнических сооружений (озеро Фарафониха)</t>
  </si>
  <si>
    <t>Организация предоставления государствееных и муниципальных услуг в многофункциональных центрах предоставления государмственных и муниципальных услуг</t>
  </si>
  <si>
    <t>Предоставление информационной и консультационной поддержки субъектам малого и среднего предприниматель-ства</t>
  </si>
  <si>
    <t>1510100590, 15101S0640</t>
  </si>
  <si>
    <t xml:space="preserve">1) Федеральный закон от 06.10.2003 № 131-ФЗ «Об общих принципах организации местного самоуправления в РФ» ст. 14 п.п. 28, ст. 15 п.п. 25;         2) Федеральный закон от 24.07.2007 № 209-ФЗ "О развитии малого и среднего предпринимательства в РФ" ст. 10 п. 1 п.п.2;                                       3) Закон Нижегородской области от 05.12.2008 № 171-З "О развитии малого и среднего предпринимательства в Нижегородской области" ст. 4; 4) Постановление Правительства Нижегородской области от 07.02.2001 № 57 "Об утв. Порядка использования бюджетных ассигнований фонда на поддержку терриоорий НО" п. 3;                                                        5) Постановление Администрации городского округа г. Бор НО от 08.06.2015 № 2719 "Об утверждении порядка определения объема и условий предоставления из бюджета городского округа г. Бор субсидий на иные цели муниципальным бюджетным и автономным учреждениям городского округа г. Бор", порядок; </t>
  </si>
  <si>
    <t>э</t>
  </si>
  <si>
    <t>На материально - техническое обеспечение за счет средств субсидии областного бюджета</t>
  </si>
  <si>
    <t>На материально - техническое обеспечение за счет средств местного бюджета</t>
  </si>
  <si>
    <t>15102S2100, 1510200590</t>
  </si>
  <si>
    <t>1510300590</t>
  </si>
  <si>
    <t>Субсидии МАУ "МФЦ г.Бор" на иные цели (приобретение основных средств)</t>
  </si>
  <si>
    <t xml:space="preserve">1) Федеральный закон от 06.10.2003 № 131-ФЗ "Об общих принципах организации местного самоуправления в РФ" ст. 17 п. 1 п.п.3;                                              2) Федеральный закон от 27.07.2010 № 210-ФЗ "Об организации предоставления государственных и муниципальных услуг", в целом 3) Пост.Правительства РФ от 22.12.2012 № 1376 "Об утверждении правил орг-ции деятельности многофункцио-нальных центров предоставле-ния госуд. и муниц. услуг", правила;                                       4) Пост. Администрации городского округа г. Бор НО от 08.06.2015 № 2719 "Об утверж-дении порядка определения объема и условий предостав-ления из бюджета городского округа г. Бор субсидий на иные цели муницип. бюджетным и автономным учреждениям городского округа г. Бор", порядок </t>
  </si>
  <si>
    <t>1) Федеральный закон от 31.07.1998 № 145-ФЗ "Бюджетный кодекс РФ" ст. 78.1;                                                                                        2) Федеральный закон от 12.01.1996 № 7-ФЗ "О некоммерческих организациях" ст. 2;                                                   3) Закон НО от 07.05.2009 № 52-З "О государственной поддержке социально ориентированных некоммерческих организаций в НО" ст. 4, 5, 6, 10 п. 2, 3;                              4) Пост. Администрации город. округа г. Бор НО от 19.07.2016 № 3389 "Об утв. Положений, регламентирующих предоставление за счет средств бюджета город. округа г. Бор субсидий социально ориентированным некоммерческим организациям, на являющимся госуд. (муниципальными) учреждениями" положение о порядке предоставления за счет ср-в бюджета город. округа г. Бор субсидии социально ориентир. некоммер.орг-ям, не являющимся госуд. (муниц.) учреждениями.</t>
  </si>
  <si>
    <t>мероприятия в рамках МП "Комплесные меры противодействия злоупотреблению наркотиками и их незаконному обороту в город. округе г.Бор"</t>
  </si>
  <si>
    <t>мероприятия в рамках п/пр. "Доп. меры адресной поддержки населения и общественных орг-ций город. округа г.Бор"</t>
  </si>
  <si>
    <t>мероприятия в рамках МП "Профилактика правонарушений и противодействие проявлениям терриризма и экстремизма на территории город. округа г.Бор"</t>
  </si>
  <si>
    <t>мероприятия в рамках п/пр. "Безбарьерная среда жизнидеятельности д/инвалидов и др. маломобильных граждан город. округа г.Бор"</t>
  </si>
  <si>
    <t xml:space="preserve"> 0330129850 </t>
  </si>
  <si>
    <t>мероприятия в рамках п/пр. "Профилактика социально-значимых мероприятий в  город. округе г.Бор"</t>
  </si>
  <si>
    <t>5.9.</t>
  </si>
  <si>
    <t>5.10.</t>
  </si>
  <si>
    <t xml:space="preserve"> 0210200010</t>
  </si>
  <si>
    <t>Софинансирование из местного.бюджета мероприятий по  проектированию и стр-ву (реконструкции) автомобильных дорого общего пользования местного значения мун. образований НО, в т.ч. строительство объектов скоростного внеуличного транспорта</t>
  </si>
  <si>
    <t>Стр-во, реконструкция, проектно - изыскательские работы и разработка ПСД объектов кап. строительства за сче ср-в местного бюджета</t>
  </si>
  <si>
    <t xml:space="preserve">02103L0180 </t>
  </si>
  <si>
    <t>02103R0180</t>
  </si>
  <si>
    <t>02103S2450</t>
  </si>
  <si>
    <t>0210300010, 0210322000</t>
  </si>
  <si>
    <t xml:space="preserve">Организация предоставления общедоступного и бесплатного дошкольного, начального общего, основного общего, среднего общего образованияпо основным общеобразовательным программам в муниц. образовательных организациях, в т. ч.:  </t>
  </si>
  <si>
    <t>Субсидии обл.бюджета на стр-во и реконструкцию учреждений в рамках АИП НО на 2015-2017г.г. в соответствии с п/пр. "Ресурсное обеспечение сферы образования в НО"</t>
  </si>
  <si>
    <t>0210400010</t>
  </si>
  <si>
    <t>Строительство зданий общеоразовательных организаций</t>
  </si>
  <si>
    <t>Расходы на строительство, реконструкцию, проектно - изыскательские работы по отрасли "Культура"</t>
  </si>
  <si>
    <t>0210500010</t>
  </si>
  <si>
    <t>1) Федеральный закон от 06.10.2003 № 131-ФЗ "Об общих принципах организации местного самоуправления в РФ" ст. 14 п. 1 п.п. 12;                                            2) Основы законодательства РФ "О культуре" от 09.10.1992 № 3612-1 ст. 40 абз. 1;                        3) Постановление Администрации Нижегородской области от 31.12.1996 № 333 "Об утверждени положения об основах хозяйственной деятельности и финансирования организаций культуры и искусства НО" п. 2</t>
  </si>
  <si>
    <t>10   10</t>
  </si>
  <si>
    <t>06 03</t>
  </si>
  <si>
    <t xml:space="preserve">1) Федеральный закон от 06.10.2003 № 131-ФЗ "Об общих принципах организации местного самоуправления в РФ" ст. 16.1;                                            2) Пост. Администрации город. округа г.Бор от 02.02.2015 № 441 (с изм. от 08.04.2015 № 1661) "Об утв. порядка предос-тавления мер соц. поддержки населения и обществ. орг-ций город. округа г. Бор" р. 1 п. 1.1.       </t>
  </si>
  <si>
    <t>Расходы на предоставление ежемесячной денежной выплаты гражданам, имеющим неорганизованных детей - инвалидов в возрасте до 7 лет</t>
  </si>
  <si>
    <t xml:space="preserve"> 0310180950</t>
  </si>
  <si>
    <t>Расходы на предоставление ежемесячной денежной выплаты гражданам, проходящим заместительную терапию программным гемодиализом</t>
  </si>
  <si>
    <t>1) ФЗ РФ от 15.12.2001 № 166-ФЗ "О госуд. пенсионном обеспечении" ст. 22 гл. 5;                                                  2)  ФЗ РФ от 23.05.2016 № 143-ФЗ  "О внесении изм. в отд. законод. акты РФ в части увеличения пенсион. возраста отдельным категориям граждан" ст. 2п. 5, ст. 3;                                                               3) Пост. ПНО от 13.12.2007 N 475 "Об утв. Положения о порядке назначения, перерасчета, индексации и выплаты пенсии за выслугу лет лицам, замещавшим госуд. должности и должности госуд. гражд. службы НО, мун. должности и должности мун. службы в НО" положение;                                              4) Закон НО от 24 июня 2003 № 48-З "О пенсии за выслугу лет лицам, замещавшим госуд. должности НО и должности госуд. гражд. службы НО" гл. 2, 3, 4;                                                              5) Решение Совета депутатов город. округа г.Бор НО от 12.11.2013 № 84 " Об утв. Положения о пенсии за выслугу лет лицам, замещавшим мун. должности и должности мун. службы в город. окр.е г. Бор НО" п. 9.2;                                                    6) Пост. Администрации город. округа г. Бор НО от 29.01.2014 № 485 "Об утв. Порядка обращения за пенсией за выслугу лет лиц, замещавших мун. должности и должности мун. службы в органах местного самоуправления город. округа г. Бор (Борского р-на) НО" порядок.</t>
  </si>
  <si>
    <t>1) Федеральный закон от 06.10.2003 № 131-ФЗ "Об общих принципах организации местного самоуправления в РФ" ст. 2 ч. 1, ст. 14 п. 6, ст. 16 ч. 1;                                                                              2) Федеральный закон  от 29.12.2004 № 188-ФЗ "Жилищный кодекс РФ" ст. 14 ч. 1, ст. 19 п. 3;                                                       3) Постановление Правительства Нижегородской области от 30.04.2014 № 302 "Об утверждении госуд. программы "Развитие жилищного строительства и
государственная поддержка граждан по обеспечению жильем на территории Нижегородской области" в целом;                                                4) Пост. Администрации НО от 27.02.1998 № 47 "О льготном жилищном кредитовании граждан" положение о порядке и условиях предоставления льготного целевого кредита гражданам на стр-во или приобретение жилья на основе ипотеки;                                                5)  Закон НО от 16.11.2005 № 179-З "О порядке ведения органами мест. самоуправления городских округов и поселений НО учета граждан в качестве нуждающихся в жилых помещениях, предоставляемых по договорам соц. займа" ст. 3;                                               6) Пост. администрации город.о округа г. Бор от 15.08.2013 № 5004 (с изм. от 15.02.2016 № 1074) "Предоставление жилого помещения по договору социального найма гражданам, состоящим на учёте в качестве нуждающихся в жилых помещениях, в городском округе г.Бор НО» приложение</t>
  </si>
  <si>
    <t xml:space="preserve">Осуществление соц.выплат молодым семьям на приобретение жилья или строительство индивидуального жилого дома </t>
  </si>
  <si>
    <t>04101L0200, 04101S2140</t>
  </si>
  <si>
    <t>Субсидии федер. бюджета на на осуществление соц.выплат молодым семьям на приобретение жилья или строительство индивидуального жилого дома</t>
  </si>
  <si>
    <t>0410150200</t>
  </si>
  <si>
    <t>Субсидии обл. бюджета на на осуществление соц.выплат молодым семьям на приобретение жилья или строительство индивидуального жилого дома</t>
  </si>
  <si>
    <t>Субсидии на предоставление соц.выплат на возмещение части процентной ставки по кредитам, полученным гражданами на газификацию жилья в российских кредитных организациях</t>
  </si>
  <si>
    <t>04402S2070</t>
  </si>
  <si>
    <t xml:space="preserve"> 7770422000</t>
  </si>
  <si>
    <t>1) Федеральный закон от 06.10.2003 № 131-ФЗ "Об общих принципах организации местного самоуправления в Российской Федерации" ст. 16.1;                                                                    2) Постановление Правительства Нижегородской области от 07.02.2001 № 57 "Об утверждении Порядка использования бюджетных ассигнований фонда на поддержку терриоорий НО" п. 3</t>
  </si>
  <si>
    <t>Расходы на оказание единовременных выплат отдельным категориям граждан в связи с проведением социально- значимого мероприятия, посвященного соответствующей памятной дате</t>
  </si>
  <si>
    <t xml:space="preserve">1) ФЗ от 06.10.2003 № 131-ФЗ "Об общих принципах организации мест. самоуправления в РФ" ст. 16.1; 2) Пост. Администрации город. округа г.Бор от 02.02.2015 № 441 (с изм. от 08.04.2015 № 1661) "Об утв. порядка предос-тавления мер соц. поддержки населения и обществ. орг-ций город. округа г. Бор" р. 1 п. 1.2.; 3) Пост. Администрации город. округа г.Бор от 23.01.2015 № 192 и от 11.02.2016 № 527 "Об утв. порядка назначения единовременной выплаты на рождение ребенка женщинам, работающим в муниц. учреждениях образования, культуры и спорта" р.1 п. 1.2     </t>
  </si>
  <si>
    <t>Расходы на оказание адресной поддержки гражданам, оказавшимся в трудной жизненой ситуации</t>
  </si>
  <si>
    <t>Расходы на выплаты активистам социально ориентированных некоммерческих организаций</t>
  </si>
  <si>
    <t>0310329930</t>
  </si>
  <si>
    <t>1510400170 1510300170</t>
  </si>
  <si>
    <t>Софинансирование МП "Развитие малого и среднего предпринимательства городского округа г. Бор" за счет субсидии федерального бюджета</t>
  </si>
  <si>
    <t>1510350640, 1510450640</t>
  </si>
  <si>
    <t>Софинансирование МП "Развитие малого и среднего предпринимательства городского округа г. Бор" за счет субсидии областного бюджета</t>
  </si>
  <si>
    <t>15103R0640</t>
  </si>
  <si>
    <t>П/пр. "Обеспечение реализации адресной инвестиционной программы" (расходы на обеспечение деятельности МКУ Борстройзаказчик)</t>
  </si>
  <si>
    <t>средства резервного фонда администрации городского округа г.Бор (утилизация ртути и грунта, загрязненного ртутью; изготовление и распространение среди населения памяток о мерах пожарной безопасности)</t>
  </si>
  <si>
    <t>Прочие выплаты по обязательствам городского округа (разработка проекта местных нормативов градостроительного проектирования городского округа г.Бор)</t>
  </si>
  <si>
    <r>
      <t xml:space="preserve">Публичные нормативные социальные выплаты гражданам </t>
    </r>
    <r>
      <rPr>
        <sz val="12"/>
        <rFont val="Times New Roman"/>
        <family val="1"/>
        <charset val="204"/>
      </rPr>
      <t>в рамках п/пр. "Доп.меры адресной поддержки населения и общественных организаций городского округа г.Бор", в т.ч.:</t>
    </r>
  </si>
  <si>
    <r>
      <t xml:space="preserve">П/пр."Развитие малого и среднего предпринимательства городского округа г.Бор,         </t>
    </r>
    <r>
      <rPr>
        <sz val="12"/>
        <color indexed="8"/>
        <rFont val="Times New Roman"/>
        <family val="1"/>
        <charset val="204"/>
      </rPr>
      <t xml:space="preserve">в т. ч.: </t>
    </r>
  </si>
  <si>
    <r>
      <rPr>
        <b/>
        <sz val="12"/>
        <rFont val="Times New Roman"/>
        <family val="1"/>
        <charset val="204"/>
      </rPr>
      <t>Непрограммное направление деятельности</t>
    </r>
    <r>
      <rPr>
        <sz val="12"/>
        <rFont val="Times New Roman"/>
        <family val="1"/>
        <charset val="204"/>
      </rPr>
      <t xml:space="preserve">, в т.ч. прочие выплаты по обязательствам городского округа </t>
    </r>
  </si>
  <si>
    <t>Непрограммное направление деятельности, в т.ч. расходы на обеспечение услуг специализированных учреждений для лиц, не нуждающихся в медицинской помощи</t>
  </si>
  <si>
    <t>П/пр. "Борская семья", в т. ч. мероприятия в области социальной политики (приобретение призов для награждения победителей кокурсов)</t>
  </si>
  <si>
    <t>П/пр. "Безбарьерная среда жизнидеятельности для инвалидов и др. маломобильных граждан город. округа г.Бор", в т.ч. расходы на реализацию мероприятий, направленных на формирование доступной для инвалидов среды жизнидеятельности (приобретение канцтоваров)</t>
  </si>
  <si>
    <t xml:space="preserve">П/пр. "Профилактика социально значимых заболеваний и развитие безвозмездного донорства в город. окруне г.Бор", в т.ч. мероприятия в области здравоохранения (приобретение продуктовых наборов для вручения донорам, буклетов "Обследование на ВИЧ" и брошюр) </t>
  </si>
  <si>
    <t>П/пр. "Доп.меры адресной поддержки населения и общественных организаций городского округа г.Бор", в т. ч. поздравления отд.категорий граждан с Днем рождения</t>
  </si>
  <si>
    <t>Субсидии МБУ "Борское охотничье-рыболовное хозяйство" на иные цели, в т.ч.:                                                   Средства резервного фонда администрации городского округа г.Бор (приобретение ГСМ для ежедневного осмотра мест концентрации животных; приобретение зерна для подкормки кабана, с целью недопущения миграции с территории городского округа г.Бор)</t>
  </si>
  <si>
    <t>Средства фонда поддержки территории НО на проведение 4-го и 5-го межрайонного выездного бизнес - форума для предпринимателей НО "Время молодых предпринимателей"</t>
  </si>
  <si>
    <t>ОО "Ветераны и Инвалиды Боевых Действий городского округа г.Бор НО", в т.ч.: мероприятия в рамках п/пр. "Доп. меры адресной поддержки населения и общественных орг-ций город. округа г.Бор"</t>
  </si>
  <si>
    <t>Общественный Благотворительный детский фонд городского округа г.Бор НО "Виктория", в т.ч.: мероприятия в рамках п/пр. "Доп. меры адресной поддержки населения и общественных орг-ций город. округа г.Бор"</t>
  </si>
  <si>
    <t xml:space="preserve">ОО "Ветеранов /пенсионеров/ войны, труда Вооружен-ных сил и правоохранительных органов", в т.ч.: </t>
  </si>
  <si>
    <t>НООО "Агенство молодежных инициатив "ШАНС" мероприятия в рамках п/пр. "Доп. меры адресной поддержки населения и общественных орг-ций город. округа г.Бор"</t>
  </si>
  <si>
    <t>Местная религиозная организация "Православный Приход церкви в честь Успения Пресвятой Богородицы г.Бор НО" мероприятия в рамках МП "Патриотическое и духовно-нравственное воспитание граждан в город. округе г.Бор"</t>
  </si>
  <si>
    <t>Местная религиозная организация "Православный Приход Храма Во имя Живоначальной Троицы с.Кантаурово Борского р-на НО" мероприятия в рамках МП "Патриотическое и духовно-нравственное воспитание граждан в город. округе г.Бор"</t>
  </si>
  <si>
    <t>Местная религиозная организация "Православный Приход церкви в честь Знамения Божией Матери г.Бор НО" мероприятия в рамках МП "Патриотическое и духовно-нравственное воспитание граждан в город. округе г.Бор"</t>
  </si>
  <si>
    <t>Утверждение правил благоустройства территории городского округа, в т. ч. расходы на строительство, реконструкцию, проектно - изыскательские работы по отрасли "Жилищно - коммунальное хозяйство" (устройство бетонной площадки в сквере 70-летия Победы г. Бор, строительство фонтанного комплекса)</t>
  </si>
  <si>
    <t>Непрограммное направление деятельности, в т.ч. Средства фонда поддержки территорий Нижегородской области</t>
  </si>
  <si>
    <t>0950200590</t>
  </si>
  <si>
    <t>0950100590</t>
  </si>
  <si>
    <t xml:space="preserve"> 0950200590, 0950200590</t>
  </si>
  <si>
    <t>0130172090</t>
  </si>
  <si>
    <t xml:space="preserve">1) Закон Нижегородской области "О пожарной безопасности" 16-3 ст.6 от 26.10.1995;     2)Постановление  администрации городского окурга город Бор Нижегородской области "Об утверждении МП "Защита населения и территорий от чрезвычайных ситуаций, обеспечения пожарной безопасности и безопасности людей на водных объектах городского округа г. Бор Нижегородской области" 5930от 24.11.2015. в целом.;                                                  3) "Об общих принципах организации местного самоуправления в Российской Федерации" Закон РФ № 131-ФЗ ст.14 п.1 п.п9 от 06.10.2003                                 </t>
  </si>
  <si>
    <t xml:space="preserve">1) 26.10.1995;  2) 01.01.2016;    3) 30.12.2015. </t>
  </si>
  <si>
    <t xml:space="preserve">1) 31.05.2000;  2) 04.12.2008;  3) 06.10.2003;     </t>
  </si>
  <si>
    <t>1)Распоряжение Правительства Нижегородской области "Овыделении денежных средств из фонда на поддержку территорий" № 872-р от 07.06,17г</t>
  </si>
  <si>
    <t>1)07.06.17г</t>
  </si>
  <si>
    <t>1) не установлено</t>
  </si>
  <si>
    <t xml:space="preserve">1) Закон Нижегородской области "О пожарной безопасности" 16-3 ст.6 от 26.10.1995;     2)Постановление  администрации городского окурга город Бор Нижегородской области "Об утверждении МП "Защита населения и территорий от чрезвычайных ситуаций, обеспечения пожарной безопасности и безопасности людей на водных объектах городского округа г. Бор Нижегородской области" 5930от 24.11.2015. в целом.;                                                3) "Об общих принципах организации местного самоуправления в Российской Федерации" Закон РФ № 131-ФЗ ст.14 п.1 п.п9 от 06.10.2003   </t>
  </si>
  <si>
    <t xml:space="preserve">1) 26.10.1995;   2) 01.01.2016;       3) 30.12.2015. </t>
  </si>
  <si>
    <t xml:space="preserve"> 1) Федеральный закон "Об общих принципах организации местного самоуправления в Российской Федерации" 131-ФЗ ст.34, п.9 от 06.10.2003;            2) Решение Совета депутатов от 20.12.2016 г №83
в городском округе город Бор</t>
  </si>
  <si>
    <t xml:space="preserve">1) Закон Нижегородской области "О пожарной безопасности" 16-3 ст.6 от 26.10.1995;     2)Постановление  администрации городского округа город Бор Нижегородской области "Об утверждении МП "Защита населения и территорий от чрезвычайных ситуаций, обеспечения пожарной безопасности и безопасности людей на водных объектах городского округа г. Бор Нижегородской области" 5930от 24.11.2015. в целом.;                              3) "Об общих принципах организации местного самоуправления в Российской Федерации" Закон РФ № 131-ФЗ ст.14 п.1 п.п9 от 06.10.2003 4) Федеральный з-он  от 21.12.1994 года  №69-ФЗ " О пожарной безопасности"       5) ФЗ от 22.07.1998 №123-ФЗ "Технический регламент о требованиях пожарной безопасности"                     </t>
  </si>
  <si>
    <t>1) Закон Нижегородской области "О денежном содержании лиц замещающих муниципальные должности в НО" №93-З ст.6 от 10.10.2003;                               2) Закон Нижегородской области "О муниципальной службе в НО" №99-З ст.38 абз.1 от 03.08.2007г                3) Федеральный закон "О муниципальной службе в Российской Федерации" 25-ФЗ ст.5,п.2 от 02.03.2007г.;                 4) Федеральный закон "Об общих принципах организации местного самоуправления в Российской Федерации" 131-ФЗ ст.34, п.9 от 06.10.2003;                            5) Федеральный закон "О финансовых основах местного самоуправления в Российской Федерации" 126-ФЗ ст.22, п.2 от 25.09.1997г;           6)Федеральный закон "Об охране окружающей среды"7-ФЗ ст.16, п.п.1.3 от 10.01.2002;    7)Постановление Правительства "Об утверждении порядка определения платы и ее предельных размеров за загрязнение окружающей природной среды, размещение отходов, другие виды вредного воздействия" №632 в целом от 20.08.1992; 8) Решение Совета депутатов городского округа г. Бор Нижегородской области от 30.09.2010 года №39 "Об утверждении положения о муниципальной службе в городском округе город Бор" ( в ред. от 27.10.2015 №24)</t>
  </si>
  <si>
    <t>1) 10.10.2003;    2) 03.08.2007;   3) 02.03.2007;   4) 30.12.2015;   5)25.09.1997;    6)10.01.2002;    7)20.08.1992
8) 30.09.2010</t>
  </si>
  <si>
    <t xml:space="preserve">Распоряжение №313 от 14.07.2017г. "О выделении денежных средств из резервного фонда администрации городского округа город Бор" </t>
  </si>
  <si>
    <t xml:space="preserve">1) Об автомобильных дорогах и дорожной деятельности на территории НО "Закон Нижегородской области 157-з ст.9, п.4 от 04.12.2008;                            2) Федеральный Закон "Об общих принципах организации местного самоуправления в Российской Федерации" 131ФЗ ст.14 п.1 п.п. 1 от 06.10.2003;        </t>
  </si>
  <si>
    <t xml:space="preserve">1) Закон Нижегородской области "Об охране озелененных территорий Нижегородской области" №110-з ст.7,п.3 от 07.09.2007;                             2) Федеральный Закон "Об общих принципах организации местного самоуправления в Российской Федерации" 131-ФЗ ст.14, п.1 п.п. 19 от 06.10.2003г;                3) Постановления Правительства РФ "Об утверждении пожарной безопасности в лесах" №417 п.1 от 30.06.2007                              </t>
  </si>
  <si>
    <t xml:space="preserve">1) Закон Нижегородской области "Об охране озелененных территорий Нижегородской области" №110-з ст.7,п.3 от 07.09.2007;                                                      2) Федеральный Закон "Об особо охраняемых природных территориях" 33-ФЗ ст.2, п.8 п. 9 от 14.03.1995;                          3) Федеральный Закон "Об общих принципах организации местного самоуправления в Российской Федерации" 131-ФЗ ст.14, п.1 п.п. 19 от 06.10.2003г;                4) Постановления Правительства РФ "Об утверждении пожарной безопасности в лесах" №417 п.1 от 30.06.2007                         </t>
  </si>
  <si>
    <t>2.3.1.3.</t>
  </si>
  <si>
    <t>Закупка товаров, работ, услуг в целях содержания службы технического заказчика по капитальному ремонту общего имущества многоквартирных домов</t>
  </si>
  <si>
    <t>Выплата персоналу инспекции муниципального контроля по использованию и охране земель</t>
  </si>
  <si>
    <t>Закупка товаров, работ, услуг в целях содержания инспекции муниципального контроля по использованию и охране земель</t>
  </si>
  <si>
    <t>Иные расходы инспекции муниципального контроля по использованию и охране земель</t>
  </si>
  <si>
    <t>Таблица 1.ПРЕДВАРИТЕЛЬНЫЙ (ПЛАНОВЫЙ)  РЕЕСТР РАСХОДНЫХ ОБЯЗАТЕЛЬСТВ ГОРОДСКОГО ОКРУГА ГОРОД БОР НИЖЕГОРОДСКОЙ ОБЛАСТИ (РЕЕСТР РАСХОДНЫХ ОБЯЗАТЕЛЬСТВ СУБЪЕКТОВ  БЮДЖЕТНОГО ПЛАНИРОВАНИЯ  БЮДЖЕТА ГОРОДСКОГО ОКРУГА ГОРОД БОР) ПО РАСХОДНЫМ ОБЯЗАТЕЛЬСТВАМ, ИСПОЛНЯЕМЫМ ЗА СЧЕТ СОБСТВЕННЫХ ДОХОДОВ И ИСТОЧНИКОВ ФИНАНСИРОВАНИЯ ДЕФИЦИТА БЮДЖЕТА ГОРОДСКОГО ОКРУГА ГОРОД БОР , ЗА ИСКЛЮЧЕНИЕМ ОСТАТКОВ СУБВЕНЦИЙ ПРОШЛЫХ ЛЕТ
НА 2018 ГОД И НА ПЛАНОВЫЙ ПЕРИОД 2019 И 2020 ГОДОВ</t>
  </si>
  <si>
    <t>Таблица 2. ПРЕДВАРИТЕЛЬНЫЙ (ПЛАНОВЫЙ) РЕЕСТР РАСХОДНЫХ ОБЯЗАТЕЛЬСТВ ГОРОДСКОГО ОКРУГА ГОРОД БОР НИЖЕГОРОДСКОЙ ОБЛАСТИ (РЕЕСТР РАСХОДНЫХ ОБЯЗАТЕЛЬСТВ СУБЪЕКТОВ БЮДЖЕТНОГО ПЛАНИРОВАНИЯ ГОРОДСКОГО ОКРУГА ГОРОД БОР) ПО РАСХОДНЫМ ОБЯЗАТЕЛЬСТВАМ, ИСПОЛНЯЕМЫМ ЗА СЧЕТ СУБВЕНЦИЙ ИЗ ФЕДЕРАЛЬНОГО И ОБЛАСТНОГО БЮДЖЕТА И ИСТОЧНИКОВ ФИНАНСИРОВАНИЯ ДЕФИЦИТА БЮДЖЕТА В ЧАСТИ ОСТАТКОВ СУБВЕНЦИЙ ПРОШЛЫХ ЛЕТ</t>
  </si>
  <si>
    <t>Директор департамента финансов администрации</t>
  </si>
  <si>
    <t>городского округа г.Бор</t>
  </si>
  <si>
    <t>Г.Д.Симакова</t>
  </si>
  <si>
    <t>тел.8-83159-37135</t>
  </si>
  <si>
    <t>Исполнитель: Разживина А.Н.</t>
  </si>
  <si>
    <t>10.11.2017</t>
  </si>
</sst>
</file>

<file path=xl/styles.xml><?xml version="1.0" encoding="utf-8"?>
<styleSheet xmlns="http://schemas.openxmlformats.org/spreadsheetml/2006/main">
  <numFmts count="7">
    <numFmt numFmtId="164" formatCode="_-* #,##0.00_-;\-* #,##0.00_-;_-* &quot;-&quot;??_-;_-@_-"/>
    <numFmt numFmtId="165" formatCode="00"/>
    <numFmt numFmtId="166" formatCode="000"/>
    <numFmt numFmtId="167" formatCode="#,##0.0"/>
    <numFmt numFmtId="168" formatCode="dd/mm/yy;@"/>
    <numFmt numFmtId="169" formatCode="?"/>
    <numFmt numFmtId="170" formatCode="000000"/>
  </numFmts>
  <fonts count="29">
    <font>
      <sz val="10"/>
      <name val="Arial CYR"/>
    </font>
    <font>
      <sz val="10"/>
      <name val="Arial CYR"/>
    </font>
    <font>
      <sz val="10"/>
      <name val="Helv"/>
    </font>
    <font>
      <sz val="8"/>
      <name val="Arial Cyr"/>
    </font>
    <font>
      <b/>
      <sz val="14"/>
      <name val="Times New Roman"/>
      <family val="1"/>
      <charset val="204"/>
    </font>
    <font>
      <sz val="10"/>
      <name val="Arial"/>
      <family val="2"/>
      <charset val="204"/>
    </font>
    <font>
      <sz val="12"/>
      <name val="Times New Roman"/>
      <family val="1"/>
      <charset val="204"/>
    </font>
    <font>
      <sz val="12"/>
      <color theme="1"/>
      <name val="Times New Roman"/>
      <family val="1"/>
      <charset val="204"/>
    </font>
    <font>
      <b/>
      <sz val="12"/>
      <name val="Times New Roman"/>
      <family val="1"/>
      <charset val="204"/>
    </font>
    <font>
      <sz val="12"/>
      <color indexed="23"/>
      <name val="Times New Roman"/>
      <family val="1"/>
      <charset val="204"/>
    </font>
    <font>
      <b/>
      <sz val="12"/>
      <color indexed="23"/>
      <name val="Times New Roman"/>
      <family val="1"/>
      <charset val="204"/>
    </font>
    <font>
      <sz val="12"/>
      <color indexed="8"/>
      <name val="Times New Roman"/>
      <family val="1"/>
      <charset val="204"/>
    </font>
    <font>
      <b/>
      <sz val="12"/>
      <color indexed="8"/>
      <name val="Times New Roman"/>
      <family val="1"/>
      <charset val="204"/>
    </font>
    <font>
      <b/>
      <sz val="12"/>
      <color theme="1"/>
      <name val="Times New Roman"/>
      <family val="1"/>
      <charset val="204"/>
    </font>
    <font>
      <sz val="12"/>
      <color indexed="9"/>
      <name val="Times New Roman"/>
      <family val="1"/>
      <charset val="204"/>
    </font>
    <font>
      <sz val="12"/>
      <name val="Arial CYR"/>
    </font>
    <font>
      <sz val="12"/>
      <name val="Tahoma"/>
      <family val="2"/>
      <charset val="204"/>
    </font>
    <font>
      <sz val="10"/>
      <name val="Times New Roman"/>
      <family val="1"/>
      <charset val="204"/>
    </font>
    <font>
      <sz val="14"/>
      <name val="Times New Roman"/>
      <family val="1"/>
      <charset val="204"/>
    </font>
    <font>
      <b/>
      <sz val="12"/>
      <name val="Tahoma"/>
      <family val="2"/>
      <charset val="204"/>
    </font>
    <font>
      <sz val="12"/>
      <color indexed="8"/>
      <name val="Arial CYR"/>
    </font>
    <font>
      <sz val="9"/>
      <name val="Times New Roman"/>
      <family val="1"/>
      <charset val="204"/>
    </font>
    <font>
      <b/>
      <sz val="14"/>
      <color indexed="8"/>
      <name val="Times New Roman"/>
      <family val="1"/>
      <charset val="204"/>
    </font>
    <font>
      <sz val="14"/>
      <color indexed="23"/>
      <name val="Times New Roman"/>
      <family val="1"/>
      <charset val="204"/>
    </font>
    <font>
      <sz val="14"/>
      <color indexed="8"/>
      <name val="Times New Roman"/>
      <family val="1"/>
      <charset val="204"/>
    </font>
    <font>
      <sz val="11"/>
      <name val="Times New Roman"/>
      <family val="1"/>
      <charset val="204"/>
    </font>
    <font>
      <sz val="12"/>
      <color indexed="10"/>
      <name val="Times New Roman"/>
      <family val="1"/>
      <charset val="204"/>
    </font>
    <font>
      <sz val="12"/>
      <color rgb="FFFF0000"/>
      <name val="Times New Roman"/>
      <family val="1"/>
      <charset val="204"/>
    </font>
    <font>
      <b/>
      <sz val="10"/>
      <name val="Times New Roman"/>
      <family val="1"/>
      <charset val="204"/>
    </font>
  </fonts>
  <fills count="11">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rgb="FFBDC3E5"/>
        <bgColor indexed="64"/>
      </patternFill>
    </fill>
    <fill>
      <patternFill patternType="solid">
        <fgColor indexed="31"/>
        <bgColor indexed="64"/>
      </patternFill>
    </fill>
  </fills>
  <borders count="42">
    <border>
      <left/>
      <right/>
      <top/>
      <bottom/>
      <diagonal/>
    </border>
    <border>
      <left/>
      <right/>
      <top style="thin">
        <color indexed="22"/>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s>
  <cellStyleXfs count="5">
    <xf numFmtId="0" fontId="0" fillId="0" borderId="0"/>
    <xf numFmtId="0" fontId="5" fillId="0" borderId="0"/>
    <xf numFmtId="0" fontId="2" fillId="0" borderId="0"/>
    <xf numFmtId="164" fontId="1" fillId="0" borderId="0" applyFont="0" applyFill="0" applyBorder="0" applyAlignment="0" applyProtection="0"/>
    <xf numFmtId="0" fontId="1" fillId="0" borderId="0" applyFont="0" applyFill="0" applyBorder="0" applyAlignment="0" applyProtection="0"/>
  </cellStyleXfs>
  <cellXfs count="1074">
    <xf numFmtId="0" fontId="0" fillId="0" borderId="0" xfId="0"/>
    <xf numFmtId="0" fontId="7" fillId="0" borderId="2" xfId="0" applyNumberFormat="1" applyFont="1" applyFill="1" applyBorder="1" applyAlignment="1">
      <alignment horizontal="left" vertical="top" wrapText="1"/>
    </xf>
    <xf numFmtId="49" fontId="7" fillId="0" borderId="2" xfId="0" applyNumberFormat="1" applyFont="1" applyFill="1" applyBorder="1" applyAlignment="1">
      <alignment horizontal="left" vertical="top" wrapText="1"/>
    </xf>
    <xf numFmtId="0" fontId="7" fillId="0" borderId="2" xfId="0" applyNumberFormat="1" applyFont="1" applyFill="1" applyBorder="1" applyAlignment="1">
      <alignment horizontal="center" vertical="top" wrapText="1"/>
    </xf>
    <xf numFmtId="14" fontId="7" fillId="0" borderId="2" xfId="0" applyNumberFormat="1" applyFont="1" applyFill="1" applyBorder="1" applyAlignment="1">
      <alignment horizontal="center" vertical="top" wrapText="1"/>
    </xf>
    <xf numFmtId="14" fontId="6" fillId="0" borderId="2" xfId="0" applyNumberFormat="1" applyFont="1" applyFill="1" applyBorder="1" applyAlignment="1">
      <alignment vertical="top" wrapText="1"/>
    </xf>
    <xf numFmtId="0" fontId="6" fillId="0" borderId="2" xfId="0" applyFont="1" applyFill="1" applyBorder="1" applyAlignment="1">
      <alignment horizontal="left" vertical="top" wrapText="1"/>
    </xf>
    <xf numFmtId="167" fontId="8" fillId="0" borderId="2" xfId="3" applyNumberFormat="1" applyFont="1" applyFill="1" applyBorder="1" applyAlignment="1">
      <alignment horizontal="right" vertical="top"/>
    </xf>
    <xf numFmtId="0" fontId="6" fillId="0" borderId="2" xfId="0" applyFont="1" applyFill="1" applyBorder="1" applyAlignment="1">
      <alignment wrapText="1"/>
    </xf>
    <xf numFmtId="167" fontId="6" fillId="0" borderId="5" xfId="3" applyNumberFormat="1" applyFont="1" applyFill="1" applyBorder="1" applyAlignment="1">
      <alignment horizontal="right" vertical="top"/>
    </xf>
    <xf numFmtId="167" fontId="8" fillId="4" borderId="2" xfId="3" applyNumberFormat="1" applyFont="1" applyFill="1" applyBorder="1" applyAlignment="1">
      <alignment horizontal="right" vertical="center" wrapText="1"/>
    </xf>
    <xf numFmtId="49" fontId="11" fillId="0" borderId="2" xfId="0" applyNumberFormat="1" applyFont="1" applyFill="1" applyBorder="1" applyAlignment="1">
      <alignment horizontal="center" vertical="top" wrapText="1"/>
    </xf>
    <xf numFmtId="0" fontId="11" fillId="0" borderId="2" xfId="0" applyNumberFormat="1" applyFont="1" applyFill="1" applyBorder="1" applyAlignment="1">
      <alignment horizontal="center" vertical="top" wrapText="1"/>
    </xf>
    <xf numFmtId="167" fontId="8" fillId="0" borderId="5" xfId="3" applyNumberFormat="1" applyFont="1" applyFill="1" applyBorder="1" applyAlignment="1">
      <alignment horizontal="right" vertical="top"/>
    </xf>
    <xf numFmtId="167" fontId="6" fillId="0" borderId="12" xfId="3" applyNumberFormat="1" applyFont="1" applyFill="1" applyBorder="1" applyAlignment="1">
      <alignment horizontal="right" vertical="top"/>
    </xf>
    <xf numFmtId="167" fontId="6" fillId="0" borderId="2" xfId="3" applyNumberFormat="1" applyFont="1" applyFill="1" applyBorder="1" applyAlignment="1">
      <alignment horizontal="right" vertical="top"/>
    </xf>
    <xf numFmtId="49" fontId="6" fillId="0" borderId="0" xfId="0" applyNumberFormat="1" applyFont="1" applyAlignment="1">
      <alignment horizontal="center" vertical="top"/>
    </xf>
    <xf numFmtId="0" fontId="6" fillId="0" borderId="0" xfId="0" applyNumberFormat="1" applyFont="1" applyAlignment="1">
      <alignment horizontal="left" vertical="top" wrapText="1"/>
    </xf>
    <xf numFmtId="14" fontId="6" fillId="0" borderId="0" xfId="0" applyNumberFormat="1" applyFont="1" applyAlignment="1">
      <alignment horizontal="center" vertical="top"/>
    </xf>
    <xf numFmtId="14" fontId="6" fillId="0" borderId="0" xfId="0" applyNumberFormat="1" applyFont="1" applyAlignment="1">
      <alignment horizontal="center" vertical="top" wrapText="1"/>
    </xf>
    <xf numFmtId="0" fontId="6" fillId="0" borderId="0" xfId="0" applyFont="1" applyAlignment="1">
      <alignment horizontal="center" vertical="top"/>
    </xf>
    <xf numFmtId="167" fontId="6" fillId="0" borderId="0" xfId="3" applyNumberFormat="1" applyFont="1" applyAlignment="1">
      <alignment horizontal="right" vertical="top"/>
    </xf>
    <xf numFmtId="0" fontId="6" fillId="0" borderId="0" xfId="0" applyFont="1"/>
    <xf numFmtId="166" fontId="6" fillId="0" borderId="0" xfId="0" applyNumberFormat="1" applyFont="1" applyAlignment="1">
      <alignment horizontal="left" vertical="top"/>
    </xf>
    <xf numFmtId="0" fontId="6" fillId="0" borderId="0" xfId="0" applyFont="1" applyAlignment="1">
      <alignment vertical="center"/>
    </xf>
    <xf numFmtId="0" fontId="8" fillId="7" borderId="0" xfId="0" applyFont="1" applyFill="1" applyAlignment="1">
      <alignment vertical="center"/>
    </xf>
    <xf numFmtId="0" fontId="8" fillId="0" borderId="0" xfId="0" applyFont="1" applyAlignment="1">
      <alignment vertical="center"/>
    </xf>
    <xf numFmtId="0" fontId="6" fillId="0" borderId="0" xfId="0" applyFont="1" applyFill="1" applyAlignment="1">
      <alignment vertical="center"/>
    </xf>
    <xf numFmtId="0" fontId="8" fillId="2" borderId="0" xfId="0" applyFont="1" applyFill="1"/>
    <xf numFmtId="0" fontId="6" fillId="0" borderId="0" xfId="0" applyFont="1" applyFill="1"/>
    <xf numFmtId="0" fontId="6" fillId="0" borderId="1" xfId="0" applyFont="1" applyBorder="1"/>
    <xf numFmtId="0" fontId="6" fillId="6" borderId="0" xfId="0" applyFont="1" applyFill="1"/>
    <xf numFmtId="0" fontId="8" fillId="0" borderId="0" xfId="0" applyFont="1"/>
    <xf numFmtId="0" fontId="6" fillId="0" borderId="0" xfId="0" applyFont="1" applyBorder="1" applyAlignment="1">
      <alignment vertical="center"/>
    </xf>
    <xf numFmtId="49" fontId="6" fillId="0" borderId="0" xfId="0" applyNumberFormat="1" applyFont="1" applyAlignment="1">
      <alignment horizontal="left" vertical="top"/>
    </xf>
    <xf numFmtId="49" fontId="6" fillId="0" borderId="2" xfId="0" applyNumberFormat="1" applyFont="1" applyFill="1" applyBorder="1" applyAlignment="1">
      <alignment horizontal="center" vertical="center" wrapText="1"/>
    </xf>
    <xf numFmtId="49" fontId="8" fillId="7" borderId="2" xfId="0" applyNumberFormat="1" applyFont="1" applyFill="1" applyBorder="1" applyAlignment="1">
      <alignment horizontal="center" vertical="center" wrapText="1"/>
    </xf>
    <xf numFmtId="4" fontId="8" fillId="7" borderId="2" xfId="0" applyNumberFormat="1" applyFont="1" applyFill="1" applyBorder="1" applyAlignment="1">
      <alignment horizontal="center" vertical="center" wrapText="1"/>
    </xf>
    <xf numFmtId="49" fontId="8" fillId="4" borderId="3" xfId="0" applyNumberFormat="1" applyFont="1" applyFill="1" applyBorder="1" applyAlignment="1">
      <alignment horizontal="center" vertical="center" wrapText="1"/>
    </xf>
    <xf numFmtId="0" fontId="8" fillId="4" borderId="2" xfId="0" applyNumberFormat="1" applyFont="1" applyFill="1" applyBorder="1" applyAlignment="1">
      <alignment horizontal="center" vertical="center" wrapText="1"/>
    </xf>
    <xf numFmtId="49" fontId="8" fillId="4" borderId="2" xfId="0" applyNumberFormat="1" applyFont="1" applyFill="1" applyBorder="1" applyAlignment="1">
      <alignment horizontal="center" vertical="center" wrapText="1"/>
    </xf>
    <xf numFmtId="167" fontId="8" fillId="7" borderId="2" xfId="3" applyNumberFormat="1" applyFont="1" applyFill="1" applyBorder="1" applyAlignment="1">
      <alignment horizontal="right" vertical="center" wrapText="1"/>
    </xf>
    <xf numFmtId="49" fontId="8" fillId="0" borderId="1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12" fillId="0" borderId="3" xfId="0" applyNumberFormat="1" applyFont="1" applyFill="1" applyBorder="1" applyAlignment="1">
      <alignment horizontal="left" vertical="top"/>
    </xf>
    <xf numFmtId="14" fontId="10" fillId="0" borderId="2" xfId="0" applyNumberFormat="1" applyFont="1" applyFill="1" applyBorder="1" applyAlignment="1">
      <alignment horizontal="center" vertical="top"/>
    </xf>
    <xf numFmtId="14" fontId="10" fillId="0" borderId="2" xfId="0" applyNumberFormat="1" applyFont="1" applyFill="1" applyBorder="1" applyAlignment="1">
      <alignment horizontal="center" vertical="top" wrapText="1"/>
    </xf>
    <xf numFmtId="0" fontId="8" fillId="0" borderId="2" xfId="0" applyNumberFormat="1" applyFont="1" applyFill="1" applyBorder="1" applyAlignment="1">
      <alignment horizontal="center" vertical="top" wrapText="1"/>
    </xf>
    <xf numFmtId="49" fontId="8" fillId="0" borderId="3" xfId="0" applyNumberFormat="1" applyFont="1" applyFill="1" applyBorder="1" applyAlignment="1">
      <alignment horizontal="left" vertical="center"/>
    </xf>
    <xf numFmtId="0" fontId="8" fillId="0" borderId="2" xfId="0" applyNumberFormat="1" applyFont="1" applyFill="1" applyBorder="1" applyAlignment="1">
      <alignment horizontal="left" vertical="center" wrapText="1"/>
    </xf>
    <xf numFmtId="49" fontId="6" fillId="0" borderId="6" xfId="0" applyNumberFormat="1" applyFont="1" applyFill="1" applyBorder="1" applyAlignment="1">
      <alignment horizontal="left" vertical="top"/>
    </xf>
    <xf numFmtId="167" fontId="6" fillId="0" borderId="4" xfId="3" applyNumberFormat="1" applyFont="1" applyFill="1" applyBorder="1" applyAlignment="1">
      <alignment horizontal="right" vertical="top"/>
    </xf>
    <xf numFmtId="167" fontId="6" fillId="0" borderId="7" xfId="3" applyNumberFormat="1" applyFont="1" applyFill="1" applyBorder="1" applyAlignment="1">
      <alignment horizontal="right" vertical="top"/>
    </xf>
    <xf numFmtId="167" fontId="13" fillId="0" borderId="2" xfId="3" applyNumberFormat="1" applyFont="1" applyFill="1" applyBorder="1" applyAlignment="1">
      <alignment horizontal="right" vertical="top"/>
    </xf>
    <xf numFmtId="0" fontId="7" fillId="0" borderId="3" xfId="0" applyNumberFormat="1" applyFont="1" applyFill="1" applyBorder="1" applyAlignment="1">
      <alignment horizontal="left" vertical="top"/>
    </xf>
    <xf numFmtId="14" fontId="7" fillId="0" borderId="2" xfId="0" applyNumberFormat="1" applyFont="1" applyFill="1" applyBorder="1" applyAlignment="1">
      <alignment horizontal="center" vertical="top"/>
    </xf>
    <xf numFmtId="167" fontId="7" fillId="0" borderId="2" xfId="3" applyNumberFormat="1" applyFont="1" applyFill="1" applyBorder="1" applyAlignment="1">
      <alignment horizontal="right" vertical="top"/>
    </xf>
    <xf numFmtId="49" fontId="8" fillId="5" borderId="3" xfId="0" applyNumberFormat="1" applyFont="1" applyFill="1" applyBorder="1" applyAlignment="1">
      <alignment horizontal="center" vertical="center" wrapText="1"/>
    </xf>
    <xf numFmtId="0" fontId="8" fillId="5" borderId="2" xfId="0" applyNumberFormat="1" applyFont="1" applyFill="1" applyBorder="1" applyAlignment="1">
      <alignment horizontal="center" vertical="center" wrapText="1"/>
    </xf>
    <xf numFmtId="49" fontId="8" fillId="5" borderId="2" xfId="0" applyNumberFormat="1" applyFont="1" applyFill="1" applyBorder="1" applyAlignment="1">
      <alignment horizontal="center" vertical="center" wrapText="1"/>
    </xf>
    <xf numFmtId="167" fontId="8" fillId="5" borderId="2" xfId="3" applyNumberFormat="1" applyFont="1" applyFill="1" applyBorder="1" applyAlignment="1">
      <alignment horizontal="right" vertical="center" wrapText="1"/>
    </xf>
    <xf numFmtId="14" fontId="6" fillId="0" borderId="2" xfId="0" applyNumberFormat="1" applyFont="1" applyFill="1" applyBorder="1" applyAlignment="1">
      <alignment horizontal="center" vertical="top"/>
    </xf>
    <xf numFmtId="0" fontId="6" fillId="0" borderId="2" xfId="0" applyFont="1" applyFill="1" applyBorder="1" applyAlignment="1">
      <alignment vertical="center" wrapText="1"/>
    </xf>
    <xf numFmtId="14" fontId="6"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left" vertical="center"/>
    </xf>
    <xf numFmtId="0" fontId="6" fillId="0" borderId="2" xfId="0" applyNumberFormat="1" applyFont="1" applyFill="1" applyBorder="1" applyAlignment="1" applyProtection="1">
      <alignment horizontal="left" vertical="top" wrapText="1" shrinkToFit="1"/>
      <protection locked="0"/>
    </xf>
    <xf numFmtId="14" fontId="6" fillId="0" borderId="4" xfId="0" applyNumberFormat="1" applyFont="1" applyFill="1" applyBorder="1" applyAlignment="1">
      <alignment horizontal="center" vertical="top"/>
    </xf>
    <xf numFmtId="49" fontId="6" fillId="0" borderId="4" xfId="0" applyNumberFormat="1" applyFont="1" applyFill="1" applyBorder="1" applyAlignment="1">
      <alignment horizontal="left" vertical="top" wrapText="1"/>
    </xf>
    <xf numFmtId="0" fontId="6" fillId="0" borderId="4" xfId="0" applyNumberFormat="1" applyFont="1" applyFill="1" applyBorder="1" applyAlignment="1">
      <alignment horizontal="left" vertical="top" wrapText="1"/>
    </xf>
    <xf numFmtId="0" fontId="6" fillId="0" borderId="4" xfId="0" applyNumberFormat="1" applyFont="1" applyFill="1" applyBorder="1" applyAlignment="1">
      <alignment horizontal="center" vertical="top" wrapText="1"/>
    </xf>
    <xf numFmtId="0" fontId="7" fillId="0" borderId="2" xfId="0" applyFont="1" applyFill="1" applyBorder="1" applyAlignment="1">
      <alignment horizontal="left" vertical="top" wrapText="1"/>
    </xf>
    <xf numFmtId="14" fontId="7" fillId="0" borderId="2" xfId="0" applyNumberFormat="1" applyFont="1" applyFill="1" applyBorder="1" applyAlignment="1">
      <alignment horizontal="left" vertical="top" wrapText="1"/>
    </xf>
    <xf numFmtId="0" fontId="6" fillId="3" borderId="2" xfId="0" applyNumberFormat="1" applyFont="1" applyFill="1" applyBorder="1" applyAlignment="1" applyProtection="1">
      <alignment horizontal="center" vertical="center" wrapText="1" shrinkToFit="1"/>
      <protection locked="0"/>
    </xf>
    <xf numFmtId="14" fontId="6" fillId="0" borderId="4" xfId="0" applyNumberFormat="1" applyFont="1" applyFill="1" applyBorder="1" applyAlignment="1">
      <alignment horizontal="center" vertical="top" wrapText="1"/>
    </xf>
    <xf numFmtId="0" fontId="6" fillId="0" borderId="2" xfId="0" applyFont="1" applyFill="1" applyBorder="1" applyAlignment="1">
      <alignment horizontal="center" vertical="top"/>
    </xf>
    <xf numFmtId="4" fontId="6" fillId="0" borderId="2" xfId="3" applyNumberFormat="1" applyFont="1" applyFill="1" applyBorder="1" applyAlignment="1">
      <alignment horizontal="right" vertical="top"/>
    </xf>
    <xf numFmtId="16" fontId="11" fillId="0" borderId="3" xfId="0" applyNumberFormat="1" applyFont="1" applyFill="1" applyBorder="1" applyAlignment="1">
      <alignment horizontal="left" vertical="top"/>
    </xf>
    <xf numFmtId="0" fontId="8" fillId="0" borderId="18" xfId="0" applyNumberFormat="1" applyFont="1" applyFill="1" applyBorder="1" applyAlignment="1">
      <alignment horizontal="left" vertical="center" wrapText="1"/>
    </xf>
    <xf numFmtId="49" fontId="11" fillId="0" borderId="2" xfId="0" applyNumberFormat="1" applyFont="1" applyFill="1" applyBorder="1" applyAlignment="1">
      <alignment horizontal="left" vertical="top" wrapText="1"/>
    </xf>
    <xf numFmtId="3" fontId="6" fillId="0" borderId="2" xfId="0" applyNumberFormat="1" applyFont="1" applyFill="1" applyBorder="1" applyAlignment="1">
      <alignment horizontal="center" vertical="top" wrapText="1"/>
    </xf>
    <xf numFmtId="49" fontId="6" fillId="6" borderId="2" xfId="0" applyNumberFormat="1" applyFont="1" applyFill="1" applyBorder="1" applyAlignment="1">
      <alignment horizontal="left" vertical="top" wrapText="1"/>
    </xf>
    <xf numFmtId="0" fontId="11" fillId="0" borderId="20" xfId="0" applyNumberFormat="1" applyFont="1" applyFill="1" applyBorder="1" applyAlignment="1">
      <alignment vertical="top"/>
    </xf>
    <xf numFmtId="0" fontId="6" fillId="0" borderId="2" xfId="0" applyFont="1" applyFill="1" applyBorder="1" applyAlignment="1">
      <alignment horizontal="justify" vertical="top" wrapText="1"/>
    </xf>
    <xf numFmtId="49" fontId="6" fillId="0" borderId="3" xfId="0" applyNumberFormat="1" applyFont="1" applyFill="1" applyBorder="1" applyAlignment="1">
      <alignment horizontal="left" vertical="center"/>
    </xf>
    <xf numFmtId="167" fontId="6" fillId="0" borderId="2" xfId="3" applyNumberFormat="1" applyFont="1" applyFill="1" applyBorder="1" applyAlignment="1">
      <alignment horizontal="right" vertical="center"/>
    </xf>
    <xf numFmtId="167" fontId="8" fillId="4" borderId="2" xfId="3" applyNumberFormat="1" applyFont="1" applyFill="1" applyBorder="1" applyAlignment="1">
      <alignment horizontal="right" vertical="center"/>
    </xf>
    <xf numFmtId="3" fontId="6" fillId="0" borderId="2" xfId="3" applyNumberFormat="1" applyFont="1" applyFill="1" applyBorder="1" applyAlignment="1">
      <alignment horizontal="left" vertical="top"/>
    </xf>
    <xf numFmtId="49" fontId="6" fillId="6" borderId="3" xfId="0" applyNumberFormat="1" applyFont="1" applyFill="1" applyBorder="1" applyAlignment="1">
      <alignment horizontal="left" vertical="top"/>
    </xf>
    <xf numFmtId="167" fontId="6" fillId="6" borderId="2" xfId="3" applyNumberFormat="1" applyFont="1" applyFill="1" applyBorder="1" applyAlignment="1">
      <alignment horizontal="right" vertical="top"/>
    </xf>
    <xf numFmtId="167" fontId="6" fillId="6" borderId="5" xfId="3" applyNumberFormat="1" applyFont="1" applyFill="1" applyBorder="1" applyAlignment="1">
      <alignment horizontal="right" vertical="top"/>
    </xf>
    <xf numFmtId="14" fontId="9" fillId="0" borderId="24" xfId="0" applyNumberFormat="1" applyFont="1" applyFill="1" applyBorder="1" applyAlignment="1">
      <alignment horizontal="center" vertical="top"/>
    </xf>
    <xf numFmtId="0" fontId="6" fillId="0" borderId="31" xfId="0" applyFont="1" applyFill="1" applyBorder="1" applyAlignment="1">
      <alignment horizontal="left" vertical="top" wrapText="1"/>
    </xf>
    <xf numFmtId="167" fontId="6" fillId="0" borderId="31" xfId="3" applyNumberFormat="1" applyFont="1" applyFill="1" applyBorder="1" applyAlignment="1">
      <alignment horizontal="right" vertical="top"/>
    </xf>
    <xf numFmtId="167" fontId="6" fillId="0" borderId="34" xfId="3" applyNumberFormat="1" applyFont="1" applyFill="1" applyBorder="1" applyAlignment="1">
      <alignment horizontal="right" vertical="top"/>
    </xf>
    <xf numFmtId="167" fontId="6" fillId="0" borderId="35" xfId="3" applyNumberFormat="1" applyFont="1" applyFill="1" applyBorder="1" applyAlignment="1">
      <alignment horizontal="right" vertical="top"/>
    </xf>
    <xf numFmtId="167" fontId="6" fillId="0" borderId="8" xfId="3" applyNumberFormat="1" applyFont="1" applyFill="1" applyBorder="1" applyAlignment="1">
      <alignment horizontal="right" vertical="top"/>
    </xf>
    <xf numFmtId="167" fontId="6" fillId="0" borderId="18" xfId="3" applyNumberFormat="1" applyFont="1" applyFill="1" applyBorder="1" applyAlignment="1">
      <alignment vertical="top"/>
    </xf>
    <xf numFmtId="167" fontId="6" fillId="0" borderId="17" xfId="3" applyNumberFormat="1" applyFont="1" applyFill="1" applyBorder="1" applyAlignment="1">
      <alignment vertical="top"/>
    </xf>
    <xf numFmtId="0" fontId="6" fillId="0" borderId="31" xfId="0" applyFont="1" applyFill="1" applyBorder="1" applyAlignment="1">
      <alignment vertical="top" wrapText="1"/>
    </xf>
    <xf numFmtId="14" fontId="6" fillId="0" borderId="31" xfId="0" applyNumberFormat="1" applyFont="1" applyFill="1" applyBorder="1" applyAlignment="1">
      <alignment vertical="top" wrapText="1"/>
    </xf>
    <xf numFmtId="14" fontId="6" fillId="0" borderId="32" xfId="0" applyNumberFormat="1" applyFont="1" applyFill="1" applyBorder="1" applyAlignment="1">
      <alignment horizontal="center" vertical="top" wrapText="1"/>
    </xf>
    <xf numFmtId="14" fontId="6" fillId="0" borderId="32" xfId="0" applyNumberFormat="1" applyFont="1" applyFill="1" applyBorder="1" applyAlignment="1">
      <alignment vertical="top" wrapText="1"/>
    </xf>
    <xf numFmtId="0" fontId="9" fillId="0" borderId="31" xfId="0" applyFont="1" applyFill="1" applyBorder="1" applyAlignment="1">
      <alignment horizontal="center" vertical="top" wrapText="1"/>
    </xf>
    <xf numFmtId="0" fontId="9" fillId="0" borderId="32" xfId="0" applyFont="1" applyFill="1" applyBorder="1" applyAlignment="1">
      <alignment horizontal="center" vertical="top" wrapText="1"/>
    </xf>
    <xf numFmtId="0" fontId="9" fillId="0" borderId="35" xfId="0" applyFont="1" applyFill="1" applyBorder="1" applyAlignment="1">
      <alignment horizontal="center" vertical="top" wrapText="1"/>
    </xf>
    <xf numFmtId="49" fontId="6" fillId="0" borderId="35"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6" fillId="0" borderId="35" xfId="0" applyFont="1" applyFill="1" applyBorder="1" applyAlignment="1">
      <alignment horizontal="left" vertical="top" wrapText="1"/>
    </xf>
    <xf numFmtId="0" fontId="6" fillId="0" borderId="32" xfId="0" applyFont="1" applyFill="1" applyBorder="1" applyAlignment="1">
      <alignment horizontal="left" vertical="top" wrapText="1"/>
    </xf>
    <xf numFmtId="14" fontId="6" fillId="0" borderId="32" xfId="0" applyNumberFormat="1" applyFont="1" applyFill="1" applyBorder="1" applyAlignment="1">
      <alignment horizontal="left" vertical="top" wrapText="1"/>
    </xf>
    <xf numFmtId="14" fontId="6" fillId="0" borderId="35" xfId="0" applyNumberFormat="1" applyFont="1" applyFill="1" applyBorder="1" applyAlignment="1">
      <alignment horizontal="left" vertical="top" wrapText="1"/>
    </xf>
    <xf numFmtId="0" fontId="9" fillId="0" borderId="25" xfId="0" applyFont="1" applyFill="1" applyBorder="1" applyAlignment="1">
      <alignment horizontal="center" vertical="top" wrapText="1"/>
    </xf>
    <xf numFmtId="14" fontId="6" fillId="0" borderId="25" xfId="0" applyNumberFormat="1" applyFont="1" applyFill="1" applyBorder="1" applyAlignment="1">
      <alignment horizontal="center" vertical="top" wrapText="1"/>
    </xf>
    <xf numFmtId="0" fontId="9" fillId="0" borderId="8" xfId="0" applyFont="1" applyFill="1" applyBorder="1" applyAlignment="1">
      <alignment horizontal="center" vertical="top"/>
    </xf>
    <xf numFmtId="14" fontId="6" fillId="0" borderId="12" xfId="0" applyNumberFormat="1" applyFont="1" applyFill="1" applyBorder="1" applyAlignment="1">
      <alignment horizontal="left" vertical="top" wrapText="1"/>
    </xf>
    <xf numFmtId="49" fontId="6" fillId="0" borderId="17" xfId="0" applyNumberFormat="1" applyFont="1" applyFill="1" applyBorder="1" applyAlignment="1">
      <alignment vertical="center" wrapText="1"/>
    </xf>
    <xf numFmtId="14" fontId="9" fillId="0" borderId="17" xfId="0" applyNumberFormat="1" applyFont="1" applyFill="1" applyBorder="1" applyAlignment="1">
      <alignment vertical="top" wrapText="1"/>
    </xf>
    <xf numFmtId="167" fontId="6" fillId="0" borderId="2" xfId="0" applyNumberFormat="1" applyFont="1" applyFill="1" applyBorder="1" applyAlignment="1">
      <alignment horizontal="right" vertical="center" wrapText="1"/>
    </xf>
    <xf numFmtId="0" fontId="6" fillId="0" borderId="31" xfId="0" applyNumberFormat="1" applyFont="1" applyFill="1" applyBorder="1" applyAlignment="1">
      <alignment horizontal="left" vertical="top" wrapText="1"/>
    </xf>
    <xf numFmtId="167" fontId="6" fillId="0" borderId="18" xfId="0" applyNumberFormat="1" applyFont="1" applyFill="1" applyBorder="1" applyAlignment="1">
      <alignment horizontal="right" vertical="center" wrapText="1"/>
    </xf>
    <xf numFmtId="167" fontId="6" fillId="0" borderId="30" xfId="0" applyNumberFormat="1" applyFont="1" applyFill="1" applyBorder="1" applyAlignment="1">
      <alignment horizontal="right" vertical="center" wrapText="1"/>
    </xf>
    <xf numFmtId="49" fontId="6" fillId="0" borderId="0" xfId="0" applyNumberFormat="1" applyFont="1" applyFill="1" applyBorder="1" applyAlignment="1">
      <alignment horizontal="left" vertical="top"/>
    </xf>
    <xf numFmtId="49" fontId="6" fillId="0" borderId="0" xfId="0" applyNumberFormat="1" applyFont="1" applyFill="1" applyBorder="1" applyAlignment="1">
      <alignment horizontal="left" vertical="top" wrapText="1"/>
    </xf>
    <xf numFmtId="49" fontId="6" fillId="0" borderId="0" xfId="0" applyNumberFormat="1" applyFont="1" applyFill="1" applyBorder="1" applyAlignment="1">
      <alignment horizontal="center" vertical="top" wrapText="1"/>
    </xf>
    <xf numFmtId="49" fontId="6" fillId="6" borderId="0" xfId="0" applyNumberFormat="1" applyFont="1" applyFill="1" applyBorder="1" applyAlignment="1">
      <alignment horizontal="center" vertical="top" wrapText="1"/>
    </xf>
    <xf numFmtId="167" fontId="6" fillId="0" borderId="0" xfId="3" applyNumberFormat="1" applyFont="1" applyFill="1" applyBorder="1" applyAlignment="1">
      <alignment horizontal="right" vertical="top"/>
    </xf>
    <xf numFmtId="0" fontId="6" fillId="0" borderId="0" xfId="1" applyFont="1" applyFill="1" applyAlignment="1">
      <alignment vertical="center"/>
    </xf>
    <xf numFmtId="0" fontId="6" fillId="0" borderId="8" xfId="1" applyFont="1" applyFill="1" applyBorder="1" applyAlignment="1">
      <alignment vertical="center"/>
    </xf>
    <xf numFmtId="0" fontId="6" fillId="0" borderId="0" xfId="0" applyNumberFormat="1" applyFont="1" applyAlignment="1">
      <alignment horizontal="center" vertical="top" wrapText="1"/>
    </xf>
    <xf numFmtId="168" fontId="6" fillId="0" borderId="0" xfId="1" applyNumberFormat="1" applyFont="1" applyFill="1" applyAlignment="1">
      <alignment horizontal="center" vertical="center"/>
    </xf>
    <xf numFmtId="167" fontId="8" fillId="0" borderId="2" xfId="3" applyNumberFormat="1" applyFont="1" applyFill="1" applyBorder="1" applyAlignment="1">
      <alignment horizontal="right" vertical="center" wrapText="1"/>
    </xf>
    <xf numFmtId="167" fontId="8" fillId="0" borderId="2" xfId="4" applyNumberFormat="1" applyFont="1" applyFill="1" applyBorder="1" applyAlignment="1">
      <alignment horizontal="right" vertical="top"/>
    </xf>
    <xf numFmtId="167" fontId="6" fillId="0" borderId="2" xfId="4" applyNumberFormat="1" applyFont="1" applyFill="1" applyBorder="1" applyAlignment="1">
      <alignment horizontal="right" vertical="top"/>
    </xf>
    <xf numFmtId="167" fontId="6" fillId="0" borderId="5" xfId="4" applyNumberFormat="1" applyFont="1" applyFill="1" applyBorder="1" applyAlignment="1">
      <alignment horizontal="right" vertical="top"/>
    </xf>
    <xf numFmtId="49" fontId="8" fillId="9" borderId="3" xfId="0" applyNumberFormat="1" applyFont="1" applyFill="1" applyBorder="1" applyAlignment="1">
      <alignment horizontal="left" vertical="center"/>
    </xf>
    <xf numFmtId="167" fontId="8" fillId="9" borderId="2" xfId="3" applyNumberFormat="1" applyFont="1" applyFill="1" applyBorder="1" applyAlignment="1">
      <alignment horizontal="right" vertical="center"/>
    </xf>
    <xf numFmtId="0" fontId="8" fillId="9" borderId="0" xfId="0" applyFont="1" applyFill="1" applyAlignment="1">
      <alignment vertical="center"/>
    </xf>
    <xf numFmtId="167" fontId="8" fillId="9" borderId="2" xfId="0" applyNumberFormat="1" applyFont="1" applyFill="1" applyBorder="1" applyAlignment="1">
      <alignment horizontal="right" vertical="center" wrapText="1"/>
    </xf>
    <xf numFmtId="167" fontId="8" fillId="9" borderId="5" xfId="0" applyNumberFormat="1" applyFont="1" applyFill="1" applyBorder="1" applyAlignment="1">
      <alignment horizontal="right" vertical="center" wrapText="1"/>
    </xf>
    <xf numFmtId="0" fontId="6" fillId="9" borderId="0" xfId="0" applyFont="1" applyFill="1" applyAlignment="1">
      <alignment vertical="center"/>
    </xf>
    <xf numFmtId="167" fontId="6" fillId="9" borderId="2" xfId="3" applyNumberFormat="1" applyFont="1" applyFill="1" applyBorder="1" applyAlignment="1">
      <alignment horizontal="right" vertical="top"/>
    </xf>
    <xf numFmtId="0" fontId="6" fillId="9" borderId="0" xfId="0" applyFont="1" applyFill="1"/>
    <xf numFmtId="167" fontId="8" fillId="9" borderId="5" xfId="3" applyNumberFormat="1" applyFont="1" applyFill="1" applyBorder="1" applyAlignment="1">
      <alignment horizontal="right" vertical="center"/>
    </xf>
    <xf numFmtId="0" fontId="6" fillId="8" borderId="2" xfId="0" applyNumberFormat="1" applyFont="1" applyFill="1" applyBorder="1" applyAlignment="1">
      <alignment horizontal="left" vertical="top" wrapText="1"/>
    </xf>
    <xf numFmtId="14" fontId="9" fillId="8" borderId="2" xfId="0" applyNumberFormat="1" applyFont="1" applyFill="1" applyBorder="1" applyAlignment="1">
      <alignment horizontal="center" vertical="top"/>
    </xf>
    <xf numFmtId="14" fontId="9" fillId="8" borderId="2" xfId="0" applyNumberFormat="1" applyFont="1" applyFill="1" applyBorder="1" applyAlignment="1">
      <alignment horizontal="center" vertical="top" wrapText="1"/>
    </xf>
    <xf numFmtId="0" fontId="9" fillId="8" borderId="2" xfId="0" applyFont="1" applyFill="1" applyBorder="1" applyAlignment="1">
      <alignment horizontal="center" vertical="top"/>
    </xf>
    <xf numFmtId="167" fontId="8" fillId="8" borderId="2" xfId="3" applyNumberFormat="1" applyFont="1" applyFill="1" applyBorder="1" applyAlignment="1">
      <alignment horizontal="right" vertical="top"/>
    </xf>
    <xf numFmtId="167" fontId="8" fillId="8" borderId="5" xfId="3" applyNumberFormat="1" applyFont="1" applyFill="1" applyBorder="1" applyAlignment="1">
      <alignment horizontal="right" vertical="top"/>
    </xf>
    <xf numFmtId="0" fontId="6" fillId="8" borderId="0" xfId="0" applyFont="1" applyFill="1"/>
    <xf numFmtId="167" fontId="8" fillId="8" borderId="2" xfId="0" applyNumberFormat="1" applyFont="1" applyFill="1" applyBorder="1" applyAlignment="1">
      <alignment horizontal="right" vertical="top" wrapText="1"/>
    </xf>
    <xf numFmtId="167" fontId="8" fillId="8" borderId="5" xfId="0" applyNumberFormat="1" applyFont="1" applyFill="1" applyBorder="1" applyAlignment="1">
      <alignment horizontal="right" vertical="top" wrapText="1"/>
    </xf>
    <xf numFmtId="0" fontId="12" fillId="8" borderId="3" xfId="0" applyNumberFormat="1" applyFont="1" applyFill="1" applyBorder="1" applyAlignment="1">
      <alignment horizontal="left" vertical="top"/>
    </xf>
    <xf numFmtId="0" fontId="8" fillId="8" borderId="0" xfId="0" applyFont="1" applyFill="1"/>
    <xf numFmtId="0" fontId="6" fillId="8" borderId="1" xfId="0" applyFont="1" applyFill="1" applyBorder="1"/>
    <xf numFmtId="0" fontId="8" fillId="8" borderId="2" xfId="0" applyNumberFormat="1" applyFont="1" applyFill="1" applyBorder="1" applyAlignment="1">
      <alignment horizontal="left" vertical="center" wrapText="1"/>
    </xf>
    <xf numFmtId="49" fontId="6" fillId="8" borderId="2" xfId="0" applyNumberFormat="1" applyFont="1" applyFill="1" applyBorder="1" applyAlignment="1">
      <alignment horizontal="left" vertical="top" wrapText="1"/>
    </xf>
    <xf numFmtId="49" fontId="8" fillId="8" borderId="3" xfId="0" applyNumberFormat="1" applyFont="1" applyFill="1" applyBorder="1" applyAlignment="1">
      <alignment horizontal="left" vertical="top"/>
    </xf>
    <xf numFmtId="49" fontId="6" fillId="8" borderId="2" xfId="0" applyNumberFormat="1" applyFont="1" applyFill="1" applyBorder="1" applyAlignment="1">
      <alignment horizontal="center" vertical="top"/>
    </xf>
    <xf numFmtId="49" fontId="6" fillId="8" borderId="2" xfId="0" applyNumberFormat="1" applyFont="1" applyFill="1" applyBorder="1" applyAlignment="1">
      <alignment horizontal="center" vertical="top" wrapText="1"/>
    </xf>
    <xf numFmtId="167" fontId="8" fillId="8" borderId="2" xfId="4" applyNumberFormat="1" applyFont="1" applyFill="1" applyBorder="1" applyAlignment="1">
      <alignment horizontal="right" vertical="top"/>
    </xf>
    <xf numFmtId="0" fontId="6" fillId="0" borderId="0" xfId="0" applyNumberFormat="1" applyFont="1" applyAlignment="1">
      <alignment vertical="center" wrapText="1"/>
    </xf>
    <xf numFmtId="166" fontId="6" fillId="0" borderId="0" xfId="0" applyNumberFormat="1" applyFont="1" applyAlignment="1">
      <alignment vertical="center"/>
    </xf>
    <xf numFmtId="0" fontId="8" fillId="7" borderId="2" xfId="0" applyNumberFormat="1" applyFont="1" applyFill="1" applyBorder="1" applyAlignment="1">
      <alignment vertical="center" wrapText="1"/>
    </xf>
    <xf numFmtId="0" fontId="8" fillId="7" borderId="12" xfId="0" applyNumberFormat="1" applyFont="1" applyFill="1" applyBorder="1" applyAlignment="1">
      <alignment vertical="center" wrapText="1"/>
    </xf>
    <xf numFmtId="49" fontId="8" fillId="0" borderId="12" xfId="0" applyNumberFormat="1" applyFont="1" applyFill="1" applyBorder="1" applyAlignment="1">
      <alignment vertical="center" wrapText="1"/>
    </xf>
    <xf numFmtId="0" fontId="6" fillId="8" borderId="2" xfId="0" applyNumberFormat="1" applyFont="1" applyFill="1" applyBorder="1" applyAlignment="1">
      <alignment vertical="center" wrapText="1"/>
    </xf>
    <xf numFmtId="0" fontId="8" fillId="8" borderId="2" xfId="0" applyNumberFormat="1" applyFont="1" applyFill="1" applyBorder="1" applyAlignment="1">
      <alignment vertical="center" wrapText="1"/>
    </xf>
    <xf numFmtId="0" fontId="8" fillId="4" borderId="2" xfId="0" applyNumberFormat="1" applyFont="1" applyFill="1" applyBorder="1" applyAlignment="1">
      <alignment vertical="center" wrapText="1"/>
    </xf>
    <xf numFmtId="0" fontId="8" fillId="5" borderId="2" xfId="0" applyNumberFormat="1" applyFont="1" applyFill="1" applyBorder="1" applyAlignment="1">
      <alignment vertical="center" wrapText="1"/>
    </xf>
    <xf numFmtId="0" fontId="8" fillId="0" borderId="2" xfId="0" applyNumberFormat="1" applyFont="1" applyFill="1" applyBorder="1" applyAlignment="1">
      <alignment vertical="center" wrapText="1"/>
    </xf>
    <xf numFmtId="0" fontId="11" fillId="0" borderId="2" xfId="0" applyNumberFormat="1" applyFont="1" applyFill="1" applyBorder="1" applyAlignment="1">
      <alignment vertical="center" wrapText="1"/>
    </xf>
    <xf numFmtId="49" fontId="6" fillId="8" borderId="2" xfId="0" applyNumberFormat="1" applyFont="1" applyFill="1" applyBorder="1" applyAlignment="1">
      <alignment vertical="center" wrapText="1"/>
    </xf>
    <xf numFmtId="49" fontId="6" fillId="0" borderId="0" xfId="0" applyNumberFormat="1" applyFont="1" applyFill="1" applyBorder="1" applyAlignment="1">
      <alignment vertical="center" wrapText="1"/>
    </xf>
    <xf numFmtId="49" fontId="8" fillId="4" borderId="22" xfId="0" applyNumberFormat="1" applyFont="1" applyFill="1" applyBorder="1" applyAlignment="1">
      <alignment horizontal="center" vertical="center" wrapText="1"/>
    </xf>
    <xf numFmtId="167" fontId="8" fillId="4" borderId="17" xfId="3" applyNumberFormat="1" applyFont="1" applyFill="1" applyBorder="1" applyAlignment="1">
      <alignment horizontal="right" vertical="center" wrapText="1"/>
    </xf>
    <xf numFmtId="167" fontId="6" fillId="0" borderId="2" xfId="3" applyNumberFormat="1" applyFont="1" applyBorder="1" applyAlignment="1">
      <alignment horizontal="right" vertical="top"/>
    </xf>
    <xf numFmtId="0" fontId="10" fillId="0" borderId="2" xfId="0" applyFont="1" applyFill="1" applyBorder="1" applyAlignment="1">
      <alignment horizontal="center" vertical="top" wrapText="1"/>
    </xf>
    <xf numFmtId="0" fontId="6" fillId="0" borderId="0" xfId="0" applyFont="1" applyAlignment="1">
      <alignment vertical="top"/>
    </xf>
    <xf numFmtId="49" fontId="8" fillId="7" borderId="2" xfId="0" applyNumberFormat="1" applyFont="1" applyFill="1" applyBorder="1" applyAlignment="1">
      <alignment vertical="center" wrapText="1"/>
    </xf>
    <xf numFmtId="49" fontId="8" fillId="4" borderId="2" xfId="0" applyNumberFormat="1" applyFont="1" applyFill="1" applyBorder="1" applyAlignment="1">
      <alignment vertical="center" wrapText="1"/>
    </xf>
    <xf numFmtId="49" fontId="8" fillId="0" borderId="2" xfId="0" applyNumberFormat="1" applyFont="1" applyFill="1" applyBorder="1" applyAlignment="1">
      <alignment vertical="center" wrapText="1"/>
    </xf>
    <xf numFmtId="0" fontId="9" fillId="8" borderId="2" xfId="0" applyFont="1" applyFill="1" applyBorder="1" applyAlignment="1">
      <alignment vertical="top"/>
    </xf>
    <xf numFmtId="0" fontId="9" fillId="0" borderId="2" xfId="0" applyFont="1" applyFill="1" applyBorder="1" applyAlignment="1">
      <alignment vertical="top"/>
    </xf>
    <xf numFmtId="0" fontId="7" fillId="0" borderId="2" xfId="0" applyNumberFormat="1" applyFont="1" applyFill="1" applyBorder="1" applyAlignment="1">
      <alignment vertical="top" wrapText="1"/>
    </xf>
    <xf numFmtId="0" fontId="7" fillId="0" borderId="2" xfId="0" applyFont="1" applyFill="1" applyBorder="1" applyAlignment="1">
      <alignment vertical="top" wrapText="1"/>
    </xf>
    <xf numFmtId="49" fontId="8" fillId="5" borderId="2" xfId="0" applyNumberFormat="1" applyFont="1" applyFill="1" applyBorder="1" applyAlignment="1">
      <alignment vertical="center" wrapText="1"/>
    </xf>
    <xf numFmtId="0" fontId="6" fillId="0" borderId="4" xfId="0" applyFont="1" applyFill="1" applyBorder="1" applyAlignment="1">
      <alignment vertical="top" wrapText="1"/>
    </xf>
    <xf numFmtId="0" fontId="6" fillId="0" borderId="2" xfId="0" applyFont="1" applyFill="1" applyBorder="1" applyAlignment="1">
      <alignment vertical="top"/>
    </xf>
    <xf numFmtId="49" fontId="6" fillId="8" borderId="2" xfId="0" applyNumberFormat="1" applyFont="1" applyFill="1" applyBorder="1" applyAlignment="1">
      <alignment vertical="top"/>
    </xf>
    <xf numFmtId="49" fontId="6" fillId="0" borderId="0" xfId="0" applyNumberFormat="1" applyFont="1" applyFill="1" applyBorder="1" applyAlignment="1">
      <alignment vertical="top" wrapText="1"/>
    </xf>
    <xf numFmtId="14" fontId="6" fillId="0" borderId="0" xfId="0" applyNumberFormat="1" applyFont="1" applyAlignment="1">
      <alignment vertical="top"/>
    </xf>
    <xf numFmtId="14" fontId="9" fillId="8" borderId="2" xfId="0" applyNumberFormat="1" applyFont="1" applyFill="1" applyBorder="1" applyAlignment="1">
      <alignment vertical="top"/>
    </xf>
    <xf numFmtId="14" fontId="6" fillId="0" borderId="2" xfId="0" applyNumberFormat="1" applyFont="1" applyFill="1" applyBorder="1" applyAlignment="1">
      <alignment vertical="top"/>
    </xf>
    <xf numFmtId="14" fontId="6" fillId="0" borderId="2" xfId="0" applyNumberFormat="1" applyFont="1" applyFill="1" applyBorder="1" applyAlignment="1">
      <alignment vertical="center"/>
    </xf>
    <xf numFmtId="14" fontId="11" fillId="0" borderId="2" xfId="0" applyNumberFormat="1" applyFont="1" applyFill="1" applyBorder="1" applyAlignment="1">
      <alignment vertical="top"/>
    </xf>
    <xf numFmtId="49" fontId="6" fillId="0" borderId="0" xfId="0" applyNumberFormat="1" applyFont="1" applyFill="1" applyBorder="1" applyAlignment="1">
      <alignment vertical="top"/>
    </xf>
    <xf numFmtId="0" fontId="6" fillId="3" borderId="8" xfId="1" applyFont="1" applyFill="1" applyBorder="1" applyAlignment="1">
      <alignment vertical="center"/>
    </xf>
    <xf numFmtId="0" fontId="6" fillId="0" borderId="2" xfId="0" applyNumberFormat="1" applyFont="1" applyFill="1" applyBorder="1" applyAlignment="1">
      <alignment horizontal="left" vertical="center" wrapText="1"/>
    </xf>
    <xf numFmtId="0" fontId="6" fillId="3" borderId="0" xfId="1" applyFont="1" applyFill="1" applyBorder="1" applyAlignment="1">
      <alignment horizontal="center" vertical="center"/>
    </xf>
    <xf numFmtId="0" fontId="6" fillId="0" borderId="0" xfId="1" applyFont="1" applyFill="1" applyBorder="1" applyAlignment="1">
      <alignment vertical="center"/>
    </xf>
    <xf numFmtId="0" fontId="6" fillId="3" borderId="0" xfId="1" applyFont="1" applyFill="1" applyBorder="1" applyAlignment="1">
      <alignment vertical="center"/>
    </xf>
    <xf numFmtId="49" fontId="6" fillId="0" borderId="2" xfId="0" applyNumberFormat="1" applyFont="1" applyFill="1" applyBorder="1" applyAlignment="1">
      <alignment horizontal="center" vertical="top"/>
    </xf>
    <xf numFmtId="49" fontId="6" fillId="0" borderId="2" xfId="0" applyNumberFormat="1" applyFont="1" applyFill="1" applyBorder="1" applyAlignment="1">
      <alignment vertical="top"/>
    </xf>
    <xf numFmtId="49" fontId="6" fillId="0" borderId="2" xfId="0" applyNumberFormat="1" applyFont="1" applyFill="1" applyBorder="1" applyAlignment="1">
      <alignment horizontal="left" vertical="top"/>
    </xf>
    <xf numFmtId="0" fontId="8" fillId="0" borderId="18" xfId="0" applyNumberFormat="1" applyFont="1" applyFill="1" applyBorder="1" applyAlignment="1">
      <alignment horizontal="center" vertical="top" wrapText="1"/>
    </xf>
    <xf numFmtId="0" fontId="10" fillId="0" borderId="18" xfId="0" applyFont="1" applyFill="1" applyBorder="1" applyAlignment="1">
      <alignment horizontal="center" vertical="top"/>
    </xf>
    <xf numFmtId="49" fontId="6" fillId="4" borderId="3" xfId="0" applyNumberFormat="1" applyFont="1" applyFill="1" applyBorder="1" applyAlignment="1">
      <alignment horizontal="center" vertical="center" wrapText="1"/>
    </xf>
    <xf numFmtId="49" fontId="6" fillId="4" borderId="2" xfId="0" applyNumberFormat="1" applyFont="1" applyFill="1" applyBorder="1" applyAlignment="1">
      <alignment horizontal="center" vertical="center" wrapText="1"/>
    </xf>
    <xf numFmtId="0" fontId="8" fillId="4" borderId="0" xfId="0" applyFont="1" applyFill="1" applyAlignment="1">
      <alignment vertical="center"/>
    </xf>
    <xf numFmtId="0" fontId="6" fillId="0" borderId="0" xfId="0" applyNumberFormat="1" applyFont="1" applyAlignment="1">
      <alignment vertical="top" wrapText="1"/>
    </xf>
    <xf numFmtId="166" fontId="6" fillId="0" borderId="0" xfId="0" applyNumberFormat="1" applyFont="1" applyAlignment="1">
      <alignment vertical="top"/>
    </xf>
    <xf numFmtId="0" fontId="6" fillId="8" borderId="2" xfId="0" applyNumberFormat="1" applyFont="1" applyFill="1" applyBorder="1" applyAlignment="1">
      <alignment vertical="top" wrapText="1"/>
    </xf>
    <xf numFmtId="0" fontId="11" fillId="0" borderId="2" xfId="0" applyNumberFormat="1" applyFont="1" applyFill="1" applyBorder="1" applyAlignment="1">
      <alignment vertical="top" wrapText="1"/>
    </xf>
    <xf numFmtId="49" fontId="6" fillId="8" borderId="2" xfId="0" applyNumberFormat="1" applyFont="1" applyFill="1" applyBorder="1" applyAlignment="1">
      <alignment vertical="top" wrapText="1"/>
    </xf>
    <xf numFmtId="0" fontId="6" fillId="0" borderId="31" xfId="0" applyNumberFormat="1" applyFont="1" applyFill="1" applyBorder="1" applyAlignment="1">
      <alignment vertical="top" wrapText="1"/>
    </xf>
    <xf numFmtId="49" fontId="8" fillId="7" borderId="3" xfId="0" applyNumberFormat="1" applyFont="1" applyFill="1" applyBorder="1" applyAlignment="1">
      <alignment horizontal="center" vertical="center" wrapText="1"/>
    </xf>
    <xf numFmtId="4" fontId="8" fillId="7" borderId="5" xfId="0" applyNumberFormat="1" applyFont="1" applyFill="1" applyBorder="1" applyAlignment="1">
      <alignment horizontal="center" vertical="center" wrapText="1"/>
    </xf>
    <xf numFmtId="167" fontId="8" fillId="4" borderId="5" xfId="3" applyNumberFormat="1" applyFont="1" applyFill="1" applyBorder="1" applyAlignment="1">
      <alignment horizontal="right" vertical="center" wrapText="1"/>
    </xf>
    <xf numFmtId="49" fontId="8" fillId="7" borderId="23" xfId="0" applyNumberFormat="1" applyFont="1" applyFill="1" applyBorder="1" applyAlignment="1">
      <alignment horizontal="center" vertical="center" wrapText="1"/>
    </xf>
    <xf numFmtId="0" fontId="8" fillId="0" borderId="23" xfId="0" applyFont="1" applyBorder="1" applyAlignment="1">
      <alignment vertical="center"/>
    </xf>
    <xf numFmtId="49" fontId="8" fillId="0" borderId="11" xfId="0" applyNumberFormat="1" applyFont="1" applyFill="1" applyBorder="1" applyAlignment="1">
      <alignment horizontal="center" vertical="center" wrapText="1"/>
    </xf>
    <xf numFmtId="167" fontId="12" fillId="8" borderId="23" xfId="3" applyNumberFormat="1" applyFont="1" applyFill="1" applyBorder="1" applyAlignment="1"/>
    <xf numFmtId="167" fontId="8" fillId="4" borderId="33" xfId="3" applyNumberFormat="1" applyFont="1" applyFill="1" applyBorder="1" applyAlignment="1">
      <alignment horizontal="right" vertical="center" wrapText="1"/>
    </xf>
    <xf numFmtId="167" fontId="7" fillId="0" borderId="5" xfId="3" applyNumberFormat="1" applyFont="1" applyFill="1" applyBorder="1" applyAlignment="1">
      <alignment horizontal="right" vertical="top"/>
    </xf>
    <xf numFmtId="167" fontId="8" fillId="5" borderId="5" xfId="3" applyNumberFormat="1" applyFont="1" applyFill="1" applyBorder="1" applyAlignment="1">
      <alignment horizontal="right" vertical="center" wrapText="1"/>
    </xf>
    <xf numFmtId="0" fontId="6" fillId="0" borderId="0" xfId="0" applyNumberFormat="1" applyFont="1" applyBorder="1" applyAlignment="1">
      <alignment horizontal="left" vertical="top" wrapText="1"/>
    </xf>
    <xf numFmtId="0" fontId="6" fillId="0" borderId="0" xfId="0" applyNumberFormat="1" applyFont="1" applyBorder="1" applyAlignment="1">
      <alignment vertical="top" wrapText="1"/>
    </xf>
    <xf numFmtId="167" fontId="8" fillId="0" borderId="5" xfId="3" applyNumberFormat="1" applyFont="1" applyFill="1" applyBorder="1" applyAlignment="1">
      <alignment horizontal="right" vertical="center" wrapText="1"/>
    </xf>
    <xf numFmtId="167" fontId="8" fillId="8" borderId="5" xfId="4" applyNumberFormat="1" applyFont="1" applyFill="1" applyBorder="1" applyAlignment="1">
      <alignment horizontal="right" vertical="top"/>
    </xf>
    <xf numFmtId="0" fontId="6" fillId="6" borderId="2" xfId="0" applyFont="1" applyFill="1" applyBorder="1" applyAlignment="1">
      <alignment horizontal="center" vertical="top" wrapText="1"/>
    </xf>
    <xf numFmtId="0" fontId="6" fillId="0" borderId="16" xfId="0" applyFont="1" applyFill="1" applyBorder="1" applyAlignment="1">
      <alignment vertical="top"/>
    </xf>
    <xf numFmtId="0" fontId="7" fillId="0" borderId="2" xfId="0" applyFont="1" applyFill="1" applyBorder="1" applyAlignment="1">
      <alignment horizontal="center" vertical="top" wrapText="1"/>
    </xf>
    <xf numFmtId="0" fontId="6" fillId="0" borderId="2" xfId="0" applyFont="1" applyBorder="1" applyAlignment="1">
      <alignment wrapText="1"/>
    </xf>
    <xf numFmtId="14" fontId="6" fillId="0" borderId="18" xfId="0" applyNumberFormat="1" applyFont="1" applyFill="1" applyBorder="1" applyAlignment="1">
      <alignment horizontal="center" vertical="top"/>
    </xf>
    <xf numFmtId="0" fontId="6" fillId="0" borderId="0" xfId="0" applyFont="1" applyBorder="1"/>
    <xf numFmtId="167" fontId="16" fillId="0" borderId="2" xfId="0" applyNumberFormat="1" applyFont="1" applyBorder="1" applyAlignment="1">
      <alignment horizontal="right" vertical="center"/>
    </xf>
    <xf numFmtId="0" fontId="16" fillId="0" borderId="2" xfId="0" applyNumberFormat="1" applyFont="1" applyBorder="1" applyAlignment="1">
      <alignment horizontal="left" vertical="top" wrapText="1"/>
    </xf>
    <xf numFmtId="0" fontId="16" fillId="0" borderId="2" xfId="0" applyFont="1" applyFill="1" applyBorder="1"/>
    <xf numFmtId="0" fontId="16" fillId="0" borderId="2" xfId="0" applyFont="1" applyBorder="1"/>
    <xf numFmtId="167" fontId="16" fillId="0" borderId="2" xfId="0" applyNumberFormat="1" applyFont="1" applyBorder="1"/>
    <xf numFmtId="0" fontId="7" fillId="0" borderId="2" xfId="0" applyNumberFormat="1" applyFont="1" applyFill="1" applyBorder="1" applyAlignment="1">
      <alignment horizontal="justify" vertical="top" wrapText="1"/>
    </xf>
    <xf numFmtId="0" fontId="6" fillId="0" borderId="0" xfId="0" applyFont="1" applyAlignment="1">
      <alignment wrapText="1"/>
    </xf>
    <xf numFmtId="0" fontId="8" fillId="4" borderId="27" xfId="0" applyNumberFormat="1" applyFont="1" applyFill="1" applyBorder="1" applyAlignment="1">
      <alignment horizontal="left" vertical="center" wrapText="1"/>
    </xf>
    <xf numFmtId="49" fontId="6" fillId="0" borderId="28" xfId="0" applyNumberFormat="1" applyFont="1" applyBorder="1" applyAlignment="1">
      <alignment horizontal="left" vertical="center" wrapText="1"/>
    </xf>
    <xf numFmtId="49" fontId="6" fillId="6" borderId="2" xfId="0" applyNumberFormat="1" applyFont="1" applyFill="1" applyBorder="1" applyAlignment="1">
      <alignment horizontal="left" vertical="center" wrapText="1"/>
    </xf>
    <xf numFmtId="169" fontId="6" fillId="6" borderId="29" xfId="0" applyNumberFormat="1" applyFont="1" applyFill="1" applyBorder="1" applyAlignment="1">
      <alignment horizontal="left" vertical="center" wrapText="1"/>
    </xf>
    <xf numFmtId="49" fontId="6" fillId="6" borderId="28" xfId="0" applyNumberFormat="1" applyFont="1" applyFill="1" applyBorder="1" applyAlignment="1">
      <alignment horizontal="left" vertical="center" wrapText="1"/>
    </xf>
    <xf numFmtId="49" fontId="6" fillId="0" borderId="27" xfId="0" applyNumberFormat="1" applyFont="1" applyBorder="1" applyAlignment="1" applyProtection="1">
      <alignment horizontal="left" vertical="center" wrapText="1"/>
    </xf>
    <xf numFmtId="0" fontId="7" fillId="0" borderId="2" xfId="0" applyFont="1" applyFill="1" applyBorder="1" applyAlignment="1">
      <alignment horizontal="center" vertical="top"/>
    </xf>
    <xf numFmtId="0" fontId="11" fillId="0" borderId="2" xfId="0" applyNumberFormat="1" applyFont="1" applyFill="1" applyBorder="1" applyAlignment="1">
      <alignment horizontal="left" vertical="top"/>
    </xf>
    <xf numFmtId="49" fontId="8" fillId="10" borderId="3" xfId="0" applyNumberFormat="1" applyFont="1" applyFill="1" applyBorder="1" applyAlignment="1">
      <alignment horizontal="left" vertical="center"/>
    </xf>
    <xf numFmtId="0" fontId="8" fillId="10" borderId="2" xfId="0" applyNumberFormat="1" applyFont="1" applyFill="1" applyBorder="1" applyAlignment="1">
      <alignment horizontal="left" vertical="center"/>
    </xf>
    <xf numFmtId="14" fontId="8" fillId="10" borderId="2" xfId="0" applyNumberFormat="1" applyFont="1" applyFill="1" applyBorder="1" applyAlignment="1">
      <alignment horizontal="center" vertical="center"/>
    </xf>
    <xf numFmtId="14" fontId="8" fillId="10" borderId="2" xfId="0" applyNumberFormat="1" applyFont="1" applyFill="1" applyBorder="1" applyAlignment="1">
      <alignment horizontal="center" vertical="center" wrapText="1"/>
    </xf>
    <xf numFmtId="0" fontId="8" fillId="10" borderId="2" xfId="0" applyFont="1" applyFill="1" applyBorder="1" applyAlignment="1">
      <alignment horizontal="center" vertical="center"/>
    </xf>
    <xf numFmtId="167" fontId="8" fillId="10" borderId="2" xfId="3" applyNumberFormat="1" applyFont="1" applyFill="1" applyBorder="1" applyAlignment="1">
      <alignment horizontal="right" vertical="center"/>
    </xf>
    <xf numFmtId="14" fontId="9" fillId="0" borderId="2" xfId="0" applyNumberFormat="1" applyFont="1" applyFill="1" applyBorder="1" applyAlignment="1">
      <alignment horizontal="center" vertical="center"/>
    </xf>
    <xf numFmtId="0" fontId="9" fillId="0" borderId="2" xfId="0" applyFont="1" applyFill="1" applyBorder="1" applyAlignment="1">
      <alignment horizontal="center" vertical="center"/>
    </xf>
    <xf numFmtId="0" fontId="6" fillId="0" borderId="2" xfId="0" applyNumberFormat="1" applyFont="1" applyFill="1" applyBorder="1" applyAlignment="1" applyProtection="1">
      <alignment horizontal="left" vertical="center" wrapText="1" shrinkToFit="1"/>
      <protection locked="0"/>
    </xf>
    <xf numFmtId="169" fontId="11" fillId="3" borderId="2" xfId="0" applyNumberFormat="1" applyFont="1" applyFill="1" applyBorder="1" applyAlignment="1" applyProtection="1">
      <alignment horizontal="left" vertical="center" wrapText="1"/>
      <protection locked="0"/>
    </xf>
    <xf numFmtId="0" fontId="6" fillId="3" borderId="2" xfId="0" applyNumberFormat="1" applyFont="1" applyFill="1" applyBorder="1" applyAlignment="1" applyProtection="1">
      <alignment horizontal="left" vertical="center" wrapText="1" shrinkToFit="1"/>
      <protection locked="0"/>
    </xf>
    <xf numFmtId="14" fontId="6" fillId="0" borderId="4" xfId="0" applyNumberFormat="1" applyFont="1" applyFill="1" applyBorder="1" applyAlignment="1">
      <alignment horizontal="center" vertical="center"/>
    </xf>
    <xf numFmtId="0" fontId="6" fillId="0" borderId="4" xfId="0" applyFont="1" applyFill="1" applyBorder="1" applyAlignment="1">
      <alignment horizontal="center" vertical="top"/>
    </xf>
    <xf numFmtId="49" fontId="6" fillId="0" borderId="0" xfId="0" applyNumberFormat="1" applyFont="1" applyAlignment="1">
      <alignment vertical="center" wrapText="1"/>
    </xf>
    <xf numFmtId="167" fontId="6" fillId="0" borderId="2" xfId="3" applyNumberFormat="1" applyFont="1" applyFill="1" applyBorder="1" applyAlignment="1">
      <alignment vertical="top"/>
    </xf>
    <xf numFmtId="0" fontId="8" fillId="6" borderId="0" xfId="0" applyFont="1" applyFill="1"/>
    <xf numFmtId="167" fontId="6" fillId="0" borderId="9" xfId="3" applyNumberFormat="1" applyFont="1" applyFill="1" applyBorder="1" applyAlignment="1">
      <alignment horizontal="right" vertical="top"/>
    </xf>
    <xf numFmtId="14" fontId="6" fillId="0" borderId="2" xfId="0" applyNumberFormat="1" applyFont="1" applyFill="1" applyBorder="1" applyAlignment="1">
      <alignment horizontal="left" vertical="top" wrapText="1"/>
    </xf>
    <xf numFmtId="0" fontId="8" fillId="0" borderId="2" xfId="0" applyFont="1" applyFill="1" applyBorder="1"/>
    <xf numFmtId="0" fontId="6" fillId="0" borderId="2" xfId="0" applyFont="1" applyFill="1" applyBorder="1"/>
    <xf numFmtId="0" fontId="8" fillId="0" borderId="2" xfId="0" applyFont="1" applyFill="1" applyBorder="1" applyAlignment="1">
      <alignment vertical="center"/>
    </xf>
    <xf numFmtId="0" fontId="8" fillId="0" borderId="2" xfId="0" applyFont="1" applyBorder="1" applyAlignment="1">
      <alignment vertical="center"/>
    </xf>
    <xf numFmtId="167" fontId="8" fillId="0" borderId="2" xfId="3" applyNumberFormat="1" applyFont="1" applyFill="1" applyBorder="1" applyAlignment="1">
      <alignment horizontal="right" vertical="center"/>
    </xf>
    <xf numFmtId="167" fontId="8" fillId="0" borderId="5" xfId="3" applyNumberFormat="1" applyFont="1" applyFill="1" applyBorder="1" applyAlignment="1">
      <alignment horizontal="right" vertical="center"/>
    </xf>
    <xf numFmtId="49" fontId="6" fillId="0" borderId="18" xfId="0" applyNumberFormat="1" applyFont="1" applyFill="1" applyBorder="1" applyAlignment="1">
      <alignment vertical="center" wrapText="1"/>
    </xf>
    <xf numFmtId="167" fontId="18" fillId="0" borderId="2" xfId="3" applyNumberFormat="1" applyFont="1" applyFill="1" applyBorder="1" applyAlignment="1">
      <alignment horizontal="right" vertical="top"/>
    </xf>
    <xf numFmtId="0" fontId="16" fillId="0" borderId="0" xfId="0" applyFont="1"/>
    <xf numFmtId="167" fontId="6" fillId="0" borderId="2" xfId="3" applyNumberFormat="1" applyFont="1" applyFill="1" applyBorder="1" applyAlignment="1">
      <alignment horizontal="right"/>
    </xf>
    <xf numFmtId="167" fontId="16" fillId="0" borderId="2" xfId="3" applyNumberFormat="1" applyFont="1" applyBorder="1" applyAlignment="1">
      <alignment horizontal="right" vertical="center"/>
    </xf>
    <xf numFmtId="167" fontId="6" fillId="0" borderId="5" xfId="3" applyNumberFormat="1" applyFont="1" applyFill="1" applyBorder="1" applyAlignment="1">
      <alignment horizontal="right" vertical="center"/>
    </xf>
    <xf numFmtId="167" fontId="6" fillId="0" borderId="2" xfId="3" applyNumberFormat="1" applyFont="1" applyFill="1" applyBorder="1" applyAlignment="1">
      <alignment vertical="center"/>
    </xf>
    <xf numFmtId="167" fontId="6" fillId="0" borderId="5" xfId="3" applyNumberFormat="1" applyFont="1" applyFill="1" applyBorder="1" applyAlignment="1">
      <alignment vertical="center"/>
    </xf>
    <xf numFmtId="167" fontId="8" fillId="8" borderId="2" xfId="3" applyNumberFormat="1" applyFont="1" applyFill="1" applyBorder="1" applyAlignment="1">
      <alignment vertical="center"/>
    </xf>
    <xf numFmtId="167" fontId="8" fillId="8" borderId="5" xfId="3" applyNumberFormat="1" applyFont="1" applyFill="1" applyBorder="1" applyAlignment="1">
      <alignment vertical="center"/>
    </xf>
    <xf numFmtId="167" fontId="16" fillId="0" borderId="2" xfId="0" applyNumberFormat="1" applyFont="1" applyFill="1" applyBorder="1" applyAlignment="1">
      <alignment vertical="center"/>
    </xf>
    <xf numFmtId="167" fontId="16" fillId="0" borderId="2" xfId="0" applyNumberFormat="1" applyFont="1" applyBorder="1" applyAlignment="1">
      <alignment vertical="center"/>
    </xf>
    <xf numFmtId="167" fontId="6" fillId="0" borderId="2" xfId="0" applyNumberFormat="1" applyFont="1" applyFill="1" applyBorder="1" applyAlignment="1">
      <alignment horizontal="right" wrapText="1"/>
    </xf>
    <xf numFmtId="14" fontId="16" fillId="0" borderId="2" xfId="0" applyNumberFormat="1" applyFont="1" applyBorder="1"/>
    <xf numFmtId="14" fontId="6" fillId="0" borderId="2" xfId="0" applyNumberFormat="1" applyFont="1" applyFill="1" applyBorder="1" applyAlignment="1">
      <alignment horizontal="left" vertical="center" wrapText="1"/>
    </xf>
    <xf numFmtId="14" fontId="11" fillId="0" borderId="2" xfId="0" applyNumberFormat="1" applyFont="1" applyFill="1" applyBorder="1" applyAlignment="1">
      <alignment horizontal="center" vertical="top" wrapText="1"/>
    </xf>
    <xf numFmtId="167" fontId="6" fillId="0" borderId="2" xfId="0" applyNumberFormat="1" applyFont="1" applyFill="1" applyBorder="1" applyAlignment="1" applyProtection="1">
      <alignment horizontal="right" vertical="top" wrapText="1"/>
      <protection locked="0"/>
    </xf>
    <xf numFmtId="0" fontId="15" fillId="0" borderId="17" xfId="0" applyFont="1" applyBorder="1" applyAlignment="1">
      <alignment vertical="top" wrapText="1"/>
    </xf>
    <xf numFmtId="0" fontId="6" fillId="0" borderId="2" xfId="0" applyFont="1" applyFill="1" applyBorder="1" applyAlignment="1">
      <alignment horizontal="justify" vertical="center" wrapText="1"/>
    </xf>
    <xf numFmtId="0" fontId="6" fillId="0" borderId="17" xfId="0" applyFont="1" applyFill="1" applyBorder="1" applyAlignment="1">
      <alignment horizontal="justify" vertical="center" wrapText="1"/>
    </xf>
    <xf numFmtId="0" fontId="6" fillId="0" borderId="2" xfId="0" applyFont="1" applyBorder="1" applyAlignment="1">
      <alignment horizontal="center" vertical="center" wrapText="1"/>
    </xf>
    <xf numFmtId="0" fontId="6" fillId="6"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167" fontId="6" fillId="3" borderId="2" xfId="3" applyNumberFormat="1" applyFont="1" applyFill="1" applyBorder="1" applyAlignment="1">
      <alignment horizontal="right" vertical="top"/>
    </xf>
    <xf numFmtId="0" fontId="11" fillId="0" borderId="2" xfId="0" applyFont="1" applyFill="1" applyBorder="1" applyAlignment="1">
      <alignment horizontal="center" vertical="center" wrapText="1"/>
    </xf>
    <xf numFmtId="0" fontId="6" fillId="0" borderId="2" xfId="0" applyNumberFormat="1" applyFont="1" applyFill="1" applyBorder="1" applyAlignment="1" applyProtection="1">
      <alignment vertical="top" wrapText="1" shrinkToFit="1"/>
      <protection locked="0"/>
    </xf>
    <xf numFmtId="0" fontId="6" fillId="0" borderId="2" xfId="0" applyNumberFormat="1" applyFont="1" applyFill="1" applyBorder="1" applyAlignment="1" applyProtection="1">
      <alignment horizontal="center" vertical="center" wrapText="1" shrinkToFit="1"/>
      <protection locked="0"/>
    </xf>
    <xf numFmtId="0" fontId="7" fillId="0" borderId="18" xfId="0" applyFont="1" applyFill="1" applyBorder="1" applyAlignment="1">
      <alignment vertical="top" wrapText="1"/>
    </xf>
    <xf numFmtId="0" fontId="9" fillId="0" borderId="16" xfId="0" applyFont="1" applyFill="1" applyBorder="1" applyAlignment="1">
      <alignment vertical="top" wrapText="1"/>
    </xf>
    <xf numFmtId="167" fontId="19" fillId="0" borderId="0" xfId="0" applyNumberFormat="1" applyFont="1" applyAlignment="1">
      <alignment vertical="center"/>
    </xf>
    <xf numFmtId="0" fontId="19" fillId="0" borderId="0" xfId="0" applyFont="1" applyAlignment="1">
      <alignment vertical="center"/>
    </xf>
    <xf numFmtId="0" fontId="16" fillId="0" borderId="0" xfId="0" applyFont="1" applyFill="1"/>
    <xf numFmtId="14" fontId="11" fillId="0" borderId="2" xfId="0" applyNumberFormat="1" applyFont="1" applyFill="1" applyBorder="1" applyAlignment="1">
      <alignment horizontal="left" vertical="top" wrapText="1"/>
    </xf>
    <xf numFmtId="0" fontId="16" fillId="0" borderId="0" xfId="0" applyFont="1" applyAlignment="1">
      <alignment vertical="center"/>
    </xf>
    <xf numFmtId="0" fontId="11" fillId="0" borderId="2" xfId="0" applyFont="1" applyFill="1" applyBorder="1" applyAlignment="1">
      <alignment horizontal="left" vertical="top" wrapText="1"/>
    </xf>
    <xf numFmtId="0" fontId="8" fillId="3" borderId="2" xfId="0" applyNumberFormat="1" applyFont="1" applyFill="1" applyBorder="1" applyAlignment="1">
      <alignment horizontal="left" vertical="center" wrapText="1"/>
    </xf>
    <xf numFmtId="0" fontId="6" fillId="3" borderId="2" xfId="0" applyNumberFormat="1" applyFont="1" applyFill="1" applyBorder="1" applyAlignment="1">
      <alignment horizontal="left" vertical="center" wrapText="1"/>
    </xf>
    <xf numFmtId="0" fontId="9" fillId="0" borderId="2" xfId="0" applyFont="1" applyFill="1" applyBorder="1" applyAlignment="1">
      <alignment horizontal="left" vertical="top"/>
    </xf>
    <xf numFmtId="0" fontId="11" fillId="0" borderId="16" xfId="0" applyFont="1" applyFill="1" applyBorder="1" applyAlignment="1">
      <alignment vertical="top" wrapText="1"/>
    </xf>
    <xf numFmtId="167" fontId="8" fillId="0" borderId="9" xfId="3" applyNumberFormat="1" applyFont="1" applyFill="1" applyBorder="1" applyAlignment="1">
      <alignment horizontal="right" vertical="top"/>
    </xf>
    <xf numFmtId="0" fontId="9" fillId="0" borderId="17" xfId="0" applyFont="1" applyFill="1" applyBorder="1" applyAlignment="1">
      <alignment vertical="top" wrapText="1"/>
    </xf>
    <xf numFmtId="49" fontId="11" fillId="0" borderId="3" xfId="0" applyNumberFormat="1" applyFont="1" applyFill="1" applyBorder="1" applyAlignment="1">
      <alignment horizontal="left" vertical="top"/>
    </xf>
    <xf numFmtId="14" fontId="9" fillId="0" borderId="0" xfId="0" applyNumberFormat="1" applyFont="1" applyFill="1" applyBorder="1" applyAlignment="1">
      <alignment horizontal="center" vertical="top"/>
    </xf>
    <xf numFmtId="0" fontId="15" fillId="0" borderId="17" xfId="0" applyFont="1" applyFill="1" applyBorder="1" applyAlignment="1">
      <alignment horizontal="center" vertical="top" wrapText="1"/>
    </xf>
    <xf numFmtId="49" fontId="6" fillId="0" borderId="2" xfId="0" applyNumberFormat="1" applyFont="1" applyBorder="1" applyAlignment="1">
      <alignment horizontal="left" vertical="top" wrapText="1"/>
    </xf>
    <xf numFmtId="167" fontId="16" fillId="0" borderId="0" xfId="0" applyNumberFormat="1" applyFont="1" applyFill="1"/>
    <xf numFmtId="167" fontId="6" fillId="0" borderId="30" xfId="3" applyNumberFormat="1" applyFont="1" applyFill="1" applyBorder="1" applyAlignment="1">
      <alignment vertical="top"/>
    </xf>
    <xf numFmtId="14" fontId="9" fillId="0" borderId="18" xfId="0" applyNumberFormat="1" applyFont="1" applyFill="1" applyBorder="1" applyAlignment="1">
      <alignment vertical="top" wrapText="1"/>
    </xf>
    <xf numFmtId="14" fontId="6" fillId="0" borderId="18" xfId="0" applyNumberFormat="1" applyFont="1" applyFill="1" applyBorder="1" applyAlignment="1">
      <alignment vertical="top"/>
    </xf>
    <xf numFmtId="0" fontId="11" fillId="0" borderId="20" xfId="0" applyNumberFormat="1" applyFont="1" applyFill="1" applyBorder="1" applyAlignment="1">
      <alignment horizontal="center" vertical="top"/>
    </xf>
    <xf numFmtId="0" fontId="11" fillId="0" borderId="21" xfId="0" applyNumberFormat="1" applyFont="1" applyFill="1" applyBorder="1" applyAlignment="1">
      <alignment horizontal="center" vertical="top"/>
    </xf>
    <xf numFmtId="0" fontId="11" fillId="0" borderId="22" xfId="0" applyNumberFormat="1" applyFont="1" applyFill="1" applyBorder="1" applyAlignment="1">
      <alignment horizontal="center" vertical="top"/>
    </xf>
    <xf numFmtId="0" fontId="6" fillId="0" borderId="18" xfId="0" applyNumberFormat="1" applyFont="1" applyFill="1" applyBorder="1" applyAlignment="1">
      <alignment horizontal="center" vertical="top" wrapText="1"/>
    </xf>
    <xf numFmtId="0" fontId="6" fillId="0" borderId="16" xfId="0" applyNumberFormat="1" applyFont="1" applyFill="1" applyBorder="1" applyAlignment="1">
      <alignment horizontal="center" vertical="top" wrapText="1"/>
    </xf>
    <xf numFmtId="0" fontId="6" fillId="0" borderId="17" xfId="0" applyNumberFormat="1" applyFont="1" applyFill="1" applyBorder="1" applyAlignment="1">
      <alignment horizontal="center" vertical="top" wrapText="1"/>
    </xf>
    <xf numFmtId="14" fontId="9" fillId="0" borderId="18" xfId="0" applyNumberFormat="1" applyFont="1" applyFill="1" applyBorder="1" applyAlignment="1">
      <alignment horizontal="center" vertical="top"/>
    </xf>
    <xf numFmtId="14" fontId="9" fillId="0" borderId="16" xfId="0" applyNumberFormat="1" applyFont="1" applyFill="1" applyBorder="1" applyAlignment="1">
      <alignment horizontal="center" vertical="top"/>
    </xf>
    <xf numFmtId="14" fontId="9" fillId="0" borderId="17" xfId="0" applyNumberFormat="1" applyFont="1" applyFill="1" applyBorder="1" applyAlignment="1">
      <alignment horizontal="center" vertical="top"/>
    </xf>
    <xf numFmtId="14" fontId="9" fillId="0" borderId="18" xfId="0" applyNumberFormat="1" applyFont="1" applyFill="1" applyBorder="1" applyAlignment="1">
      <alignment horizontal="center" vertical="top" wrapText="1"/>
    </xf>
    <xf numFmtId="14" fontId="9" fillId="0" borderId="16" xfId="0" applyNumberFormat="1" applyFont="1" applyFill="1" applyBorder="1" applyAlignment="1">
      <alignment horizontal="center" vertical="top" wrapText="1"/>
    </xf>
    <xf numFmtId="14" fontId="9" fillId="0" borderId="17" xfId="0" applyNumberFormat="1" applyFont="1" applyFill="1" applyBorder="1" applyAlignment="1">
      <alignment horizontal="center" vertical="top" wrapText="1"/>
    </xf>
    <xf numFmtId="0" fontId="6" fillId="0" borderId="18" xfId="0" applyFont="1" applyFill="1" applyBorder="1" applyAlignment="1">
      <alignment horizontal="center" vertical="top" wrapText="1"/>
    </xf>
    <xf numFmtId="0" fontId="9" fillId="0" borderId="16" xfId="0" applyFont="1" applyFill="1" applyBorder="1" applyAlignment="1">
      <alignment horizontal="center" vertical="top" wrapText="1"/>
    </xf>
    <xf numFmtId="0" fontId="9" fillId="0" borderId="17" xfId="0" applyFont="1" applyFill="1" applyBorder="1" applyAlignment="1">
      <alignment horizontal="center" vertical="top" wrapText="1"/>
    </xf>
    <xf numFmtId="14" fontId="6" fillId="0" borderId="18" xfId="0" applyNumberFormat="1" applyFont="1" applyFill="1" applyBorder="1" applyAlignment="1">
      <alignment horizontal="center" vertical="top" wrapText="1"/>
    </xf>
    <xf numFmtId="14" fontId="6" fillId="0" borderId="18" xfId="0" applyNumberFormat="1" applyFont="1" applyFill="1" applyBorder="1" applyAlignment="1">
      <alignment horizontal="left" vertical="top" wrapText="1"/>
    </xf>
    <xf numFmtId="0" fontId="8" fillId="0" borderId="2" xfId="0" applyNumberFormat="1" applyFont="1" applyFill="1" applyBorder="1" applyAlignment="1">
      <alignment horizontal="left" vertical="top" wrapText="1"/>
    </xf>
    <xf numFmtId="14" fontId="6" fillId="0" borderId="16" xfId="0" applyNumberFormat="1" applyFont="1" applyFill="1" applyBorder="1" applyAlignment="1">
      <alignment horizontal="center" vertical="top" wrapText="1"/>
    </xf>
    <xf numFmtId="14" fontId="6" fillId="0" borderId="17" xfId="0" applyNumberFormat="1" applyFont="1" applyFill="1" applyBorder="1" applyAlignment="1">
      <alignment horizontal="center" vertical="top" wrapText="1"/>
    </xf>
    <xf numFmtId="0" fontId="6" fillId="0" borderId="17" xfId="0" applyFont="1" applyFill="1" applyBorder="1" applyAlignment="1">
      <alignment horizontal="center" vertical="top" wrapText="1"/>
    </xf>
    <xf numFmtId="0" fontId="6" fillId="0" borderId="18" xfId="0" applyNumberFormat="1" applyFont="1" applyFill="1" applyBorder="1" applyAlignment="1">
      <alignment vertical="top" wrapText="1"/>
    </xf>
    <xf numFmtId="0" fontId="6" fillId="0" borderId="16" xfId="0" applyNumberFormat="1" applyFont="1" applyFill="1" applyBorder="1" applyAlignment="1">
      <alignment vertical="top" wrapText="1"/>
    </xf>
    <xf numFmtId="0" fontId="6" fillId="0" borderId="17" xfId="0" applyNumberFormat="1" applyFont="1" applyFill="1" applyBorder="1" applyAlignment="1">
      <alignment vertical="top" wrapText="1"/>
    </xf>
    <xf numFmtId="0" fontId="8" fillId="9" borderId="9" xfId="0" applyNumberFormat="1" applyFont="1" applyFill="1" applyBorder="1" applyAlignment="1">
      <alignment horizontal="left" vertical="center" wrapText="1"/>
    </xf>
    <xf numFmtId="0" fontId="8" fillId="9" borderId="10" xfId="0" applyNumberFormat="1" applyFont="1" applyFill="1" applyBorder="1" applyAlignment="1">
      <alignment horizontal="left" vertical="center" wrapText="1"/>
    </xf>
    <xf numFmtId="0" fontId="8" fillId="9" borderId="12" xfId="0" applyNumberFormat="1" applyFont="1" applyFill="1" applyBorder="1" applyAlignment="1">
      <alignment horizontal="left" vertical="center" wrapText="1"/>
    </xf>
    <xf numFmtId="14" fontId="6" fillId="0" borderId="18" xfId="0" applyNumberFormat="1" applyFont="1" applyFill="1" applyBorder="1" applyAlignment="1">
      <alignment horizontal="center" vertical="center" wrapText="1"/>
    </xf>
    <xf numFmtId="0" fontId="6" fillId="0" borderId="16" xfId="0" applyFont="1" applyFill="1" applyBorder="1" applyAlignment="1">
      <alignment horizontal="center" vertical="top" wrapText="1"/>
    </xf>
    <xf numFmtId="49" fontId="6" fillId="0" borderId="18" xfId="0" applyNumberFormat="1" applyFont="1" applyFill="1" applyBorder="1" applyAlignment="1">
      <alignment horizontal="center" vertical="center" wrapText="1"/>
    </xf>
    <xf numFmtId="0" fontId="6" fillId="0" borderId="18" xfId="0" applyNumberFormat="1" applyFont="1" applyFill="1" applyBorder="1" applyAlignment="1">
      <alignment horizontal="left" vertical="top" wrapText="1"/>
    </xf>
    <xf numFmtId="0" fontId="6" fillId="0" borderId="17" xfId="0" applyNumberFormat="1" applyFont="1" applyFill="1" applyBorder="1" applyAlignment="1">
      <alignment horizontal="left" vertical="top" wrapText="1"/>
    </xf>
    <xf numFmtId="14" fontId="6" fillId="0" borderId="17" xfId="0" applyNumberFormat="1" applyFont="1" applyFill="1" applyBorder="1" applyAlignment="1">
      <alignment horizontal="left" vertical="top" wrapText="1"/>
    </xf>
    <xf numFmtId="0" fontId="6" fillId="0" borderId="16" xfId="0" applyNumberFormat="1" applyFont="1" applyFill="1" applyBorder="1" applyAlignment="1">
      <alignment horizontal="left" vertical="top" wrapText="1"/>
    </xf>
    <xf numFmtId="49" fontId="6" fillId="0" borderId="18" xfId="0" applyNumberFormat="1" applyFont="1" applyFill="1" applyBorder="1" applyAlignment="1">
      <alignment horizontal="left" vertical="top" wrapText="1"/>
    </xf>
    <xf numFmtId="49" fontId="6" fillId="0" borderId="18" xfId="0" applyNumberFormat="1" applyFont="1" applyFill="1" applyBorder="1" applyAlignment="1">
      <alignment horizontal="center" vertical="top" wrapText="1"/>
    </xf>
    <xf numFmtId="49" fontId="6" fillId="0" borderId="16" xfId="0" applyNumberFormat="1" applyFont="1" applyFill="1" applyBorder="1" applyAlignment="1">
      <alignment horizontal="center" vertical="top" wrapText="1"/>
    </xf>
    <xf numFmtId="49" fontId="6" fillId="0" borderId="17" xfId="0" applyNumberFormat="1" applyFont="1" applyFill="1" applyBorder="1" applyAlignment="1">
      <alignment horizontal="center" vertical="top" wrapText="1"/>
    </xf>
    <xf numFmtId="0" fontId="6" fillId="0" borderId="18"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17" xfId="0" applyFont="1" applyFill="1" applyBorder="1" applyAlignment="1">
      <alignment horizontal="left" vertical="top" wrapText="1"/>
    </xf>
    <xf numFmtId="49" fontId="6" fillId="0" borderId="20" xfId="0" applyNumberFormat="1" applyFont="1" applyFill="1" applyBorder="1" applyAlignment="1">
      <alignment horizontal="left" vertical="top"/>
    </xf>
    <xf numFmtId="49" fontId="6" fillId="0" borderId="22" xfId="0" applyNumberFormat="1" applyFont="1" applyFill="1" applyBorder="1" applyAlignment="1">
      <alignment horizontal="left" vertical="top"/>
    </xf>
    <xf numFmtId="0" fontId="6" fillId="0" borderId="16" xfId="0" applyFont="1" applyFill="1" applyBorder="1" applyAlignment="1">
      <alignment vertical="top" wrapText="1"/>
    </xf>
    <xf numFmtId="0" fontId="9" fillId="0" borderId="18" xfId="0" applyFont="1" applyFill="1" applyBorder="1" applyAlignment="1">
      <alignment vertical="top"/>
    </xf>
    <xf numFmtId="0" fontId="9" fillId="0" borderId="18" xfId="0" applyFont="1" applyFill="1" applyBorder="1" applyAlignment="1">
      <alignment horizontal="center" vertical="top" wrapText="1"/>
    </xf>
    <xf numFmtId="14" fontId="6" fillId="0" borderId="18" xfId="0" applyNumberFormat="1" applyFont="1" applyFill="1" applyBorder="1" applyAlignment="1">
      <alignment vertical="top" wrapText="1"/>
    </xf>
    <xf numFmtId="14" fontId="6" fillId="0" borderId="16" xfId="0" applyNumberFormat="1" applyFont="1" applyFill="1" applyBorder="1" applyAlignment="1">
      <alignment vertical="top" wrapText="1"/>
    </xf>
    <xf numFmtId="14" fontId="6" fillId="0" borderId="17" xfId="0" applyNumberFormat="1" applyFont="1" applyFill="1" applyBorder="1" applyAlignment="1">
      <alignment vertical="top" wrapText="1"/>
    </xf>
    <xf numFmtId="0" fontId="6" fillId="0" borderId="32" xfId="0" applyFont="1" applyFill="1" applyBorder="1" applyAlignment="1">
      <alignment vertical="top" wrapText="1"/>
    </xf>
    <xf numFmtId="49" fontId="6" fillId="0" borderId="2" xfId="0" applyNumberFormat="1" applyFont="1" applyFill="1" applyBorder="1" applyAlignment="1">
      <alignment vertical="top" wrapText="1"/>
    </xf>
    <xf numFmtId="167" fontId="6" fillId="0" borderId="2" xfId="3" applyNumberFormat="1" applyFont="1" applyFill="1" applyBorder="1" applyAlignment="1">
      <alignment horizontal="center" vertical="top"/>
    </xf>
    <xf numFmtId="0" fontId="6" fillId="0" borderId="18" xfId="0" applyFont="1" applyFill="1" applyBorder="1" applyAlignment="1">
      <alignment vertical="top" wrapText="1"/>
    </xf>
    <xf numFmtId="0" fontId="6" fillId="0" borderId="17" xfId="0" applyFont="1" applyFill="1" applyBorder="1" applyAlignment="1">
      <alignment vertical="top" wrapText="1"/>
    </xf>
    <xf numFmtId="49" fontId="6" fillId="0" borderId="18" xfId="0" applyNumberFormat="1" applyFont="1" applyFill="1" applyBorder="1" applyAlignment="1">
      <alignment vertical="top" wrapText="1"/>
    </xf>
    <xf numFmtId="49" fontId="6" fillId="0" borderId="17" xfId="0" applyNumberFormat="1" applyFont="1" applyFill="1" applyBorder="1" applyAlignment="1">
      <alignment vertical="top" wrapText="1"/>
    </xf>
    <xf numFmtId="49" fontId="6" fillId="0" borderId="31" xfId="0" applyNumberFormat="1" applyFont="1" applyFill="1" applyBorder="1" applyAlignment="1">
      <alignment horizontal="center" vertical="top" wrapText="1"/>
    </xf>
    <xf numFmtId="167" fontId="6" fillId="0" borderId="17" xfId="3" applyNumberFormat="1" applyFont="1" applyFill="1" applyBorder="1" applyAlignment="1">
      <alignment horizontal="center" vertical="top"/>
    </xf>
    <xf numFmtId="0" fontId="11" fillId="0" borderId="3" xfId="0" applyNumberFormat="1" applyFont="1" applyFill="1" applyBorder="1" applyAlignment="1">
      <alignment horizontal="left" vertical="top"/>
    </xf>
    <xf numFmtId="49" fontId="6" fillId="0" borderId="2" xfId="0" applyNumberFormat="1" applyFont="1" applyFill="1" applyBorder="1" applyAlignment="1">
      <alignment horizontal="center" vertical="top" wrapText="1"/>
    </xf>
    <xf numFmtId="0" fontId="6" fillId="0" borderId="18" xfId="0" applyNumberFormat="1" applyFont="1" applyFill="1" applyBorder="1" applyAlignment="1">
      <alignment vertical="center" wrapText="1"/>
    </xf>
    <xf numFmtId="0" fontId="11" fillId="0" borderId="3" xfId="0" applyNumberFormat="1" applyFont="1" applyFill="1" applyBorder="1" applyAlignment="1">
      <alignment horizontal="center" vertical="top"/>
    </xf>
    <xf numFmtId="0" fontId="6" fillId="0" borderId="2" xfId="0" applyNumberFormat="1" applyFont="1" applyFill="1" applyBorder="1" applyAlignment="1">
      <alignment vertical="center" wrapText="1"/>
    </xf>
    <xf numFmtId="0" fontId="6" fillId="0" borderId="2" xfId="0" applyFont="1" applyFill="1" applyBorder="1" applyAlignment="1">
      <alignment horizontal="center" vertical="top" wrapText="1"/>
    </xf>
    <xf numFmtId="14" fontId="6" fillId="0" borderId="2" xfId="0" applyNumberFormat="1" applyFont="1" applyFill="1" applyBorder="1" applyAlignment="1">
      <alignment horizontal="center" vertical="top" wrapText="1"/>
    </xf>
    <xf numFmtId="49" fontId="6" fillId="0" borderId="9" xfId="0" applyNumberFormat="1" applyFont="1" applyFill="1" applyBorder="1" applyAlignment="1">
      <alignment horizontal="center" vertical="top" wrapText="1"/>
    </xf>
    <xf numFmtId="14" fontId="9" fillId="0" borderId="12" xfId="0" applyNumberFormat="1" applyFont="1" applyFill="1" applyBorder="1" applyAlignment="1">
      <alignment horizontal="center" vertical="top" wrapText="1"/>
    </xf>
    <xf numFmtId="14" fontId="9" fillId="0" borderId="2" xfId="0" applyNumberFormat="1" applyFont="1" applyFill="1" applyBorder="1" applyAlignment="1">
      <alignment horizontal="center" vertical="top" wrapText="1"/>
    </xf>
    <xf numFmtId="0" fontId="6" fillId="6" borderId="2" xfId="0" applyFont="1" applyFill="1" applyBorder="1" applyAlignment="1">
      <alignment vertical="top" wrapText="1"/>
    </xf>
    <xf numFmtId="0" fontId="6" fillId="0" borderId="9" xfId="0" applyNumberFormat="1" applyFont="1" applyFill="1" applyBorder="1" applyAlignment="1">
      <alignment horizontal="center" vertical="top" wrapText="1"/>
    </xf>
    <xf numFmtId="0" fontId="6" fillId="0" borderId="2" xfId="0" applyNumberFormat="1" applyFont="1" applyFill="1" applyBorder="1" applyAlignment="1">
      <alignment horizontal="center" vertical="top" wrapText="1"/>
    </xf>
    <xf numFmtId="49" fontId="6" fillId="6" borderId="2" xfId="0" applyNumberFormat="1" applyFont="1" applyFill="1" applyBorder="1" applyAlignment="1">
      <alignment horizontal="center" vertical="top" wrapText="1"/>
    </xf>
    <xf numFmtId="0" fontId="6" fillId="0" borderId="2" xfId="0" applyNumberFormat="1" applyFont="1" applyFill="1" applyBorder="1" applyAlignment="1">
      <alignment vertical="top" wrapText="1"/>
    </xf>
    <xf numFmtId="14" fontId="9" fillId="0" borderId="2" xfId="0" applyNumberFormat="1" applyFont="1" applyFill="1" applyBorder="1" applyAlignment="1">
      <alignment vertical="top"/>
    </xf>
    <xf numFmtId="0" fontId="6" fillId="6" borderId="16" xfId="0" applyNumberFormat="1" applyFont="1" applyFill="1" applyBorder="1" applyAlignment="1">
      <alignment vertical="top" wrapText="1"/>
    </xf>
    <xf numFmtId="49" fontId="6" fillId="0" borderId="18" xfId="0" applyNumberFormat="1" applyFont="1" applyFill="1" applyBorder="1" applyAlignment="1" applyProtection="1">
      <alignment vertical="top" wrapText="1"/>
    </xf>
    <xf numFmtId="49" fontId="6" fillId="0" borderId="17" xfId="0" applyNumberFormat="1" applyFont="1" applyFill="1" applyBorder="1" applyAlignment="1" applyProtection="1">
      <alignment vertical="top" wrapText="1"/>
    </xf>
    <xf numFmtId="0" fontId="6" fillId="0" borderId="2" xfId="0" applyFont="1" applyFill="1" applyBorder="1" applyAlignment="1">
      <alignment vertical="top" wrapText="1"/>
    </xf>
    <xf numFmtId="49" fontId="6" fillId="0" borderId="2" xfId="0" applyNumberFormat="1" applyFont="1" applyFill="1" applyBorder="1" applyAlignment="1">
      <alignment vertical="center" wrapText="1"/>
    </xf>
    <xf numFmtId="0" fontId="6" fillId="0" borderId="16" xfId="0" applyFont="1" applyBorder="1" applyAlignment="1">
      <alignment horizontal="center" vertical="top" wrapText="1"/>
    </xf>
    <xf numFmtId="49" fontId="6" fillId="0" borderId="3" xfId="0" applyNumberFormat="1" applyFont="1" applyFill="1" applyBorder="1" applyAlignment="1">
      <alignment horizontal="left" vertical="top"/>
    </xf>
    <xf numFmtId="0" fontId="6" fillId="0" borderId="2" xfId="0" applyFont="1" applyBorder="1" applyAlignment="1">
      <alignment horizontal="center" vertical="top" wrapText="1"/>
    </xf>
    <xf numFmtId="167" fontId="6" fillId="0" borderId="2" xfId="3" applyNumberFormat="1" applyFont="1" applyFill="1" applyBorder="1" applyAlignment="1">
      <alignment horizontal="center" vertical="center" wrapText="1"/>
    </xf>
    <xf numFmtId="167" fontId="6" fillId="0" borderId="5" xfId="3"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11" fillId="0" borderId="20" xfId="0" applyNumberFormat="1" applyFont="1" applyFill="1" applyBorder="1" applyAlignment="1">
      <alignment horizontal="left" vertical="top"/>
    </xf>
    <xf numFmtId="0" fontId="11" fillId="0" borderId="22" xfId="0" applyNumberFormat="1" applyFont="1" applyFill="1" applyBorder="1" applyAlignment="1">
      <alignment horizontal="left" vertical="top"/>
    </xf>
    <xf numFmtId="14" fontId="11" fillId="0" borderId="18" xfId="0" applyNumberFormat="1" applyFont="1" applyFill="1" applyBorder="1" applyAlignment="1">
      <alignment horizontal="left" vertical="top" wrapText="1"/>
    </xf>
    <xf numFmtId="14" fontId="11" fillId="0" borderId="16" xfId="0" applyNumberFormat="1" applyFont="1" applyFill="1" applyBorder="1" applyAlignment="1">
      <alignment horizontal="left" vertical="top" wrapText="1"/>
    </xf>
    <xf numFmtId="14" fontId="11" fillId="0" borderId="17" xfId="0" applyNumberFormat="1" applyFont="1" applyFill="1" applyBorder="1" applyAlignment="1">
      <alignment horizontal="left" vertical="top" wrapText="1"/>
    </xf>
    <xf numFmtId="16" fontId="11" fillId="0" borderId="22" xfId="0" applyNumberFormat="1" applyFont="1" applyFill="1" applyBorder="1" applyAlignment="1">
      <alignment horizontal="left" vertical="top"/>
    </xf>
    <xf numFmtId="0" fontId="6" fillId="0" borderId="18" xfId="0" applyNumberFormat="1" applyFont="1" applyFill="1" applyBorder="1" applyAlignment="1">
      <alignment horizontal="center" vertical="center" wrapText="1"/>
    </xf>
    <xf numFmtId="0" fontId="6" fillId="0" borderId="16" xfId="0" applyFont="1" applyFill="1" applyBorder="1" applyAlignment="1">
      <alignment horizontal="left" vertical="top"/>
    </xf>
    <xf numFmtId="0" fontId="9" fillId="0" borderId="2" xfId="0" applyFont="1" applyFill="1" applyBorder="1" applyAlignment="1">
      <alignment horizontal="center" vertical="top" wrapText="1"/>
    </xf>
    <xf numFmtId="49" fontId="6" fillId="0" borderId="2" xfId="0" applyNumberFormat="1" applyFont="1" applyFill="1" applyBorder="1" applyAlignment="1">
      <alignment horizontal="left" vertical="top" wrapText="1"/>
    </xf>
    <xf numFmtId="0" fontId="6" fillId="0" borderId="2" xfId="0" applyFont="1" applyBorder="1" applyAlignment="1">
      <alignment horizontal="left" vertical="top" wrapText="1"/>
    </xf>
    <xf numFmtId="0" fontId="6" fillId="0" borderId="16" xfId="0" applyFont="1" applyBorder="1" applyAlignment="1">
      <alignment vertical="top" wrapText="1"/>
    </xf>
    <xf numFmtId="49" fontId="6" fillId="0" borderId="20" xfId="0" applyNumberFormat="1" applyFont="1" applyFill="1" applyBorder="1" applyAlignment="1">
      <alignment horizontal="center" vertical="top"/>
    </xf>
    <xf numFmtId="169" fontId="11" fillId="0" borderId="18" xfId="0" applyNumberFormat="1" applyFont="1" applyFill="1" applyBorder="1" applyAlignment="1" applyProtection="1">
      <alignment vertical="top" wrapText="1"/>
      <protection locked="0"/>
    </xf>
    <xf numFmtId="169" fontId="11" fillId="0" borderId="18" xfId="0" applyNumberFormat="1" applyFont="1" applyFill="1" applyBorder="1" applyAlignment="1" applyProtection="1">
      <alignment horizontal="left" vertical="top" wrapText="1"/>
      <protection locked="0"/>
    </xf>
    <xf numFmtId="0" fontId="11" fillId="0" borderId="18" xfId="0" applyFont="1" applyFill="1" applyBorder="1" applyAlignment="1">
      <alignment horizontal="left" vertical="top" wrapText="1"/>
    </xf>
    <xf numFmtId="0" fontId="11" fillId="0" borderId="18" xfId="0" applyFont="1" applyFill="1" applyBorder="1" applyAlignment="1">
      <alignment horizontal="center" vertical="top" wrapText="1"/>
    </xf>
    <xf numFmtId="0" fontId="11" fillId="0" borderId="17" xfId="0" applyFont="1" applyFill="1" applyBorder="1" applyAlignment="1">
      <alignment vertical="top" wrapText="1"/>
    </xf>
    <xf numFmtId="0" fontId="15" fillId="0" borderId="17" xfId="0" applyFont="1" applyBorder="1" applyAlignment="1">
      <alignment horizontal="center" vertical="top" wrapText="1"/>
    </xf>
    <xf numFmtId="0" fontId="9" fillId="0" borderId="18" xfId="0" applyFont="1" applyFill="1" applyBorder="1" applyAlignment="1">
      <alignment horizontal="center" vertical="top"/>
    </xf>
    <xf numFmtId="170" fontId="11" fillId="0" borderId="18" xfId="0" applyNumberFormat="1" applyFont="1" applyFill="1" applyBorder="1" applyAlignment="1">
      <alignment vertical="top" wrapText="1"/>
    </xf>
    <xf numFmtId="0" fontId="6" fillId="0" borderId="2" xfId="0" applyNumberFormat="1" applyFont="1" applyFill="1" applyBorder="1" applyAlignment="1">
      <alignment horizontal="left" vertical="top" wrapText="1"/>
    </xf>
    <xf numFmtId="0" fontId="6" fillId="0" borderId="35" xfId="0" applyNumberFormat="1" applyFont="1" applyFill="1" applyBorder="1" applyAlignment="1">
      <alignment horizontal="center" vertical="top" wrapText="1"/>
    </xf>
    <xf numFmtId="0" fontId="11" fillId="0" borderId="3" xfId="0" applyNumberFormat="1" applyFont="1" applyFill="1" applyBorder="1" applyAlignment="1">
      <alignment horizontal="left" vertical="top" wrapText="1"/>
    </xf>
    <xf numFmtId="0" fontId="6" fillId="0" borderId="37" xfId="0" applyFont="1" applyFill="1" applyBorder="1" applyAlignment="1">
      <alignment horizontal="left" vertical="top" wrapText="1"/>
    </xf>
    <xf numFmtId="167" fontId="6" fillId="0" borderId="18" xfId="3" applyNumberFormat="1" applyFont="1" applyFill="1" applyBorder="1" applyAlignment="1">
      <alignment horizontal="right" vertical="top"/>
    </xf>
    <xf numFmtId="167" fontId="6" fillId="0" borderId="17" xfId="3" applyNumberFormat="1" applyFont="1" applyFill="1" applyBorder="1" applyAlignment="1">
      <alignment horizontal="right" vertical="top"/>
    </xf>
    <xf numFmtId="167" fontId="6" fillId="0" borderId="18" xfId="4" applyNumberFormat="1" applyFont="1" applyFill="1" applyBorder="1" applyAlignment="1">
      <alignment horizontal="right" vertical="top"/>
    </xf>
    <xf numFmtId="167" fontId="6" fillId="0" borderId="17" xfId="4" applyNumberFormat="1" applyFont="1" applyFill="1" applyBorder="1" applyAlignment="1">
      <alignment horizontal="right" vertical="top"/>
    </xf>
    <xf numFmtId="0" fontId="6" fillId="0" borderId="17" xfId="0" applyFont="1" applyFill="1" applyBorder="1" applyAlignment="1">
      <alignment horizontal="right" vertical="top"/>
    </xf>
    <xf numFmtId="167" fontId="6" fillId="0" borderId="30" xfId="3" applyNumberFormat="1" applyFont="1" applyFill="1" applyBorder="1" applyAlignment="1">
      <alignment horizontal="right" vertical="top"/>
    </xf>
    <xf numFmtId="167" fontId="6" fillId="0" borderId="33" xfId="3" applyNumberFormat="1" applyFont="1" applyFill="1" applyBorder="1" applyAlignment="1">
      <alignment horizontal="right" vertical="top"/>
    </xf>
    <xf numFmtId="167" fontId="6" fillId="0" borderId="30" xfId="4" applyNumberFormat="1" applyFont="1" applyFill="1" applyBorder="1" applyAlignment="1">
      <alignment horizontal="right" vertical="top"/>
    </xf>
    <xf numFmtId="167" fontId="6" fillId="0" borderId="33" xfId="4" applyNumberFormat="1" applyFont="1" applyFill="1" applyBorder="1" applyAlignment="1">
      <alignment horizontal="right" vertical="top"/>
    </xf>
    <xf numFmtId="14" fontId="9" fillId="0" borderId="2" xfId="0" applyNumberFormat="1" applyFont="1" applyFill="1" applyBorder="1" applyAlignment="1">
      <alignment horizontal="center" vertical="top"/>
    </xf>
    <xf numFmtId="14" fontId="11" fillId="0" borderId="2" xfId="0" applyNumberFormat="1" applyFont="1" applyFill="1" applyBorder="1" applyAlignment="1">
      <alignment horizontal="center" vertical="top"/>
    </xf>
    <xf numFmtId="0" fontId="6" fillId="0" borderId="31" xfId="0" applyNumberFormat="1" applyFont="1" applyFill="1" applyBorder="1" applyAlignment="1">
      <alignment horizontal="center" vertical="top" wrapText="1"/>
    </xf>
    <xf numFmtId="167" fontId="6" fillId="0" borderId="16" xfId="4" applyNumberFormat="1" applyFont="1" applyFill="1" applyBorder="1" applyAlignment="1">
      <alignment horizontal="right" vertical="top"/>
    </xf>
    <xf numFmtId="14" fontId="9" fillId="0" borderId="9" xfId="0" applyNumberFormat="1" applyFont="1" applyFill="1" applyBorder="1" applyAlignment="1">
      <alignment horizontal="center" vertical="top"/>
    </xf>
    <xf numFmtId="0" fontId="6" fillId="0" borderId="12" xfId="0" applyFont="1" applyBorder="1" applyAlignment="1">
      <alignment horizontal="center" vertical="top"/>
    </xf>
    <xf numFmtId="0" fontId="9" fillId="0" borderId="24" xfId="0" applyFont="1" applyFill="1" applyBorder="1" applyAlignment="1">
      <alignment horizontal="center" vertical="top" wrapText="1"/>
    </xf>
    <xf numFmtId="0" fontId="9" fillId="0" borderId="26" xfId="0" applyFont="1" applyFill="1" applyBorder="1" applyAlignment="1">
      <alignment horizontal="center" vertical="top" wrapText="1"/>
    </xf>
    <xf numFmtId="0" fontId="9" fillId="0" borderId="2" xfId="0" applyFont="1" applyFill="1" applyBorder="1" applyAlignment="1">
      <alignment horizontal="center" vertical="top"/>
    </xf>
    <xf numFmtId="14" fontId="10" fillId="0" borderId="18" xfId="0" applyNumberFormat="1" applyFont="1" applyFill="1" applyBorder="1" applyAlignment="1">
      <alignment horizontal="center" vertical="top"/>
    </xf>
    <xf numFmtId="0" fontId="10" fillId="0" borderId="18" xfId="0" applyFont="1" applyFill="1" applyBorder="1" applyAlignment="1">
      <alignment horizontal="center" vertical="top" wrapText="1"/>
    </xf>
    <xf numFmtId="49" fontId="6" fillId="0" borderId="3" xfId="0" applyNumberFormat="1" applyFont="1" applyFill="1" applyBorder="1" applyAlignment="1">
      <alignment horizontal="left" vertical="top" wrapText="1"/>
    </xf>
    <xf numFmtId="14" fontId="8" fillId="0" borderId="18" xfId="0" applyNumberFormat="1" applyFont="1" applyFill="1" applyBorder="1" applyAlignment="1">
      <alignment horizontal="center" vertical="top" wrapText="1"/>
    </xf>
    <xf numFmtId="14" fontId="7" fillId="0" borderId="18" xfId="0" applyNumberFormat="1" applyFont="1" applyFill="1" applyBorder="1" applyAlignment="1">
      <alignment vertical="top" wrapText="1"/>
    </xf>
    <xf numFmtId="49" fontId="8" fillId="0" borderId="18" xfId="0" applyNumberFormat="1" applyFont="1" applyFill="1" applyBorder="1" applyAlignment="1">
      <alignment horizontal="center" vertical="top" wrapText="1"/>
    </xf>
    <xf numFmtId="49" fontId="8" fillId="0" borderId="3" xfId="0" applyNumberFormat="1" applyFont="1" applyFill="1" applyBorder="1" applyAlignment="1">
      <alignment horizontal="left" vertical="top"/>
    </xf>
    <xf numFmtId="0" fontId="10" fillId="0" borderId="2" xfId="0" applyFont="1" applyFill="1" applyBorder="1" applyAlignment="1">
      <alignment horizontal="center" vertical="top"/>
    </xf>
    <xf numFmtId="14" fontId="6" fillId="0" borderId="17" xfId="0" applyNumberFormat="1" applyFont="1" applyFill="1" applyBorder="1" applyAlignment="1">
      <alignment horizontal="left" vertical="top" wrapText="1"/>
    </xf>
    <xf numFmtId="0" fontId="6" fillId="0" borderId="18" xfId="0" applyNumberFormat="1" applyFont="1" applyFill="1" applyBorder="1" applyAlignment="1">
      <alignment vertical="top" wrapText="1"/>
    </xf>
    <xf numFmtId="0" fontId="6" fillId="0" borderId="17" xfId="0" applyNumberFormat="1" applyFont="1" applyFill="1" applyBorder="1" applyAlignment="1">
      <alignment vertical="top" wrapText="1"/>
    </xf>
    <xf numFmtId="0" fontId="6" fillId="0" borderId="17" xfId="0" applyNumberFormat="1" applyFont="1" applyFill="1" applyBorder="1" applyAlignment="1">
      <alignment horizontal="center" vertical="top" wrapText="1"/>
    </xf>
    <xf numFmtId="14" fontId="6" fillId="0" borderId="2" xfId="0" applyNumberFormat="1" applyFont="1" applyFill="1" applyBorder="1" applyAlignment="1">
      <alignment horizontal="center" vertical="top" wrapText="1"/>
    </xf>
    <xf numFmtId="0" fontId="6" fillId="0" borderId="17" xfId="0" applyFont="1" applyFill="1" applyBorder="1" applyAlignment="1">
      <alignment vertical="top" wrapText="1"/>
    </xf>
    <xf numFmtId="14" fontId="6" fillId="0" borderId="18" xfId="0" applyNumberFormat="1" applyFont="1" applyFill="1" applyBorder="1" applyAlignment="1">
      <alignment vertical="top" wrapText="1"/>
    </xf>
    <xf numFmtId="0" fontId="6" fillId="0" borderId="2" xfId="0" applyFont="1" applyFill="1" applyBorder="1" applyAlignment="1">
      <alignment horizontal="center" vertical="top" wrapText="1"/>
    </xf>
    <xf numFmtId="49" fontId="6" fillId="0" borderId="3" xfId="0" applyNumberFormat="1" applyFont="1" applyFill="1" applyBorder="1" applyAlignment="1">
      <alignment horizontal="left" vertical="top"/>
    </xf>
    <xf numFmtId="167" fontId="6" fillId="0" borderId="2" xfId="3" applyNumberFormat="1" applyFont="1" applyFill="1" applyBorder="1" applyAlignment="1">
      <alignment horizontal="center" vertical="top"/>
    </xf>
    <xf numFmtId="0" fontId="6" fillId="0" borderId="2" xfId="0" applyNumberFormat="1" applyFont="1" applyFill="1" applyBorder="1" applyAlignment="1">
      <alignment horizontal="left" vertical="top" wrapText="1"/>
    </xf>
    <xf numFmtId="0" fontId="18" fillId="0" borderId="2" xfId="0" applyNumberFormat="1" applyFont="1" applyFill="1" applyBorder="1" applyAlignment="1">
      <alignment horizontal="left" vertical="top" wrapText="1"/>
    </xf>
    <xf numFmtId="167" fontId="18" fillId="0" borderId="5" xfId="3" applyNumberFormat="1" applyFont="1" applyFill="1" applyBorder="1" applyAlignment="1">
      <alignment horizontal="right" vertical="top"/>
    </xf>
    <xf numFmtId="49" fontId="18" fillId="0" borderId="3" xfId="0" applyNumberFormat="1" applyFont="1" applyFill="1" applyBorder="1" applyAlignment="1">
      <alignment horizontal="left" vertical="top"/>
    </xf>
    <xf numFmtId="0" fontId="18" fillId="0" borderId="2" xfId="0" applyNumberFormat="1" applyFont="1" applyFill="1" applyBorder="1" applyAlignment="1">
      <alignment horizontal="center" vertical="top" wrapText="1"/>
    </xf>
    <xf numFmtId="0" fontId="23" fillId="0" borderId="2" xfId="0" applyFont="1" applyFill="1" applyBorder="1" applyAlignment="1">
      <alignment horizontal="center" vertical="top"/>
    </xf>
    <xf numFmtId="0" fontId="21" fillId="0" borderId="2" xfId="0" applyFont="1" applyFill="1" applyBorder="1" applyAlignment="1">
      <alignment horizontal="left" vertical="top" wrapText="1"/>
    </xf>
    <xf numFmtId="16" fontId="24" fillId="0" borderId="3" xfId="0" applyNumberFormat="1" applyFont="1" applyFill="1" applyBorder="1" applyAlignment="1">
      <alignment horizontal="left" vertical="top"/>
    </xf>
    <xf numFmtId="14" fontId="23" fillId="0" borderId="2" xfId="0" applyNumberFormat="1" applyFont="1" applyFill="1" applyBorder="1" applyAlignment="1">
      <alignment horizontal="center" vertical="top"/>
    </xf>
    <xf numFmtId="14" fontId="23" fillId="0" borderId="2" xfId="0" applyNumberFormat="1" applyFont="1" applyFill="1" applyBorder="1" applyAlignment="1">
      <alignment horizontal="center" vertical="top" wrapText="1"/>
    </xf>
    <xf numFmtId="0" fontId="11" fillId="0" borderId="2" xfId="0" applyNumberFormat="1" applyFont="1" applyFill="1" applyBorder="1" applyAlignment="1">
      <alignment horizontal="left" vertical="top" wrapText="1"/>
    </xf>
    <xf numFmtId="0" fontId="16" fillId="0" borderId="0" xfId="0" applyFont="1" applyFill="1" applyAlignment="1">
      <alignment vertical="center"/>
    </xf>
    <xf numFmtId="49" fontId="4" fillId="10" borderId="3" xfId="0" applyNumberFormat="1" applyFont="1" applyFill="1" applyBorder="1" applyAlignment="1">
      <alignment horizontal="left" vertical="center"/>
    </xf>
    <xf numFmtId="0" fontId="16" fillId="0" borderId="1" xfId="0" applyFont="1" applyBorder="1"/>
    <xf numFmtId="167" fontId="8" fillId="0" borderId="2" xfId="0" applyNumberFormat="1" applyFont="1" applyFill="1" applyBorder="1" applyAlignment="1">
      <alignment horizontal="right" vertical="center" wrapText="1"/>
    </xf>
    <xf numFmtId="167" fontId="8" fillId="10" borderId="2" xfId="0" applyNumberFormat="1" applyFont="1" applyFill="1" applyBorder="1" applyAlignment="1">
      <alignment horizontal="right" vertical="center" wrapText="1"/>
    </xf>
    <xf numFmtId="167" fontId="8" fillId="10" borderId="5" xfId="0" applyNumberFormat="1" applyFont="1" applyFill="1" applyBorder="1" applyAlignment="1">
      <alignment horizontal="right" vertical="center" wrapText="1"/>
    </xf>
    <xf numFmtId="167" fontId="18" fillId="0" borderId="18" xfId="3" applyNumberFormat="1" applyFont="1" applyFill="1" applyBorder="1" applyAlignment="1">
      <alignment horizontal="right" vertical="top"/>
    </xf>
    <xf numFmtId="0" fontId="18" fillId="0" borderId="18" xfId="0" applyNumberFormat="1" applyFont="1" applyFill="1" applyBorder="1" applyAlignment="1">
      <alignment horizontal="center" vertical="top" wrapText="1"/>
    </xf>
    <xf numFmtId="49" fontId="18" fillId="0" borderId="18" xfId="0" applyNumberFormat="1" applyFont="1" applyFill="1" applyBorder="1" applyAlignment="1">
      <alignment horizontal="center" vertical="top" wrapText="1"/>
    </xf>
    <xf numFmtId="49" fontId="18" fillId="0" borderId="2" xfId="0" applyNumberFormat="1" applyFont="1" applyFill="1" applyBorder="1" applyAlignment="1">
      <alignment horizontal="center" vertical="top" wrapText="1"/>
    </xf>
    <xf numFmtId="0" fontId="6" fillId="0" borderId="2" xfId="0" applyNumberFormat="1" applyFont="1" applyFill="1" applyBorder="1" applyAlignment="1">
      <alignment horizontal="center" vertical="top"/>
    </xf>
    <xf numFmtId="49" fontId="6" fillId="0" borderId="18" xfId="0" applyNumberFormat="1" applyFont="1" applyFill="1" applyBorder="1" applyAlignment="1">
      <alignment horizontal="left" vertical="top"/>
    </xf>
    <xf numFmtId="170" fontId="6" fillId="6" borderId="12" xfId="0" applyNumberFormat="1" applyFont="1" applyFill="1" applyBorder="1" applyAlignment="1">
      <alignment horizontal="center" vertical="top" wrapText="1"/>
    </xf>
    <xf numFmtId="0" fontId="15" fillId="0" borderId="16" xfId="0" applyFont="1" applyBorder="1" applyAlignment="1"/>
    <xf numFmtId="49" fontId="6" fillId="0" borderId="12" xfId="0" applyNumberFormat="1" applyFont="1" applyFill="1" applyBorder="1" applyAlignment="1">
      <alignment horizontal="center" vertical="top" wrapText="1"/>
    </xf>
    <xf numFmtId="49" fontId="6" fillId="6" borderId="12" xfId="0" applyNumberFormat="1" applyFont="1" applyFill="1" applyBorder="1" applyAlignment="1">
      <alignment horizontal="center" vertical="top" wrapText="1"/>
    </xf>
    <xf numFmtId="0" fontId="15" fillId="0" borderId="17" xfId="0" applyFont="1" applyBorder="1" applyAlignment="1"/>
    <xf numFmtId="0" fontId="6" fillId="0" borderId="2" xfId="0" applyFont="1" applyBorder="1" applyAlignment="1">
      <alignment horizontal="left" vertical="top"/>
    </xf>
    <xf numFmtId="49" fontId="6" fillId="0" borderId="2" xfId="0" applyNumberFormat="1" applyFont="1" applyFill="1" applyBorder="1" applyAlignment="1">
      <alignment horizontal="justify" vertical="top" wrapText="1"/>
    </xf>
    <xf numFmtId="49" fontId="6" fillId="0" borderId="12" xfId="0" applyNumberFormat="1" applyFont="1" applyFill="1" applyBorder="1" applyAlignment="1">
      <alignment horizontal="center" vertical="top"/>
    </xf>
    <xf numFmtId="49" fontId="6" fillId="6" borderId="2" xfId="0" applyNumberFormat="1" applyFont="1" applyFill="1" applyBorder="1" applyAlignment="1">
      <alignment horizontal="left" vertical="top"/>
    </xf>
    <xf numFmtId="49" fontId="6" fillId="6" borderId="12" xfId="0" applyNumberFormat="1" applyFont="1" applyFill="1" applyBorder="1" applyAlignment="1">
      <alignment horizontal="center" vertical="top"/>
    </xf>
    <xf numFmtId="49" fontId="6" fillId="6" borderId="6" xfId="0" applyNumberFormat="1" applyFont="1" applyFill="1" applyBorder="1" applyAlignment="1">
      <alignment horizontal="left" vertical="top"/>
    </xf>
    <xf numFmtId="170" fontId="6" fillId="0" borderId="12" xfId="0" applyNumberFormat="1" applyFont="1" applyFill="1" applyBorder="1" applyAlignment="1">
      <alignment horizontal="center" vertical="top" wrapText="1"/>
    </xf>
    <xf numFmtId="0" fontId="19" fillId="0" borderId="0" xfId="0" applyFont="1"/>
    <xf numFmtId="0" fontId="8" fillId="0" borderId="2" xfId="0" applyNumberFormat="1" applyFont="1" applyFill="1" applyBorder="1" applyAlignment="1">
      <alignment horizontal="center" vertical="center" wrapText="1"/>
    </xf>
    <xf numFmtId="167" fontId="8" fillId="5" borderId="2" xfId="4" applyNumberFormat="1" applyFont="1" applyFill="1" applyBorder="1" applyAlignment="1">
      <alignment horizontal="right" vertical="center" wrapText="1"/>
    </xf>
    <xf numFmtId="49" fontId="14" fillId="0" borderId="24" xfId="0" applyNumberFormat="1" applyFont="1" applyFill="1" applyBorder="1" applyAlignment="1">
      <alignment horizontal="center" vertical="top" wrapText="1"/>
    </xf>
    <xf numFmtId="49" fontId="11" fillId="0" borderId="12" xfId="0" applyNumberFormat="1" applyFont="1" applyFill="1" applyBorder="1" applyAlignment="1">
      <alignment horizontal="center" vertical="top" wrapText="1"/>
    </xf>
    <xf numFmtId="170" fontId="11" fillId="0" borderId="2" xfId="0" applyNumberFormat="1" applyFont="1" applyFill="1" applyBorder="1" applyAlignment="1">
      <alignment horizontal="center" vertical="top" wrapText="1"/>
    </xf>
    <xf numFmtId="0" fontId="6" fillId="0" borderId="2" xfId="0" applyFont="1" applyBorder="1" applyAlignment="1">
      <alignment vertical="top"/>
    </xf>
    <xf numFmtId="14" fontId="11" fillId="0" borderId="9" xfId="0" applyNumberFormat="1" applyFont="1" applyFill="1" applyBorder="1" applyAlignment="1">
      <alignment horizontal="center" vertical="top" wrapText="1"/>
    </xf>
    <xf numFmtId="14" fontId="11" fillId="0" borderId="12" xfId="0" applyNumberFormat="1" applyFont="1" applyFill="1" applyBorder="1" applyAlignment="1">
      <alignment horizontal="center" vertical="top" wrapText="1"/>
    </xf>
    <xf numFmtId="0" fontId="6" fillId="0" borderId="17" xfId="0" applyFont="1" applyBorder="1" applyAlignment="1" applyProtection="1">
      <alignment horizontal="left" wrapText="1"/>
      <protection locked="0"/>
    </xf>
    <xf numFmtId="49" fontId="6" fillId="0" borderId="16" xfId="0" applyNumberFormat="1" applyFont="1" applyBorder="1" applyAlignment="1">
      <alignment horizontal="left" vertical="top" wrapText="1"/>
    </xf>
    <xf numFmtId="49" fontId="6" fillId="0" borderId="16" xfId="0" applyNumberFormat="1" applyFont="1" applyBorder="1" applyAlignment="1">
      <alignment horizontal="center" vertical="top" wrapText="1"/>
    </xf>
    <xf numFmtId="0" fontId="6" fillId="0" borderId="16" xfId="0" applyFont="1" applyFill="1" applyBorder="1" applyAlignment="1">
      <alignment horizontal="right" vertical="top"/>
    </xf>
    <xf numFmtId="167" fontId="6" fillId="0" borderId="36" xfId="4" applyNumberFormat="1" applyFont="1" applyFill="1" applyBorder="1" applyAlignment="1">
      <alignment horizontal="right" vertical="top"/>
    </xf>
    <xf numFmtId="0" fontId="6" fillId="0" borderId="2" xfId="0" applyFont="1" applyFill="1" applyBorder="1" applyAlignment="1">
      <alignment horizontal="right" vertical="top"/>
    </xf>
    <xf numFmtId="167" fontId="8" fillId="10" borderId="2" xfId="4" applyNumberFormat="1" applyFont="1" applyFill="1" applyBorder="1" applyAlignment="1">
      <alignment horizontal="right" vertical="center"/>
    </xf>
    <xf numFmtId="0" fontId="12" fillId="0" borderId="2" xfId="0" applyNumberFormat="1" applyFont="1" applyFill="1" applyBorder="1" applyAlignment="1">
      <alignment horizontal="left" vertical="top" wrapText="1"/>
    </xf>
    <xf numFmtId="167" fontId="6" fillId="0" borderId="2" xfId="4" applyNumberFormat="1" applyFont="1" applyFill="1" applyBorder="1" applyAlignment="1">
      <alignment horizontal="center" vertical="top"/>
    </xf>
    <xf numFmtId="49" fontId="8" fillId="0" borderId="18" xfId="0" applyNumberFormat="1" applyFont="1" applyFill="1" applyBorder="1" applyAlignment="1">
      <alignment vertical="top" wrapText="1"/>
    </xf>
    <xf numFmtId="0" fontId="8" fillId="0" borderId="18" xfId="0" applyNumberFormat="1" applyFont="1" applyFill="1" applyBorder="1" applyAlignment="1">
      <alignment vertical="top" wrapText="1"/>
    </xf>
    <xf numFmtId="170" fontId="11" fillId="0" borderId="2" xfId="0" applyNumberFormat="1" applyFont="1" applyFill="1" applyBorder="1" applyAlignment="1">
      <alignment vertical="top" wrapText="1"/>
    </xf>
    <xf numFmtId="49" fontId="8" fillId="0" borderId="18" xfId="0" applyNumberFormat="1" applyFont="1" applyFill="1" applyBorder="1" applyAlignment="1">
      <alignment horizontal="left" vertical="top" wrapText="1"/>
    </xf>
    <xf numFmtId="0" fontId="6" fillId="0" borderId="16" xfId="0" applyFont="1" applyBorder="1" applyAlignment="1"/>
    <xf numFmtId="49" fontId="4" fillId="5" borderId="3" xfId="0" applyNumberFormat="1" applyFont="1" applyFill="1" applyBorder="1" applyAlignment="1">
      <alignment horizontal="center" vertical="center" wrapText="1"/>
    </xf>
    <xf numFmtId="0" fontId="4" fillId="5" borderId="2" xfId="0" applyNumberFormat="1" applyFont="1" applyFill="1" applyBorder="1" applyAlignment="1">
      <alignment horizontal="center" vertical="center" wrapText="1"/>
    </xf>
    <xf numFmtId="49" fontId="4" fillId="5" borderId="2" xfId="0" applyNumberFormat="1" applyFont="1" applyFill="1" applyBorder="1" applyAlignment="1">
      <alignment horizontal="center" vertical="center" wrapText="1"/>
    </xf>
    <xf numFmtId="0" fontId="16" fillId="3" borderId="0" xfId="0" applyFont="1" applyFill="1"/>
    <xf numFmtId="0" fontId="16" fillId="3" borderId="18" xfId="0" applyFont="1" applyFill="1" applyBorder="1"/>
    <xf numFmtId="0" fontId="18" fillId="0" borderId="18" xfId="0" applyNumberFormat="1" applyFont="1" applyFill="1" applyBorder="1" applyAlignment="1">
      <alignment horizontal="left" vertical="top" wrapText="1"/>
    </xf>
    <xf numFmtId="0" fontId="23" fillId="0" borderId="18" xfId="0" applyFont="1" applyFill="1" applyBorder="1" applyAlignment="1">
      <alignment horizontal="center" vertical="top"/>
    </xf>
    <xf numFmtId="0" fontId="23" fillId="0" borderId="18" xfId="0" applyFont="1" applyFill="1" applyBorder="1" applyAlignment="1">
      <alignment horizontal="center" vertical="top" wrapText="1"/>
    </xf>
    <xf numFmtId="0" fontId="24" fillId="0" borderId="3" xfId="0" applyNumberFormat="1" applyFont="1" applyFill="1" applyBorder="1" applyAlignment="1">
      <alignment horizontal="left" vertical="top"/>
    </xf>
    <xf numFmtId="14" fontId="23" fillId="0" borderId="18" xfId="0" applyNumberFormat="1" applyFont="1" applyFill="1" applyBorder="1" applyAlignment="1">
      <alignment horizontal="center" vertical="top"/>
    </xf>
    <xf numFmtId="14" fontId="23" fillId="0" borderId="18" xfId="0" applyNumberFormat="1" applyFont="1" applyFill="1" applyBorder="1" applyAlignment="1">
      <alignment horizontal="center" vertical="top" wrapText="1"/>
    </xf>
    <xf numFmtId="167" fontId="16" fillId="3" borderId="0" xfId="0" applyNumberFormat="1" applyFont="1" applyFill="1"/>
    <xf numFmtId="14" fontId="23" fillId="0" borderId="12" xfId="0" applyNumberFormat="1" applyFont="1" applyFill="1" applyBorder="1" applyAlignment="1">
      <alignment horizontal="center" vertical="top" wrapText="1"/>
    </xf>
    <xf numFmtId="0" fontId="4" fillId="10" borderId="2" xfId="0" applyNumberFormat="1" applyFont="1" applyFill="1" applyBorder="1" applyAlignment="1">
      <alignment horizontal="left" vertical="center"/>
    </xf>
    <xf numFmtId="14" fontId="4" fillId="10" borderId="2" xfId="0" applyNumberFormat="1" applyFont="1" applyFill="1" applyBorder="1" applyAlignment="1">
      <alignment horizontal="center" vertical="center"/>
    </xf>
    <xf numFmtId="14" fontId="4" fillId="10" borderId="2" xfId="0" applyNumberFormat="1" applyFont="1" applyFill="1" applyBorder="1" applyAlignment="1">
      <alignment horizontal="center" vertical="center" wrapText="1"/>
    </xf>
    <xf numFmtId="0" fontId="4" fillId="10" borderId="2" xfId="0" applyFont="1" applyFill="1" applyBorder="1" applyAlignment="1">
      <alignment horizontal="center" vertical="center"/>
    </xf>
    <xf numFmtId="167" fontId="4" fillId="10" borderId="2" xfId="3" applyNumberFormat="1" applyFont="1" applyFill="1" applyBorder="1" applyAlignment="1">
      <alignment horizontal="right" vertical="center"/>
    </xf>
    <xf numFmtId="0" fontId="22" fillId="0" borderId="3" xfId="0" applyNumberFormat="1" applyFont="1" applyFill="1" applyBorder="1" applyAlignment="1">
      <alignment horizontal="left" vertical="top"/>
    </xf>
    <xf numFmtId="49" fontId="6" fillId="3" borderId="3" xfId="0" applyNumberFormat="1" applyFont="1" applyFill="1" applyBorder="1" applyAlignment="1">
      <alignment horizontal="left" vertical="top"/>
    </xf>
    <xf numFmtId="0" fontId="6" fillId="3" borderId="2" xfId="0" applyNumberFormat="1" applyFont="1" applyFill="1" applyBorder="1" applyAlignment="1">
      <alignment horizontal="left" vertical="top" wrapText="1"/>
    </xf>
    <xf numFmtId="14" fontId="6" fillId="3" borderId="2" xfId="0" applyNumberFormat="1" applyFont="1" applyFill="1" applyBorder="1" applyAlignment="1">
      <alignment horizontal="center" vertical="top" wrapText="1"/>
    </xf>
    <xf numFmtId="49" fontId="6" fillId="3" borderId="2" xfId="0" applyNumberFormat="1" applyFont="1" applyFill="1" applyBorder="1" applyAlignment="1">
      <alignment horizontal="left" vertical="top" wrapText="1"/>
    </xf>
    <xf numFmtId="0" fontId="6" fillId="3" borderId="2" xfId="0" applyNumberFormat="1" applyFont="1" applyFill="1" applyBorder="1" applyAlignment="1">
      <alignment horizontal="center" vertical="top" wrapText="1"/>
    </xf>
    <xf numFmtId="14" fontId="6" fillId="3" borderId="18" xfId="0" applyNumberFormat="1" applyFont="1" applyFill="1" applyBorder="1" applyAlignment="1">
      <alignment horizontal="center" vertical="top" wrapText="1"/>
    </xf>
    <xf numFmtId="0" fontId="6" fillId="3" borderId="18" xfId="0" applyFont="1" applyFill="1" applyBorder="1" applyAlignment="1">
      <alignment vertical="top" wrapText="1"/>
    </xf>
    <xf numFmtId="14" fontId="6" fillId="3" borderId="24" xfId="0" applyNumberFormat="1" applyFont="1" applyFill="1" applyBorder="1" applyAlignment="1">
      <alignment horizontal="center" vertical="top" wrapText="1"/>
    </xf>
    <xf numFmtId="0" fontId="6" fillId="3" borderId="17" xfId="0" applyFont="1" applyFill="1" applyBorder="1" applyAlignment="1">
      <alignment vertical="top" wrapText="1"/>
    </xf>
    <xf numFmtId="14" fontId="6" fillId="3" borderId="17" xfId="0" applyNumberFormat="1" applyFont="1" applyFill="1" applyBorder="1" applyAlignment="1">
      <alignment horizontal="center" vertical="top" wrapText="1"/>
    </xf>
    <xf numFmtId="0" fontId="9" fillId="3" borderId="2" xfId="0" applyFont="1" applyFill="1" applyBorder="1" applyAlignment="1">
      <alignment horizontal="center" vertical="top"/>
    </xf>
    <xf numFmtId="0" fontId="9" fillId="3" borderId="2" xfId="0" applyFont="1" applyFill="1" applyBorder="1" applyAlignment="1">
      <alignment horizontal="center" vertical="top" wrapText="1"/>
    </xf>
    <xf numFmtId="167" fontId="6" fillId="3" borderId="5" xfId="3" applyNumberFormat="1" applyFont="1" applyFill="1" applyBorder="1" applyAlignment="1">
      <alignment horizontal="right" vertical="top"/>
    </xf>
    <xf numFmtId="0" fontId="6" fillId="3" borderId="31" xfId="0" applyFont="1" applyFill="1" applyBorder="1" applyAlignment="1">
      <alignment vertical="top" wrapText="1"/>
    </xf>
    <xf numFmtId="0" fontId="9" fillId="3" borderId="18" xfId="0" applyFont="1" applyFill="1" applyBorder="1" applyAlignment="1">
      <alignment horizontal="center" vertical="top"/>
    </xf>
    <xf numFmtId="0" fontId="6" fillId="3" borderId="32" xfId="0" applyFont="1" applyFill="1" applyBorder="1" applyAlignment="1">
      <alignment vertical="top" wrapText="1"/>
    </xf>
    <xf numFmtId="0" fontId="6" fillId="3" borderId="16" xfId="0" applyFont="1" applyFill="1" applyBorder="1" applyAlignment="1">
      <alignment horizontal="center" vertical="top" wrapText="1"/>
    </xf>
    <xf numFmtId="167" fontId="6" fillId="0" borderId="5" xfId="3" applyNumberFormat="1" applyFont="1" applyFill="1" applyBorder="1" applyAlignment="1">
      <alignment horizontal="center" vertical="top"/>
    </xf>
    <xf numFmtId="49" fontId="6" fillId="0" borderId="18" xfId="0" applyNumberFormat="1" applyFont="1" applyFill="1" applyBorder="1" applyAlignment="1" applyProtection="1">
      <alignment horizontal="left" vertical="top" wrapText="1"/>
    </xf>
    <xf numFmtId="49" fontId="6" fillId="0" borderId="17" xfId="0" applyNumberFormat="1" applyFont="1" applyFill="1" applyBorder="1" applyAlignment="1" applyProtection="1">
      <alignment horizontal="left" vertical="top" wrapText="1"/>
    </xf>
    <xf numFmtId="49" fontId="6" fillId="0" borderId="17" xfId="0" applyNumberFormat="1" applyFont="1" applyFill="1" applyBorder="1" applyAlignment="1" applyProtection="1">
      <alignment horizontal="center" vertical="top" wrapText="1"/>
    </xf>
    <xf numFmtId="167" fontId="6" fillId="0" borderId="35" xfId="3" applyNumberFormat="1" applyFont="1" applyFill="1" applyBorder="1" applyAlignment="1">
      <alignment horizontal="center" vertical="top"/>
    </xf>
    <xf numFmtId="49" fontId="6" fillId="0" borderId="2" xfId="0" applyNumberFormat="1" applyFont="1" applyFill="1" applyBorder="1" applyAlignment="1" applyProtection="1">
      <alignment horizontal="left" vertical="top" wrapText="1"/>
    </xf>
    <xf numFmtId="0" fontId="11" fillId="0" borderId="2" xfId="0" applyNumberFormat="1" applyFont="1" applyFill="1" applyBorder="1" applyAlignment="1">
      <alignment vertical="top"/>
    </xf>
    <xf numFmtId="167" fontId="8" fillId="3" borderId="2" xfId="3" applyNumberFormat="1" applyFont="1" applyFill="1" applyBorder="1" applyAlignment="1">
      <alignment horizontal="right" vertical="top"/>
    </xf>
    <xf numFmtId="167" fontId="8" fillId="3" borderId="5" xfId="3" applyNumberFormat="1" applyFont="1" applyFill="1" applyBorder="1" applyAlignment="1">
      <alignment horizontal="right" vertical="top"/>
    </xf>
    <xf numFmtId="0" fontId="11" fillId="3" borderId="3" xfId="0" applyNumberFormat="1" applyFont="1" applyFill="1" applyBorder="1" applyAlignment="1">
      <alignment horizontal="left" vertical="top"/>
    </xf>
    <xf numFmtId="14" fontId="9" fillId="3" borderId="2" xfId="0" applyNumberFormat="1" applyFont="1" applyFill="1" applyBorder="1" applyAlignment="1">
      <alignment horizontal="center" vertical="top" wrapText="1"/>
    </xf>
    <xf numFmtId="14" fontId="9" fillId="3" borderId="2" xfId="0" applyNumberFormat="1" applyFont="1" applyFill="1" applyBorder="1" applyAlignment="1">
      <alignment horizontal="center" vertical="top"/>
    </xf>
    <xf numFmtId="0" fontId="11" fillId="3" borderId="3" xfId="0" applyNumberFormat="1" applyFont="1" applyFill="1" applyBorder="1" applyAlignment="1">
      <alignment horizontal="center" vertical="top"/>
    </xf>
    <xf numFmtId="0" fontId="6" fillId="3" borderId="2" xfId="0" applyNumberFormat="1" applyFont="1" applyFill="1" applyBorder="1" applyAlignment="1">
      <alignment vertical="top" wrapText="1"/>
    </xf>
    <xf numFmtId="49" fontId="6" fillId="3" borderId="2" xfId="0" applyNumberFormat="1" applyFont="1" applyFill="1" applyBorder="1" applyAlignment="1">
      <alignment horizontal="center" vertical="top" wrapText="1"/>
    </xf>
    <xf numFmtId="14" fontId="9" fillId="0" borderId="12" xfId="0" applyNumberFormat="1" applyFont="1" applyFill="1" applyBorder="1" applyAlignment="1">
      <alignment horizontal="center" vertical="top"/>
    </xf>
    <xf numFmtId="167" fontId="8" fillId="0" borderId="17" xfId="3" applyNumberFormat="1" applyFont="1" applyFill="1" applyBorder="1" applyAlignment="1">
      <alignment vertical="top"/>
    </xf>
    <xf numFmtId="49" fontId="6" fillId="0" borderId="16" xfId="0" applyNumberFormat="1" applyFont="1" applyFill="1" applyBorder="1" applyAlignment="1" applyProtection="1">
      <alignment vertical="top" wrapText="1"/>
    </xf>
    <xf numFmtId="167" fontId="8" fillId="0" borderId="2" xfId="0" applyNumberFormat="1" applyFont="1" applyFill="1" applyBorder="1"/>
    <xf numFmtId="14" fontId="6" fillId="0" borderId="0" xfId="0" applyNumberFormat="1" applyFont="1" applyFill="1" applyBorder="1" applyAlignment="1">
      <alignment horizontal="center" vertical="top" wrapText="1"/>
    </xf>
    <xf numFmtId="49" fontId="6" fillId="0" borderId="16" xfId="0" applyNumberFormat="1" applyFont="1" applyFill="1" applyBorder="1" applyAlignment="1">
      <alignment vertical="top" wrapText="1"/>
    </xf>
    <xf numFmtId="170" fontId="6" fillId="0" borderId="2" xfId="0" applyNumberFormat="1" applyFont="1" applyFill="1" applyBorder="1" applyAlignment="1">
      <alignment horizontal="left" vertical="top" wrapText="1"/>
    </xf>
    <xf numFmtId="14" fontId="6" fillId="3" borderId="12" xfId="0" applyNumberFormat="1" applyFont="1" applyFill="1" applyBorder="1" applyAlignment="1">
      <alignment horizontal="center" vertical="top" wrapText="1"/>
    </xf>
    <xf numFmtId="0" fontId="19" fillId="0" borderId="0" xfId="0" applyFont="1" applyFill="1"/>
    <xf numFmtId="0" fontId="19" fillId="0" borderId="0" xfId="0" applyFont="1" applyFill="1" applyAlignment="1">
      <alignment vertical="center"/>
    </xf>
    <xf numFmtId="0" fontId="8" fillId="0" borderId="2" xfId="0" applyFont="1" applyFill="1" applyBorder="1" applyAlignment="1">
      <alignment horizontal="left" vertical="top" wrapText="1"/>
    </xf>
    <xf numFmtId="14" fontId="12" fillId="0" borderId="2" xfId="0" applyNumberFormat="1" applyFont="1" applyFill="1" applyBorder="1" applyAlignment="1">
      <alignment horizontal="center" vertical="top"/>
    </xf>
    <xf numFmtId="49" fontId="6" fillId="0" borderId="2" xfId="0" applyNumberFormat="1" applyFont="1" applyFill="1" applyBorder="1" applyAlignment="1">
      <alignment horizontal="left" vertical="center" wrapText="1"/>
    </xf>
    <xf numFmtId="14" fontId="11" fillId="0" borderId="2" xfId="0" applyNumberFormat="1" applyFont="1" applyFill="1" applyBorder="1" applyAlignment="1">
      <alignment horizontal="center" vertical="center" wrapText="1"/>
    </xf>
    <xf numFmtId="14" fontId="11" fillId="0" borderId="2" xfId="0" applyNumberFormat="1" applyFont="1" applyFill="1" applyBorder="1" applyAlignment="1">
      <alignment horizontal="center" vertical="center"/>
    </xf>
    <xf numFmtId="0" fontId="6" fillId="0" borderId="0" xfId="0" applyFont="1" applyAlignment="1">
      <alignment horizontal="center" wrapText="1"/>
    </xf>
    <xf numFmtId="14" fontId="11" fillId="6" borderId="2" xfId="0" applyNumberFormat="1" applyFont="1" applyFill="1" applyBorder="1" applyAlignment="1">
      <alignment horizontal="center" vertical="center"/>
    </xf>
    <xf numFmtId="49" fontId="8" fillId="6" borderId="3" xfId="0" applyNumberFormat="1" applyFont="1" applyFill="1" applyBorder="1" applyAlignment="1">
      <alignment horizontal="left" vertical="center"/>
    </xf>
    <xf numFmtId="0" fontId="6" fillId="6" borderId="2" xfId="0" applyNumberFormat="1" applyFont="1" applyFill="1" applyBorder="1" applyAlignment="1">
      <alignment horizontal="center" vertical="center" wrapText="1"/>
    </xf>
    <xf numFmtId="167" fontId="8" fillId="0" borderId="5" xfId="0" applyNumberFormat="1" applyFont="1" applyFill="1" applyBorder="1" applyAlignment="1">
      <alignment horizontal="right" vertical="center" wrapText="1"/>
    </xf>
    <xf numFmtId="0" fontId="6" fillId="6" borderId="2" xfId="0" applyNumberFormat="1" applyFont="1" applyFill="1" applyBorder="1" applyAlignment="1">
      <alignment horizontal="left" vertical="center" wrapText="1"/>
    </xf>
    <xf numFmtId="0" fontId="27" fillId="6" borderId="2" xfId="0" applyNumberFormat="1" applyFont="1" applyFill="1" applyBorder="1" applyAlignment="1">
      <alignment horizontal="center" vertical="center" wrapText="1"/>
    </xf>
    <xf numFmtId="167" fontId="6" fillId="0" borderId="5" xfId="0" applyNumberFormat="1" applyFont="1" applyFill="1" applyBorder="1" applyAlignment="1">
      <alignment horizontal="right" vertical="center" wrapText="1"/>
    </xf>
    <xf numFmtId="49" fontId="8" fillId="6" borderId="3" xfId="0" applyNumberFormat="1" applyFont="1" applyFill="1" applyBorder="1" applyAlignment="1">
      <alignment horizontal="left" vertical="top"/>
    </xf>
    <xf numFmtId="167" fontId="6" fillId="0" borderId="2" xfId="3" applyNumberFormat="1" applyFont="1" applyFill="1" applyBorder="1" applyAlignment="1">
      <alignment horizontal="center" vertical="center"/>
    </xf>
    <xf numFmtId="49" fontId="18" fillId="0" borderId="20" xfId="0" applyNumberFormat="1" applyFont="1" applyFill="1" applyBorder="1" applyAlignment="1">
      <alignment horizontal="left" vertical="top"/>
    </xf>
    <xf numFmtId="0" fontId="16" fillId="0" borderId="0" xfId="0" applyFont="1" applyBorder="1"/>
    <xf numFmtId="0" fontId="16" fillId="0" borderId="38" xfId="0" applyFont="1" applyBorder="1"/>
    <xf numFmtId="0" fontId="16" fillId="0" borderId="39" xfId="0" applyFont="1" applyBorder="1"/>
    <xf numFmtId="0" fontId="6" fillId="6" borderId="18" xfId="0" applyNumberFormat="1" applyFont="1" applyFill="1" applyBorder="1" applyAlignment="1">
      <alignment horizontal="center" vertical="top" wrapText="1"/>
    </xf>
    <xf numFmtId="14" fontId="6" fillId="6" borderId="2" xfId="0" applyNumberFormat="1" applyFont="1" applyFill="1" applyBorder="1" applyAlignment="1">
      <alignment horizontal="center" vertical="center" wrapText="1"/>
    </xf>
    <xf numFmtId="0" fontId="6" fillId="0" borderId="4" xfId="0" applyFont="1" applyFill="1" applyBorder="1" applyAlignment="1">
      <alignment horizontal="center" vertical="top" wrapText="1"/>
    </xf>
    <xf numFmtId="49" fontId="11" fillId="0" borderId="2" xfId="0" applyNumberFormat="1" applyFont="1" applyFill="1" applyBorder="1" applyAlignment="1">
      <alignment horizontal="center" vertical="top"/>
    </xf>
    <xf numFmtId="0" fontId="6" fillId="0" borderId="0" xfId="1" applyNumberFormat="1" applyFont="1" applyFill="1" applyAlignment="1">
      <alignment vertical="center" wrapText="1"/>
    </xf>
    <xf numFmtId="0" fontId="18" fillId="0" borderId="9" xfId="0" applyNumberFormat="1" applyFont="1" applyFill="1" applyBorder="1" applyAlignment="1">
      <alignment horizontal="left" vertical="top" wrapText="1"/>
    </xf>
    <xf numFmtId="0" fontId="23" fillId="0" borderId="31" xfId="0" applyFont="1" applyFill="1" applyBorder="1" applyAlignment="1">
      <alignment horizontal="center" vertical="top"/>
    </xf>
    <xf numFmtId="14" fontId="23" fillId="0" borderId="31" xfId="0" applyNumberFormat="1" applyFont="1" applyFill="1" applyBorder="1" applyAlignment="1">
      <alignment horizontal="center" vertical="top"/>
    </xf>
    <xf numFmtId="167" fontId="8" fillId="0" borderId="12" xfId="3" applyNumberFormat="1" applyFont="1" applyFill="1" applyBorder="1" applyAlignment="1">
      <alignment horizontal="right" vertical="top"/>
    </xf>
    <xf numFmtId="0" fontId="18" fillId="0" borderId="18" xfId="0" applyFont="1" applyBorder="1" applyAlignment="1">
      <alignment vertical="top" wrapText="1"/>
    </xf>
    <xf numFmtId="14" fontId="18" fillId="0" borderId="12" xfId="0" applyNumberFormat="1" applyFont="1" applyFill="1" applyBorder="1" applyAlignment="1">
      <alignment horizontal="center" vertical="top" wrapText="1"/>
    </xf>
    <xf numFmtId="0" fontId="18" fillId="0" borderId="9" xfId="0" applyNumberFormat="1" applyFont="1" applyFill="1" applyBorder="1" applyAlignment="1">
      <alignment horizontal="center" vertical="top" wrapText="1"/>
    </xf>
    <xf numFmtId="0" fontId="21" fillId="0" borderId="31" xfId="0" applyFont="1" applyFill="1" applyBorder="1" applyAlignment="1">
      <alignment vertical="top" wrapText="1"/>
    </xf>
    <xf numFmtId="14" fontId="21" fillId="0" borderId="31" xfId="0" applyNumberFormat="1" applyFont="1" applyFill="1" applyBorder="1" applyAlignment="1">
      <alignment vertical="top" wrapText="1"/>
    </xf>
    <xf numFmtId="14" fontId="21" fillId="0" borderId="18" xfId="0" applyNumberFormat="1" applyFont="1" applyFill="1" applyBorder="1" applyAlignment="1">
      <alignment vertical="top" wrapText="1"/>
    </xf>
    <xf numFmtId="0" fontId="18" fillId="0" borderId="31" xfId="0" applyNumberFormat="1" applyFont="1" applyFill="1" applyBorder="1" applyAlignment="1">
      <alignment horizontal="left" vertical="top" wrapText="1"/>
    </xf>
    <xf numFmtId="0" fontId="18" fillId="0" borderId="31" xfId="0" applyNumberFormat="1" applyFont="1" applyFill="1" applyBorder="1" applyAlignment="1">
      <alignment horizontal="center" vertical="top" wrapText="1"/>
    </xf>
    <xf numFmtId="167" fontId="6" fillId="0" borderId="24" xfId="3" applyNumberFormat="1" applyFont="1" applyFill="1" applyBorder="1" applyAlignment="1">
      <alignment horizontal="right" vertical="top"/>
    </xf>
    <xf numFmtId="0" fontId="23" fillId="0" borderId="12" xfId="0" applyFont="1" applyFill="1" applyBorder="1" applyAlignment="1">
      <alignment horizontal="center" vertical="top" wrapText="1"/>
    </xf>
    <xf numFmtId="167" fontId="18" fillId="0" borderId="24" xfId="3" applyNumberFormat="1" applyFont="1" applyFill="1" applyBorder="1" applyAlignment="1">
      <alignment horizontal="right" vertical="top"/>
    </xf>
    <xf numFmtId="167" fontId="18" fillId="0" borderId="18" xfId="3" applyNumberFormat="1" applyFont="1" applyFill="1" applyBorder="1" applyAlignment="1">
      <alignment horizontal="center" vertical="top"/>
    </xf>
    <xf numFmtId="167" fontId="18" fillId="0" borderId="30" xfId="3" applyNumberFormat="1" applyFont="1" applyFill="1" applyBorder="1" applyAlignment="1">
      <alignment horizontal="center" vertical="top"/>
    </xf>
    <xf numFmtId="14" fontId="21" fillId="0" borderId="2" xfId="0" applyNumberFormat="1" applyFont="1" applyFill="1" applyBorder="1" applyAlignment="1">
      <alignment horizontal="left" vertical="top" wrapText="1"/>
    </xf>
    <xf numFmtId="0" fontId="21" fillId="0" borderId="35" xfId="0" applyFont="1" applyFill="1" applyBorder="1" applyAlignment="1">
      <alignment horizontal="left" vertical="top" wrapText="1"/>
    </xf>
    <xf numFmtId="0" fontId="21" fillId="0" borderId="31" xfId="0" applyFont="1" applyFill="1" applyBorder="1" applyAlignment="1">
      <alignment horizontal="left" vertical="top" wrapText="1"/>
    </xf>
    <xf numFmtId="0" fontId="23" fillId="0" borderId="31" xfId="0" applyFont="1" applyFill="1" applyBorder="1" applyAlignment="1">
      <alignment horizontal="center" vertical="top" wrapText="1"/>
    </xf>
    <xf numFmtId="0" fontId="21" fillId="0" borderId="32" xfId="0" applyFont="1" applyFill="1" applyBorder="1" applyAlignment="1">
      <alignment horizontal="left" vertical="top" wrapText="1"/>
    </xf>
    <xf numFmtId="0" fontId="23" fillId="0" borderId="32" xfId="0" applyFont="1" applyFill="1" applyBorder="1" applyAlignment="1">
      <alignment horizontal="center" vertical="top" wrapText="1"/>
    </xf>
    <xf numFmtId="0" fontId="23" fillId="0" borderId="35" xfId="0" applyFont="1" applyFill="1" applyBorder="1" applyAlignment="1">
      <alignment horizontal="center" vertical="top" wrapText="1"/>
    </xf>
    <xf numFmtId="0" fontId="4" fillId="10" borderId="2" xfId="0" applyNumberFormat="1" applyFont="1" applyFill="1" applyBorder="1" applyAlignment="1">
      <alignment horizontal="center" vertical="center"/>
    </xf>
    <xf numFmtId="0" fontId="17" fillId="0" borderId="2" xfId="0" applyFont="1" applyFill="1" applyBorder="1" applyAlignment="1">
      <alignment horizontal="justify" vertical="top" wrapText="1"/>
    </xf>
    <xf numFmtId="0" fontId="6" fillId="0" borderId="12" xfId="0" applyNumberFormat="1" applyFont="1" applyFill="1" applyBorder="1" applyAlignment="1">
      <alignment horizontal="left" vertical="top" wrapText="1"/>
    </xf>
    <xf numFmtId="0" fontId="16" fillId="0" borderId="17" xfId="0" applyFont="1" applyBorder="1" applyAlignment="1">
      <alignment horizontal="center" vertical="top"/>
    </xf>
    <xf numFmtId="14" fontId="16" fillId="0" borderId="12" xfId="0" applyNumberFormat="1" applyFont="1" applyBorder="1" applyAlignment="1">
      <alignment horizontal="center" vertical="top"/>
    </xf>
    <xf numFmtId="0" fontId="6" fillId="0" borderId="31" xfId="0" applyNumberFormat="1" applyFont="1" applyFill="1" applyBorder="1" applyAlignment="1">
      <alignment horizontal="center" vertical="center" wrapText="1"/>
    </xf>
    <xf numFmtId="49" fontId="6" fillId="0" borderId="31" xfId="0" applyNumberFormat="1" applyFont="1" applyFill="1" applyBorder="1" applyAlignment="1">
      <alignment horizontal="left" vertical="top"/>
    </xf>
    <xf numFmtId="49" fontId="6" fillId="0" borderId="35" xfId="0" applyNumberFormat="1" applyFont="1" applyFill="1" applyBorder="1" applyAlignment="1">
      <alignment horizontal="left" vertical="top"/>
    </xf>
    <xf numFmtId="0" fontId="6" fillId="0" borderId="35" xfId="0" applyFont="1" applyBorder="1" applyAlignment="1">
      <alignment horizontal="left" vertical="top" wrapText="1"/>
    </xf>
    <xf numFmtId="14" fontId="6" fillId="0" borderId="17" xfId="0" applyNumberFormat="1" applyFont="1" applyBorder="1" applyAlignment="1">
      <alignment horizontal="left" vertical="top" wrapText="1"/>
    </xf>
    <xf numFmtId="167" fontId="6" fillId="0" borderId="26" xfId="3" applyNumberFormat="1" applyFont="1" applyFill="1" applyBorder="1" applyAlignment="1">
      <alignment horizontal="right" vertical="top"/>
    </xf>
    <xf numFmtId="49" fontId="6" fillId="0" borderId="16" xfId="0" applyNumberFormat="1" applyFont="1" applyFill="1" applyBorder="1" applyAlignment="1">
      <alignment horizontal="left" vertical="top"/>
    </xf>
    <xf numFmtId="0" fontId="6" fillId="0" borderId="16" xfId="0" applyNumberFormat="1" applyFont="1" applyFill="1" applyBorder="1" applyAlignment="1">
      <alignment horizontal="center" vertical="center" wrapText="1"/>
    </xf>
    <xf numFmtId="49" fontId="6" fillId="0" borderId="17" xfId="0" applyNumberFormat="1" applyFont="1" applyFill="1" applyBorder="1" applyAlignment="1">
      <alignment horizontal="left" vertical="top"/>
    </xf>
    <xf numFmtId="14" fontId="6" fillId="0" borderId="0" xfId="0" applyNumberFormat="1" applyFont="1" applyFill="1" applyBorder="1" applyAlignment="1">
      <alignment horizontal="left" vertical="top" wrapText="1"/>
    </xf>
    <xf numFmtId="14" fontId="16" fillId="0" borderId="12" xfId="0" applyNumberFormat="1" applyFont="1" applyBorder="1" applyAlignment="1">
      <alignment horizontal="left" vertical="top"/>
    </xf>
    <xf numFmtId="0" fontId="6" fillId="0" borderId="0" xfId="0" applyFont="1" applyFill="1" applyBorder="1" applyAlignment="1">
      <alignment horizontal="left" vertical="top"/>
    </xf>
    <xf numFmtId="14" fontId="9" fillId="0" borderId="17" xfId="0" applyNumberFormat="1" applyFont="1" applyFill="1" applyBorder="1" applyAlignment="1">
      <alignment horizontal="left" vertical="top" wrapText="1"/>
    </xf>
    <xf numFmtId="167" fontId="6" fillId="0" borderId="24" xfId="0" applyNumberFormat="1" applyFont="1" applyFill="1" applyBorder="1" applyAlignment="1">
      <alignment horizontal="right" vertical="center" wrapText="1"/>
    </xf>
    <xf numFmtId="49" fontId="6" fillId="0" borderId="4" xfId="0" applyNumberFormat="1" applyFont="1" applyBorder="1" applyAlignment="1">
      <alignment horizontal="center" vertical="top"/>
    </xf>
    <xf numFmtId="0" fontId="6" fillId="0" borderId="40" xfId="0" applyFont="1" applyFill="1" applyBorder="1" applyAlignment="1">
      <alignment horizontal="left" vertical="top"/>
    </xf>
    <xf numFmtId="14" fontId="6" fillId="0" borderId="37" xfId="0" applyNumberFormat="1" applyFont="1" applyFill="1" applyBorder="1" applyAlignment="1">
      <alignment horizontal="center" vertical="top"/>
    </xf>
    <xf numFmtId="167" fontId="6" fillId="0" borderId="41" xfId="3" applyNumberFormat="1" applyFont="1" applyFill="1" applyBorder="1" applyAlignment="1">
      <alignment horizontal="right" vertical="top"/>
    </xf>
    <xf numFmtId="0" fontId="16" fillId="0" borderId="0" xfId="0" applyFont="1" applyFill="1" applyAlignment="1">
      <alignment vertical="top" wrapText="1"/>
    </xf>
    <xf numFmtId="14" fontId="9" fillId="6" borderId="2" xfId="0" applyNumberFormat="1" applyFont="1" applyFill="1" applyBorder="1" applyAlignment="1">
      <alignment horizontal="center" vertical="top" wrapText="1"/>
    </xf>
    <xf numFmtId="49" fontId="6" fillId="6" borderId="2" xfId="0" applyNumberFormat="1" applyFont="1" applyFill="1" applyBorder="1" applyAlignment="1">
      <alignment vertical="top" wrapText="1"/>
    </xf>
    <xf numFmtId="14" fontId="9" fillId="6" borderId="18" xfId="0" applyNumberFormat="1" applyFont="1" applyFill="1" applyBorder="1" applyAlignment="1">
      <alignment horizontal="center" vertical="top"/>
    </xf>
    <xf numFmtId="167" fontId="6" fillId="6" borderId="18" xfId="3" applyNumberFormat="1" applyFont="1" applyFill="1" applyBorder="1" applyAlignment="1">
      <alignment horizontal="right" vertical="top"/>
    </xf>
    <xf numFmtId="167" fontId="6" fillId="6" borderId="30" xfId="3" applyNumberFormat="1" applyFont="1" applyFill="1" applyBorder="1" applyAlignment="1">
      <alignment horizontal="right" vertical="top"/>
    </xf>
    <xf numFmtId="14" fontId="18" fillId="0" borderId="2" xfId="0" applyNumberFormat="1" applyFont="1" applyFill="1" applyBorder="1" applyAlignment="1">
      <alignment vertical="top" wrapText="1"/>
    </xf>
    <xf numFmtId="14" fontId="18" fillId="0" borderId="2" xfId="0" applyNumberFormat="1" applyFont="1" applyFill="1" applyBorder="1" applyAlignment="1">
      <alignment horizontal="left" vertical="top" wrapText="1"/>
    </xf>
    <xf numFmtId="14" fontId="18" fillId="0" borderId="17" xfId="0" applyNumberFormat="1" applyFont="1" applyFill="1" applyBorder="1" applyAlignment="1">
      <alignment vertical="top" wrapText="1"/>
    </xf>
    <xf numFmtId="0" fontId="18" fillId="0" borderId="2" xfId="0" applyFont="1" applyFill="1" applyBorder="1" applyAlignment="1">
      <alignment horizontal="center" vertical="top" wrapText="1"/>
    </xf>
    <xf numFmtId="0" fontId="21" fillId="3" borderId="18" xfId="0" applyNumberFormat="1" applyFont="1" applyFill="1" applyBorder="1" applyAlignment="1">
      <alignment horizontal="left" vertical="center" wrapText="1"/>
    </xf>
    <xf numFmtId="0" fontId="18" fillId="3" borderId="18" xfId="0" applyNumberFormat="1" applyFont="1" applyFill="1" applyBorder="1" applyAlignment="1">
      <alignment horizontal="left" vertical="center" wrapText="1"/>
    </xf>
    <xf numFmtId="0" fontId="21" fillId="0" borderId="17" xfId="0" applyNumberFormat="1" applyFont="1" applyFill="1" applyBorder="1" applyAlignment="1">
      <alignment vertical="top" wrapText="1"/>
    </xf>
    <xf numFmtId="0" fontId="21" fillId="0" borderId="2" xfId="0" applyFont="1" applyFill="1" applyBorder="1" applyAlignment="1">
      <alignment vertical="top" wrapText="1"/>
    </xf>
    <xf numFmtId="0" fontId="21" fillId="0" borderId="18" xfId="0" applyFont="1" applyFill="1" applyBorder="1" applyAlignment="1">
      <alignment vertical="top" wrapText="1"/>
    </xf>
    <xf numFmtId="0" fontId="6" fillId="0" borderId="18" xfId="0" applyNumberFormat="1" applyFont="1" applyFill="1" applyBorder="1" applyAlignment="1">
      <alignment horizontal="left" vertical="top" wrapText="1"/>
    </xf>
    <xf numFmtId="14" fontId="6" fillId="0" borderId="2" xfId="0" applyNumberFormat="1" applyFont="1" applyFill="1" applyBorder="1" applyAlignment="1">
      <alignment horizontal="center" vertical="top" wrapText="1"/>
    </xf>
    <xf numFmtId="49" fontId="6" fillId="0" borderId="2" xfId="0" applyNumberFormat="1" applyFont="1" applyFill="1" applyBorder="1" applyAlignment="1">
      <alignment horizontal="left" vertical="top" wrapText="1"/>
    </xf>
    <xf numFmtId="0" fontId="9" fillId="0" borderId="2" xfId="0" applyFont="1" applyFill="1" applyBorder="1" applyAlignment="1">
      <alignment horizontal="center" vertical="top" wrapText="1"/>
    </xf>
    <xf numFmtId="0" fontId="6" fillId="0" borderId="2" xfId="0" applyNumberFormat="1" applyFont="1" applyFill="1" applyBorder="1" applyAlignment="1">
      <alignment horizontal="left" vertical="top" wrapText="1"/>
    </xf>
    <xf numFmtId="14" fontId="9" fillId="0" borderId="2" xfId="0" applyNumberFormat="1" applyFont="1" applyFill="1" applyBorder="1" applyAlignment="1">
      <alignment horizontal="center" vertical="top" wrapText="1"/>
    </xf>
    <xf numFmtId="14" fontId="9" fillId="0" borderId="2" xfId="0" applyNumberFormat="1" applyFont="1" applyFill="1" applyBorder="1" applyAlignment="1">
      <alignment horizontal="center" vertical="top"/>
    </xf>
    <xf numFmtId="0" fontId="6" fillId="0" borderId="2" xfId="0" applyNumberFormat="1" applyFont="1" applyFill="1" applyBorder="1" applyAlignment="1">
      <alignment horizontal="center" vertical="top" wrapText="1"/>
    </xf>
    <xf numFmtId="49" fontId="6" fillId="0" borderId="3" xfId="0" applyNumberFormat="1" applyFont="1" applyFill="1" applyBorder="1" applyAlignment="1">
      <alignment horizontal="left" vertical="top"/>
    </xf>
    <xf numFmtId="0" fontId="9" fillId="0" borderId="2" xfId="0" applyFont="1" applyFill="1" applyBorder="1" applyAlignment="1">
      <alignment horizontal="center" vertical="top"/>
    </xf>
    <xf numFmtId="49" fontId="6" fillId="0" borderId="0" xfId="1" applyNumberFormat="1" applyFont="1" applyFill="1" applyAlignment="1">
      <alignment horizontal="center" vertical="center"/>
    </xf>
    <xf numFmtId="0" fontId="8" fillId="10" borderId="9" xfId="0" applyNumberFormat="1" applyFont="1" applyFill="1" applyBorder="1" applyAlignment="1">
      <alignment horizontal="left" vertical="center" wrapText="1"/>
    </xf>
    <xf numFmtId="0" fontId="8" fillId="10" borderId="10" xfId="0" applyNumberFormat="1" applyFont="1" applyFill="1" applyBorder="1" applyAlignment="1">
      <alignment horizontal="left" vertical="center" wrapText="1"/>
    </xf>
    <xf numFmtId="0" fontId="8" fillId="10" borderId="12" xfId="0" applyNumberFormat="1" applyFont="1" applyFill="1" applyBorder="1" applyAlignment="1">
      <alignment horizontal="left" vertical="center" wrapText="1"/>
    </xf>
    <xf numFmtId="0" fontId="8" fillId="0" borderId="18" xfId="0" applyNumberFormat="1" applyFont="1" applyFill="1" applyBorder="1" applyAlignment="1">
      <alignment horizontal="center" vertical="center" wrapText="1"/>
    </xf>
    <xf numFmtId="0" fontId="8" fillId="0" borderId="17" xfId="0" applyNumberFormat="1" applyFont="1" applyFill="1" applyBorder="1" applyAlignment="1">
      <alignment horizontal="center" vertical="center" wrapText="1"/>
    </xf>
    <xf numFmtId="0" fontId="6" fillId="0" borderId="18" xfId="0" applyNumberFormat="1" applyFont="1" applyFill="1" applyBorder="1" applyAlignment="1">
      <alignment horizontal="left" vertical="center" wrapText="1"/>
    </xf>
    <xf numFmtId="0" fontId="6" fillId="0" borderId="17" xfId="0" applyNumberFormat="1" applyFont="1" applyFill="1" applyBorder="1" applyAlignment="1">
      <alignment horizontal="left" vertical="center" wrapText="1"/>
    </xf>
    <xf numFmtId="0" fontId="8" fillId="10" borderId="2" xfId="0" applyNumberFormat="1" applyFont="1" applyFill="1" applyBorder="1" applyAlignment="1">
      <alignment horizontal="left" vertical="center" wrapText="1"/>
    </xf>
    <xf numFmtId="0" fontId="8" fillId="10" borderId="18" xfId="0" applyNumberFormat="1" applyFont="1" applyFill="1" applyBorder="1" applyAlignment="1">
      <alignment horizontal="left" vertical="center" wrapText="1"/>
    </xf>
    <xf numFmtId="49" fontId="6" fillId="0" borderId="20" xfId="0" applyNumberFormat="1" applyFont="1" applyFill="1" applyBorder="1" applyAlignment="1">
      <alignment horizontal="left" vertical="top"/>
    </xf>
    <xf numFmtId="49" fontId="6" fillId="0" borderId="21" xfId="0" applyNumberFormat="1" applyFont="1" applyFill="1" applyBorder="1" applyAlignment="1">
      <alignment horizontal="left" vertical="top"/>
    </xf>
    <xf numFmtId="49" fontId="6" fillId="0" borderId="22" xfId="0" applyNumberFormat="1" applyFont="1" applyFill="1" applyBorder="1" applyAlignment="1">
      <alignment horizontal="left" vertical="top"/>
    </xf>
    <xf numFmtId="14" fontId="11" fillId="0" borderId="18" xfId="0" applyNumberFormat="1" applyFont="1" applyFill="1" applyBorder="1" applyAlignment="1">
      <alignment horizontal="center" vertical="top"/>
    </xf>
    <xf numFmtId="14" fontId="11" fillId="0" borderId="16" xfId="0" applyNumberFormat="1" applyFont="1" applyFill="1" applyBorder="1" applyAlignment="1">
      <alignment horizontal="center" vertical="top"/>
    </xf>
    <xf numFmtId="14" fontId="11" fillId="0" borderId="17" xfId="0" applyNumberFormat="1" applyFont="1" applyFill="1" applyBorder="1" applyAlignment="1">
      <alignment horizontal="center" vertical="top"/>
    </xf>
    <xf numFmtId="0" fontId="6" fillId="0" borderId="18"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17" xfId="0" applyFont="1" applyFill="1" applyBorder="1" applyAlignment="1">
      <alignment horizontal="left" vertical="top" wrapText="1"/>
    </xf>
    <xf numFmtId="14" fontId="11" fillId="0" borderId="18" xfId="0" applyNumberFormat="1" applyFont="1" applyFill="1" applyBorder="1" applyAlignment="1">
      <alignment horizontal="left" vertical="top" wrapText="1"/>
    </xf>
    <xf numFmtId="14" fontId="11" fillId="0" borderId="16" xfId="0" applyNumberFormat="1" applyFont="1" applyFill="1" applyBorder="1" applyAlignment="1">
      <alignment horizontal="left" vertical="top" wrapText="1"/>
    </xf>
    <xf numFmtId="14" fontId="11" fillId="0" borderId="17" xfId="0" applyNumberFormat="1" applyFont="1" applyFill="1" applyBorder="1" applyAlignment="1">
      <alignment horizontal="left" vertical="top" wrapText="1"/>
    </xf>
    <xf numFmtId="0" fontId="6" fillId="0" borderId="16" xfId="0" applyFont="1" applyFill="1" applyBorder="1" applyAlignment="1">
      <alignment horizontal="left" vertical="top"/>
    </xf>
    <xf numFmtId="0" fontId="6" fillId="0" borderId="18" xfId="0" applyFont="1" applyFill="1" applyBorder="1" applyAlignment="1">
      <alignment horizontal="left" vertical="top"/>
    </xf>
    <xf numFmtId="0" fontId="9" fillId="0" borderId="18" xfId="0" applyFont="1" applyFill="1" applyBorder="1" applyAlignment="1">
      <alignment horizontal="center" vertical="top" wrapText="1"/>
    </xf>
    <xf numFmtId="0" fontId="9" fillId="0" borderId="16" xfId="0" applyFont="1" applyFill="1" applyBorder="1" applyAlignment="1">
      <alignment horizontal="center" vertical="top" wrapText="1"/>
    </xf>
    <xf numFmtId="14" fontId="6" fillId="0" borderId="18" xfId="0" applyNumberFormat="1" applyFont="1" applyFill="1" applyBorder="1" applyAlignment="1">
      <alignment horizontal="left" vertical="top" wrapText="1"/>
    </xf>
    <xf numFmtId="14" fontId="6" fillId="0" borderId="16" xfId="0" applyNumberFormat="1" applyFont="1" applyFill="1" applyBorder="1" applyAlignment="1">
      <alignment horizontal="left" vertical="top" wrapText="1"/>
    </xf>
    <xf numFmtId="14" fontId="6" fillId="0" borderId="17" xfId="0" applyNumberFormat="1" applyFont="1" applyFill="1" applyBorder="1" applyAlignment="1">
      <alignment horizontal="left" vertical="top" wrapText="1"/>
    </xf>
    <xf numFmtId="14" fontId="9" fillId="0" borderId="18" xfId="0" applyNumberFormat="1" applyFont="1" applyFill="1" applyBorder="1" applyAlignment="1">
      <alignment horizontal="center" vertical="top" wrapText="1"/>
    </xf>
    <xf numFmtId="14" fontId="9" fillId="0" borderId="16" xfId="0" applyNumberFormat="1" applyFont="1" applyFill="1" applyBorder="1" applyAlignment="1">
      <alignment horizontal="center" vertical="top" wrapText="1"/>
    </xf>
    <xf numFmtId="14" fontId="9" fillId="0" borderId="17" xfId="0" applyNumberFormat="1" applyFont="1" applyFill="1" applyBorder="1" applyAlignment="1">
      <alignment horizontal="center" vertical="top" wrapText="1"/>
    </xf>
    <xf numFmtId="49" fontId="6" fillId="0" borderId="18" xfId="0" applyNumberFormat="1" applyFont="1" applyFill="1" applyBorder="1" applyAlignment="1">
      <alignment horizontal="left" vertical="center" wrapText="1"/>
    </xf>
    <xf numFmtId="49" fontId="6" fillId="0" borderId="16" xfId="0" applyNumberFormat="1" applyFont="1" applyFill="1" applyBorder="1" applyAlignment="1">
      <alignment horizontal="left" vertical="center" wrapText="1"/>
    </xf>
    <xf numFmtId="49" fontId="6" fillId="0" borderId="17" xfId="0" applyNumberFormat="1" applyFont="1" applyFill="1" applyBorder="1" applyAlignment="1">
      <alignment horizontal="left" vertical="center" wrapText="1"/>
    </xf>
    <xf numFmtId="49" fontId="6" fillId="0" borderId="18" xfId="0" applyNumberFormat="1" applyFont="1" applyFill="1" applyBorder="1" applyAlignment="1">
      <alignment horizontal="left" vertical="top"/>
    </xf>
    <xf numFmtId="49" fontId="6" fillId="0" borderId="16" xfId="0" applyNumberFormat="1" applyFont="1" applyFill="1" applyBorder="1" applyAlignment="1">
      <alignment horizontal="left" vertical="top"/>
    </xf>
    <xf numFmtId="49" fontId="6" fillId="0" borderId="17" xfId="0" applyNumberFormat="1" applyFont="1" applyFill="1" applyBorder="1" applyAlignment="1">
      <alignment horizontal="left" vertical="top"/>
    </xf>
    <xf numFmtId="14" fontId="6" fillId="0" borderId="18" xfId="0" applyNumberFormat="1" applyFont="1" applyFill="1" applyBorder="1" applyAlignment="1">
      <alignment horizontal="center" vertical="center" wrapText="1"/>
    </xf>
    <xf numFmtId="14" fontId="6" fillId="0" borderId="16" xfId="0" applyNumberFormat="1" applyFont="1" applyFill="1" applyBorder="1" applyAlignment="1">
      <alignment horizontal="center" vertical="center" wrapText="1"/>
    </xf>
    <xf numFmtId="14" fontId="6" fillId="0" borderId="17" xfId="0" applyNumberFormat="1" applyFont="1" applyFill="1" applyBorder="1" applyAlignment="1">
      <alignment horizontal="center" vertical="center" wrapText="1"/>
    </xf>
    <xf numFmtId="14" fontId="6" fillId="0" borderId="18" xfId="0" applyNumberFormat="1" applyFont="1" applyFill="1" applyBorder="1" applyAlignment="1">
      <alignment horizontal="center" vertical="top" wrapText="1"/>
    </xf>
    <xf numFmtId="14" fontId="6" fillId="0" borderId="16" xfId="0" applyNumberFormat="1" applyFont="1" applyFill="1" applyBorder="1" applyAlignment="1">
      <alignment horizontal="center" vertical="top" wrapText="1"/>
    </xf>
    <xf numFmtId="14" fontId="6" fillId="0" borderId="17" xfId="0" applyNumberFormat="1" applyFont="1" applyFill="1" applyBorder="1" applyAlignment="1">
      <alignment horizontal="center" vertical="top" wrapText="1"/>
    </xf>
    <xf numFmtId="0" fontId="9" fillId="0" borderId="18" xfId="0" applyFont="1" applyFill="1" applyBorder="1" applyAlignment="1">
      <alignment horizontal="center" vertical="top"/>
    </xf>
    <xf numFmtId="0" fontId="9" fillId="0" borderId="16" xfId="0" applyFont="1" applyFill="1" applyBorder="1" applyAlignment="1">
      <alignment horizontal="center" vertical="top"/>
    </xf>
    <xf numFmtId="0" fontId="9" fillId="0" borderId="17" xfId="0" applyFont="1" applyFill="1" applyBorder="1" applyAlignment="1">
      <alignment horizontal="center" vertical="top"/>
    </xf>
    <xf numFmtId="0" fontId="9" fillId="0" borderId="17" xfId="0" applyFont="1" applyFill="1" applyBorder="1" applyAlignment="1">
      <alignment horizontal="center" vertical="top" wrapText="1"/>
    </xf>
    <xf numFmtId="0" fontId="6" fillId="0" borderId="32" xfId="0" applyFont="1" applyFill="1" applyBorder="1" applyAlignment="1">
      <alignment horizontal="left" vertical="top" wrapText="1"/>
    </xf>
    <xf numFmtId="0" fontId="6" fillId="0" borderId="32" xfId="0" applyFont="1" applyBorder="1" applyAlignment="1">
      <alignment horizontal="left" vertical="top" wrapText="1"/>
    </xf>
    <xf numFmtId="167" fontId="6" fillId="0" borderId="2" xfId="3" applyNumberFormat="1" applyFont="1" applyFill="1" applyBorder="1" applyAlignment="1">
      <alignment horizontal="center" vertical="top"/>
    </xf>
    <xf numFmtId="167" fontId="6" fillId="0" borderId="5" xfId="3" applyNumberFormat="1" applyFont="1" applyFill="1" applyBorder="1" applyAlignment="1">
      <alignment horizontal="center" vertical="top"/>
    </xf>
    <xf numFmtId="0" fontId="8" fillId="8" borderId="3" xfId="0" applyNumberFormat="1" applyFont="1" applyFill="1" applyBorder="1" applyAlignment="1">
      <alignment horizontal="left" vertical="top" wrapText="1"/>
    </xf>
    <xf numFmtId="0" fontId="8" fillId="8" borderId="2" xfId="0" applyNumberFormat="1" applyFont="1" applyFill="1" applyBorder="1" applyAlignment="1">
      <alignment horizontal="left" vertical="top" wrapText="1"/>
    </xf>
    <xf numFmtId="0" fontId="11" fillId="0" borderId="3" xfId="0" applyNumberFormat="1" applyFont="1" applyFill="1" applyBorder="1" applyAlignment="1">
      <alignment horizontal="left" vertical="top"/>
    </xf>
    <xf numFmtId="0" fontId="6" fillId="3" borderId="2" xfId="0" applyNumberFormat="1" applyFont="1" applyFill="1" applyBorder="1" applyAlignment="1">
      <alignment horizontal="left" vertical="top" wrapText="1"/>
    </xf>
    <xf numFmtId="14" fontId="9" fillId="0" borderId="2" xfId="0" applyNumberFormat="1" applyFont="1" applyFill="1" applyBorder="1" applyAlignment="1">
      <alignment horizontal="center" vertical="top"/>
    </xf>
    <xf numFmtId="14" fontId="9" fillId="0" borderId="2" xfId="0" applyNumberFormat="1" applyFont="1" applyFill="1" applyBorder="1" applyAlignment="1">
      <alignment horizontal="center" vertical="top" wrapText="1"/>
    </xf>
    <xf numFmtId="49" fontId="6" fillId="0" borderId="2" xfId="0" applyNumberFormat="1" applyFont="1" applyFill="1" applyBorder="1" applyAlignment="1">
      <alignment horizontal="center" vertical="top" wrapText="1"/>
    </xf>
    <xf numFmtId="0" fontId="6" fillId="0" borderId="9" xfId="0" applyNumberFormat="1" applyFont="1" applyFill="1" applyBorder="1" applyAlignment="1">
      <alignment horizontal="center" vertical="top" wrapText="1"/>
    </xf>
    <xf numFmtId="0" fontId="6" fillId="0" borderId="2" xfId="0" applyNumberFormat="1" applyFont="1" applyFill="1" applyBorder="1" applyAlignment="1">
      <alignment horizontal="center" vertical="top" wrapText="1"/>
    </xf>
    <xf numFmtId="14" fontId="9" fillId="0" borderId="12" xfId="0" applyNumberFormat="1" applyFont="1" applyFill="1" applyBorder="1" applyAlignment="1">
      <alignment horizontal="center" vertical="top" wrapText="1"/>
    </xf>
    <xf numFmtId="0" fontId="11" fillId="0" borderId="3" xfId="0" applyNumberFormat="1" applyFont="1" applyFill="1" applyBorder="1" applyAlignment="1">
      <alignment horizontal="center" vertical="top"/>
    </xf>
    <xf numFmtId="14" fontId="6" fillId="0" borderId="2" xfId="0" applyNumberFormat="1" applyFont="1" applyFill="1" applyBorder="1" applyAlignment="1">
      <alignment horizontal="center" vertical="top" wrapText="1"/>
    </xf>
    <xf numFmtId="0" fontId="6" fillId="0" borderId="18" xfId="0" applyNumberFormat="1" applyFont="1" applyFill="1" applyBorder="1" applyAlignment="1">
      <alignment horizontal="left" vertical="top" wrapText="1"/>
    </xf>
    <xf numFmtId="0" fontId="6" fillId="0" borderId="17" xfId="0" applyNumberFormat="1" applyFont="1" applyFill="1" applyBorder="1" applyAlignment="1">
      <alignment horizontal="left" vertical="top" wrapText="1"/>
    </xf>
    <xf numFmtId="0" fontId="11" fillId="0" borderId="20" xfId="0" applyNumberFormat="1" applyFont="1" applyFill="1" applyBorder="1" applyAlignment="1">
      <alignment horizontal="center" vertical="top"/>
    </xf>
    <xf numFmtId="0" fontId="11" fillId="0" borderId="21" xfId="0" applyNumberFormat="1" applyFont="1" applyFill="1" applyBorder="1" applyAlignment="1">
      <alignment horizontal="center" vertical="top"/>
    </xf>
    <xf numFmtId="0" fontId="11" fillId="0" borderId="22" xfId="0" applyNumberFormat="1" applyFont="1" applyFill="1" applyBorder="1" applyAlignment="1">
      <alignment horizontal="center" vertical="top"/>
    </xf>
    <xf numFmtId="49" fontId="6" fillId="0" borderId="18" xfId="0" applyNumberFormat="1" applyFont="1" applyFill="1" applyBorder="1" applyAlignment="1">
      <alignment horizontal="center" vertical="top" wrapText="1"/>
    </xf>
    <xf numFmtId="49" fontId="6" fillId="0" borderId="16" xfId="0" applyNumberFormat="1" applyFont="1" applyFill="1" applyBorder="1" applyAlignment="1">
      <alignment horizontal="center" vertical="top" wrapText="1"/>
    </xf>
    <xf numFmtId="49" fontId="6" fillId="0" borderId="17" xfId="0" applyNumberFormat="1" applyFont="1" applyFill="1" applyBorder="1" applyAlignment="1">
      <alignment horizontal="center" vertical="top" wrapText="1"/>
    </xf>
    <xf numFmtId="0" fontId="6" fillId="0" borderId="16" xfId="0" applyNumberFormat="1" applyFont="1" applyFill="1" applyBorder="1" applyAlignment="1">
      <alignment horizontal="left" vertical="top" wrapText="1"/>
    </xf>
    <xf numFmtId="49" fontId="6" fillId="0" borderId="18" xfId="0" applyNumberFormat="1" applyFont="1" applyFill="1" applyBorder="1" applyAlignment="1">
      <alignment horizontal="left" vertical="top" wrapText="1"/>
    </xf>
    <xf numFmtId="49" fontId="6" fillId="0" borderId="16" xfId="0" applyNumberFormat="1" applyFont="1" applyFill="1" applyBorder="1" applyAlignment="1">
      <alignment horizontal="left" vertical="top" wrapText="1"/>
    </xf>
    <xf numFmtId="49" fontId="6" fillId="0" borderId="17" xfId="0" applyNumberFormat="1" applyFont="1" applyFill="1" applyBorder="1" applyAlignment="1">
      <alignment horizontal="left" vertical="top" wrapText="1"/>
    </xf>
    <xf numFmtId="0" fontId="6" fillId="0" borderId="18" xfId="0" applyFont="1" applyFill="1" applyBorder="1" applyAlignment="1">
      <alignment horizontal="center" vertical="top" wrapText="1"/>
    </xf>
    <xf numFmtId="0" fontId="6" fillId="0" borderId="16" xfId="0" applyFont="1" applyFill="1" applyBorder="1" applyAlignment="1">
      <alignment horizontal="center" vertical="top" wrapText="1"/>
    </xf>
    <xf numFmtId="14" fontId="9" fillId="0" borderId="18" xfId="0" applyNumberFormat="1" applyFont="1" applyFill="1" applyBorder="1" applyAlignment="1">
      <alignment horizontal="center" vertical="top"/>
    </xf>
    <xf numFmtId="14" fontId="9" fillId="0" borderId="16" xfId="0" applyNumberFormat="1" applyFont="1" applyFill="1" applyBorder="1" applyAlignment="1">
      <alignment horizontal="center" vertical="top"/>
    </xf>
    <xf numFmtId="49" fontId="6" fillId="0" borderId="9" xfId="0" applyNumberFormat="1" applyFont="1" applyFill="1" applyBorder="1" applyAlignment="1">
      <alignment horizontal="center" vertical="top" wrapText="1"/>
    </xf>
    <xf numFmtId="167" fontId="6" fillId="0" borderId="18" xfId="3" applyNumberFormat="1" applyFont="1" applyFill="1" applyBorder="1" applyAlignment="1">
      <alignment horizontal="center" vertical="top"/>
    </xf>
    <xf numFmtId="167" fontId="6" fillId="0" borderId="17" xfId="3" applyNumberFormat="1" applyFont="1" applyFill="1" applyBorder="1" applyAlignment="1">
      <alignment horizontal="center" vertical="top"/>
    </xf>
    <xf numFmtId="167" fontId="6" fillId="0" borderId="30" xfId="3" applyNumberFormat="1" applyFont="1" applyFill="1" applyBorder="1" applyAlignment="1">
      <alignment horizontal="center" vertical="top"/>
    </xf>
    <xf numFmtId="167" fontId="6" fillId="0" borderId="33" xfId="3" applyNumberFormat="1" applyFont="1" applyFill="1" applyBorder="1" applyAlignment="1">
      <alignment horizontal="center" vertical="top"/>
    </xf>
    <xf numFmtId="0" fontId="6" fillId="0" borderId="2" xfId="0" applyFont="1" applyFill="1" applyBorder="1" applyAlignment="1">
      <alignment horizontal="left" vertical="top" wrapText="1"/>
    </xf>
    <xf numFmtId="0" fontId="6" fillId="0" borderId="2" xfId="0" applyNumberFormat="1" applyFont="1" applyFill="1" applyBorder="1" applyAlignment="1">
      <alignment horizontal="left" vertical="top" wrapText="1"/>
    </xf>
    <xf numFmtId="49" fontId="6" fillId="0" borderId="2" xfId="0" applyNumberFormat="1" applyFont="1" applyFill="1" applyBorder="1" applyAlignment="1" applyProtection="1">
      <alignment horizontal="left" vertical="top" wrapText="1"/>
    </xf>
    <xf numFmtId="49" fontId="6" fillId="0" borderId="18" xfId="0" applyNumberFormat="1" applyFont="1" applyFill="1" applyBorder="1" applyAlignment="1" applyProtection="1">
      <alignment horizontal="center" vertical="top" wrapText="1"/>
    </xf>
    <xf numFmtId="49" fontId="6" fillId="0" borderId="17" xfId="0" applyNumberFormat="1" applyFont="1" applyFill="1" applyBorder="1" applyAlignment="1" applyProtection="1">
      <alignment horizontal="center" vertical="top" wrapText="1"/>
    </xf>
    <xf numFmtId="49" fontId="6" fillId="0" borderId="18" xfId="0" applyNumberFormat="1" applyFont="1" applyFill="1" applyBorder="1" applyAlignment="1" applyProtection="1">
      <alignment horizontal="left" vertical="top" wrapText="1"/>
    </xf>
    <xf numFmtId="49" fontId="6" fillId="0" borderId="16" xfId="0" applyNumberFormat="1" applyFont="1" applyFill="1" applyBorder="1" applyAlignment="1" applyProtection="1">
      <alignment horizontal="left" vertical="top" wrapText="1"/>
    </xf>
    <xf numFmtId="49" fontId="6" fillId="0" borderId="17" xfId="0" applyNumberFormat="1" applyFont="1" applyFill="1" applyBorder="1" applyAlignment="1" applyProtection="1">
      <alignment horizontal="left" vertical="top" wrapText="1"/>
    </xf>
    <xf numFmtId="49" fontId="6" fillId="0" borderId="2" xfId="0" applyNumberFormat="1" applyFont="1" applyFill="1" applyBorder="1" applyAlignment="1" applyProtection="1">
      <alignment horizontal="center" vertical="top" wrapText="1"/>
    </xf>
    <xf numFmtId="0" fontId="8" fillId="3" borderId="3" xfId="0" applyNumberFormat="1" applyFont="1" applyFill="1" applyBorder="1" applyAlignment="1">
      <alignment horizontal="left" vertical="top" wrapText="1"/>
    </xf>
    <xf numFmtId="0" fontId="8" fillId="3" borderId="2" xfId="0" applyNumberFormat="1" applyFont="1" applyFill="1" applyBorder="1" applyAlignment="1">
      <alignment horizontal="left" vertical="top" wrapText="1"/>
    </xf>
    <xf numFmtId="14" fontId="9" fillId="3" borderId="2" xfId="0" applyNumberFormat="1" applyFont="1" applyFill="1" applyBorder="1" applyAlignment="1">
      <alignment horizontal="center" vertical="top"/>
    </xf>
    <xf numFmtId="14" fontId="9" fillId="3" borderId="2" xfId="0" applyNumberFormat="1" applyFont="1" applyFill="1" applyBorder="1" applyAlignment="1">
      <alignment horizontal="center" vertical="top" wrapText="1"/>
    </xf>
    <xf numFmtId="49" fontId="6" fillId="0" borderId="31" xfId="0" applyNumberFormat="1" applyFont="1" applyFill="1" applyBorder="1" applyAlignment="1">
      <alignment horizontal="center" vertical="top" wrapText="1"/>
    </xf>
    <xf numFmtId="0" fontId="6" fillId="0" borderId="2" xfId="0"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0" fontId="6" fillId="0" borderId="2" xfId="0" applyFont="1" applyFill="1" applyBorder="1" applyAlignment="1">
      <alignment horizontal="left" wrapText="1"/>
    </xf>
    <xf numFmtId="170" fontId="6" fillId="0" borderId="18" xfId="0" applyNumberFormat="1" applyFont="1" applyFill="1" applyBorder="1" applyAlignment="1">
      <alignment horizontal="left" vertical="top" wrapText="1"/>
    </xf>
    <xf numFmtId="170" fontId="6" fillId="0" borderId="17" xfId="0" applyNumberFormat="1" applyFont="1" applyFill="1" applyBorder="1" applyAlignment="1">
      <alignment horizontal="left" vertical="top" wrapText="1"/>
    </xf>
    <xf numFmtId="14" fontId="9" fillId="0" borderId="24" xfId="0" applyNumberFormat="1" applyFont="1" applyFill="1" applyBorder="1" applyAlignment="1">
      <alignment horizontal="center" vertical="top" wrapText="1"/>
    </xf>
    <xf numFmtId="167" fontId="6" fillId="0" borderId="16" xfId="3" applyNumberFormat="1" applyFont="1" applyFill="1" applyBorder="1" applyAlignment="1">
      <alignment horizontal="center" vertical="top"/>
    </xf>
    <xf numFmtId="167" fontId="6" fillId="3" borderId="2" xfId="3" applyNumberFormat="1" applyFont="1" applyFill="1" applyBorder="1" applyAlignment="1">
      <alignment horizontal="center" vertical="top"/>
    </xf>
    <xf numFmtId="167" fontId="6" fillId="3" borderId="5" xfId="3" applyNumberFormat="1" applyFont="1" applyFill="1" applyBorder="1" applyAlignment="1">
      <alignment horizontal="center" vertical="top"/>
    </xf>
    <xf numFmtId="0" fontId="8" fillId="0" borderId="3" xfId="0" applyNumberFormat="1" applyFont="1" applyFill="1" applyBorder="1" applyAlignment="1">
      <alignment horizontal="left" vertical="top" wrapText="1"/>
    </xf>
    <xf numFmtId="0" fontId="8" fillId="0" borderId="2" xfId="0" applyNumberFormat="1" applyFont="1" applyFill="1" applyBorder="1" applyAlignment="1">
      <alignment horizontal="left" vertical="top" wrapText="1"/>
    </xf>
    <xf numFmtId="0" fontId="6" fillId="3" borderId="2" xfId="0" applyFont="1" applyFill="1" applyBorder="1" applyAlignment="1">
      <alignment horizontal="left" vertical="top" wrapText="1"/>
    </xf>
    <xf numFmtId="14" fontId="6" fillId="3" borderId="2" xfId="0" applyNumberFormat="1" applyFont="1" applyFill="1" applyBorder="1" applyAlignment="1">
      <alignment horizontal="center" vertical="top" wrapText="1"/>
    </xf>
    <xf numFmtId="0" fontId="9" fillId="0" borderId="2" xfId="0" applyFont="1" applyFill="1" applyBorder="1" applyAlignment="1">
      <alignment horizontal="center" vertical="top" wrapText="1"/>
    </xf>
    <xf numFmtId="49" fontId="6" fillId="3" borderId="3" xfId="0" applyNumberFormat="1" applyFont="1" applyFill="1" applyBorder="1" applyAlignment="1">
      <alignment horizontal="center" vertical="top"/>
    </xf>
    <xf numFmtId="0" fontId="9" fillId="3" borderId="2" xfId="0" applyFont="1" applyFill="1" applyBorder="1" applyAlignment="1">
      <alignment horizontal="center" vertical="top"/>
    </xf>
    <xf numFmtId="0" fontId="9" fillId="3" borderId="2" xfId="0" applyFont="1" applyFill="1" applyBorder="1" applyAlignment="1">
      <alignment horizontal="center" vertical="top" wrapText="1"/>
    </xf>
    <xf numFmtId="49" fontId="6" fillId="3" borderId="2" xfId="0" applyNumberFormat="1" applyFont="1" applyFill="1" applyBorder="1" applyAlignment="1">
      <alignment horizontal="center" vertical="top" wrapText="1"/>
    </xf>
    <xf numFmtId="0" fontId="6" fillId="3" borderId="9" xfId="0" applyNumberFormat="1" applyFont="1" applyFill="1" applyBorder="1" applyAlignment="1">
      <alignment horizontal="center" vertical="top" wrapText="1"/>
    </xf>
    <xf numFmtId="0" fontId="9" fillId="3" borderId="12" xfId="0" applyFont="1" applyFill="1" applyBorder="1" applyAlignment="1">
      <alignment horizontal="center" vertical="top" wrapText="1"/>
    </xf>
    <xf numFmtId="0" fontId="6" fillId="3" borderId="2" xfId="0" applyNumberFormat="1" applyFont="1" applyFill="1" applyBorder="1" applyAlignment="1">
      <alignment horizontal="center" vertical="top" wrapText="1"/>
    </xf>
    <xf numFmtId="0" fontId="6" fillId="0" borderId="18" xfId="0" applyNumberFormat="1" applyFont="1" applyFill="1" applyBorder="1" applyAlignment="1">
      <alignment horizontal="center" vertical="top" wrapText="1"/>
    </xf>
    <xf numFmtId="0" fontId="15" fillId="0" borderId="16" xfId="0" applyNumberFormat="1" applyFont="1" applyBorder="1" applyAlignment="1">
      <alignment horizontal="center" vertical="top" wrapText="1"/>
    </xf>
    <xf numFmtId="0" fontId="15" fillId="0" borderId="17" xfId="0" applyNumberFormat="1" applyFont="1" applyBorder="1" applyAlignment="1">
      <alignment horizontal="center" vertical="top" wrapText="1"/>
    </xf>
    <xf numFmtId="0" fontId="15" fillId="0" borderId="16" xfId="0" applyFont="1" applyBorder="1" applyAlignment="1">
      <alignment horizontal="center" vertical="top" wrapText="1"/>
    </xf>
    <xf numFmtId="0" fontId="15" fillId="0" borderId="17" xfId="0" applyFont="1" applyBorder="1" applyAlignment="1">
      <alignment horizontal="center" vertical="top" wrapText="1"/>
    </xf>
    <xf numFmtId="49" fontId="6" fillId="0" borderId="2" xfId="0" applyNumberFormat="1" applyFont="1" applyFill="1" applyBorder="1" applyAlignment="1">
      <alignment horizontal="center" vertical="top"/>
    </xf>
    <xf numFmtId="0" fontId="16" fillId="0" borderId="2" xfId="0" applyFont="1" applyFill="1" applyBorder="1" applyAlignment="1"/>
    <xf numFmtId="0" fontId="15" fillId="0" borderId="2" xfId="0" applyFont="1" applyBorder="1" applyAlignment="1"/>
    <xf numFmtId="49" fontId="6" fillId="0" borderId="2" xfId="0" applyNumberFormat="1" applyFont="1" applyFill="1" applyBorder="1" applyAlignment="1">
      <alignment vertical="top"/>
    </xf>
    <xf numFmtId="0" fontId="15" fillId="0" borderId="2" xfId="0" applyFont="1" applyBorder="1" applyAlignment="1">
      <alignment vertical="top"/>
    </xf>
    <xf numFmtId="49" fontId="6" fillId="0" borderId="2" xfId="0" applyNumberFormat="1" applyFont="1" applyFill="1" applyBorder="1" applyAlignment="1">
      <alignment horizontal="left" vertical="top" wrapText="1"/>
    </xf>
    <xf numFmtId="0" fontId="6" fillId="0" borderId="16" xfId="0" applyNumberFormat="1" applyFont="1" applyFill="1" applyBorder="1" applyAlignment="1">
      <alignment horizontal="center" vertical="top" wrapText="1"/>
    </xf>
    <xf numFmtId="0" fontId="6" fillId="0" borderId="17" xfId="0" applyNumberFormat="1" applyFont="1" applyFill="1" applyBorder="1" applyAlignment="1">
      <alignment horizontal="center" vertical="top" wrapText="1"/>
    </xf>
    <xf numFmtId="0" fontId="16" fillId="0" borderId="18" xfId="0" applyFont="1" applyFill="1" applyBorder="1" applyAlignment="1"/>
    <xf numFmtId="0" fontId="16" fillId="0" borderId="16" xfId="0" applyFont="1" applyFill="1" applyBorder="1" applyAlignment="1"/>
    <xf numFmtId="0" fontId="15" fillId="0" borderId="16" xfId="0" applyFont="1" applyBorder="1" applyAlignment="1"/>
    <xf numFmtId="0" fontId="15" fillId="0" borderId="17" xfId="0" applyFont="1" applyBorder="1" applyAlignment="1"/>
    <xf numFmtId="0" fontId="6" fillId="0" borderId="18" xfId="0" applyNumberFormat="1" applyFont="1" applyFill="1" applyBorder="1" applyAlignment="1">
      <alignment vertical="top" wrapText="1"/>
    </xf>
    <xf numFmtId="0" fontId="6" fillId="0" borderId="16" xfId="0" applyNumberFormat="1" applyFont="1" applyFill="1" applyBorder="1" applyAlignment="1">
      <alignment vertical="top" wrapText="1"/>
    </xf>
    <xf numFmtId="0" fontId="6" fillId="0" borderId="17" xfId="0" applyNumberFormat="1" applyFont="1" applyFill="1" applyBorder="1" applyAlignment="1">
      <alignment vertical="top" wrapText="1"/>
    </xf>
    <xf numFmtId="0" fontId="15" fillId="0" borderId="16" xfId="0" applyFont="1" applyBorder="1" applyAlignment="1">
      <alignment vertical="top"/>
    </xf>
    <xf numFmtId="0" fontId="15" fillId="0" borderId="16" xfId="0" applyFont="1" applyBorder="1" applyAlignment="1">
      <alignment horizontal="center" vertical="top"/>
    </xf>
    <xf numFmtId="0" fontId="8" fillId="9" borderId="2" xfId="0" applyNumberFormat="1" applyFont="1" applyFill="1" applyBorder="1" applyAlignment="1">
      <alignment horizontal="left" vertical="center" wrapText="1"/>
    </xf>
    <xf numFmtId="0" fontId="11" fillId="0" borderId="18" xfId="0" applyNumberFormat="1" applyFont="1" applyFill="1" applyBorder="1" applyAlignment="1">
      <alignment horizontal="center" vertical="top"/>
    </xf>
    <xf numFmtId="0" fontId="11" fillId="0" borderId="16" xfId="0" applyNumberFormat="1" applyFont="1" applyFill="1" applyBorder="1" applyAlignment="1">
      <alignment horizontal="center" vertical="top"/>
    </xf>
    <xf numFmtId="0" fontId="11" fillId="0" borderId="2" xfId="0" applyNumberFormat="1" applyFont="1" applyFill="1" applyBorder="1" applyAlignment="1">
      <alignment horizontal="center" vertical="top"/>
    </xf>
    <xf numFmtId="0" fontId="11" fillId="0" borderId="24" xfId="0" applyNumberFormat="1" applyFont="1" applyFill="1" applyBorder="1" applyAlignment="1">
      <alignment horizontal="center" vertical="top"/>
    </xf>
    <xf numFmtId="0" fontId="11" fillId="0" borderId="25" xfId="0" applyNumberFormat="1" applyFont="1" applyFill="1" applyBorder="1" applyAlignment="1">
      <alignment horizontal="center" vertical="top"/>
    </xf>
    <xf numFmtId="0" fontId="11" fillId="0" borderId="26" xfId="0" applyNumberFormat="1" applyFont="1" applyFill="1" applyBorder="1" applyAlignment="1">
      <alignment horizontal="center" vertical="top"/>
    </xf>
    <xf numFmtId="14" fontId="9" fillId="0" borderId="17" xfId="0" applyNumberFormat="1" applyFont="1" applyFill="1" applyBorder="1" applyAlignment="1">
      <alignment horizontal="center" vertical="top"/>
    </xf>
    <xf numFmtId="167" fontId="12" fillId="8" borderId="19" xfId="3" applyNumberFormat="1" applyFont="1" applyFill="1" applyBorder="1" applyAlignment="1">
      <alignment wrapText="1"/>
    </xf>
    <xf numFmtId="167" fontId="12" fillId="8" borderId="10" xfId="3" applyNumberFormat="1" applyFont="1" applyFill="1" applyBorder="1" applyAlignment="1">
      <alignment wrapText="1"/>
    </xf>
    <xf numFmtId="167" fontId="12" fillId="8" borderId="12" xfId="3" applyNumberFormat="1" applyFont="1" applyFill="1" applyBorder="1" applyAlignment="1">
      <alignment wrapText="1"/>
    </xf>
    <xf numFmtId="0" fontId="8" fillId="0" borderId="19" xfId="0" applyNumberFormat="1" applyFont="1" applyFill="1" applyBorder="1" applyAlignment="1">
      <alignment horizontal="left" vertical="top" wrapText="1"/>
    </xf>
    <xf numFmtId="0" fontId="8" fillId="0" borderId="10" xfId="0" applyNumberFormat="1" applyFont="1" applyFill="1" applyBorder="1" applyAlignment="1">
      <alignment horizontal="left" vertical="top" wrapText="1"/>
    </xf>
    <xf numFmtId="0" fontId="8" fillId="0" borderId="12" xfId="0" applyNumberFormat="1" applyFont="1" applyFill="1" applyBorder="1" applyAlignment="1">
      <alignment horizontal="left" vertical="top" wrapText="1"/>
    </xf>
    <xf numFmtId="0" fontId="8" fillId="9" borderId="9" xfId="0" applyNumberFormat="1" applyFont="1" applyFill="1" applyBorder="1" applyAlignment="1">
      <alignment horizontal="left" vertical="center" wrapText="1"/>
    </xf>
    <xf numFmtId="0" fontId="8" fillId="9" borderId="10" xfId="0" applyNumberFormat="1" applyFont="1" applyFill="1" applyBorder="1" applyAlignment="1">
      <alignment horizontal="left" vertical="center" wrapText="1"/>
    </xf>
    <xf numFmtId="0" fontId="8" fillId="9" borderId="12" xfId="0" applyNumberFormat="1" applyFont="1" applyFill="1" applyBorder="1" applyAlignment="1">
      <alignment horizontal="left" vertical="center" wrapText="1"/>
    </xf>
    <xf numFmtId="0" fontId="15" fillId="0" borderId="10" xfId="0" applyFont="1" applyBorder="1" applyAlignment="1">
      <alignment wrapText="1"/>
    </xf>
    <xf numFmtId="0" fontId="15" fillId="0" borderId="12" xfId="0" applyFont="1" applyBorder="1" applyAlignment="1">
      <alignment wrapText="1"/>
    </xf>
    <xf numFmtId="0" fontId="6" fillId="0" borderId="17" xfId="0" applyFont="1" applyFill="1" applyBorder="1" applyAlignment="1">
      <alignment horizontal="center" vertical="top" wrapText="1"/>
    </xf>
    <xf numFmtId="0" fontId="11" fillId="0" borderId="18" xfId="0" applyFont="1" applyFill="1" applyBorder="1" applyAlignment="1">
      <alignment vertical="top" wrapText="1"/>
    </xf>
    <xf numFmtId="0" fontId="11" fillId="0" borderId="16" xfId="0" applyFont="1" applyBorder="1" applyAlignment="1">
      <alignment vertical="top" wrapText="1"/>
    </xf>
    <xf numFmtId="0" fontId="6" fillId="0" borderId="17" xfId="0" applyFont="1" applyBorder="1" applyAlignment="1">
      <alignment vertical="top" wrapText="1"/>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49" fontId="6" fillId="0" borderId="18"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0" fontId="6" fillId="3" borderId="18" xfId="0" applyNumberFormat="1" applyFont="1" applyFill="1" applyBorder="1" applyAlignment="1" applyProtection="1">
      <alignment horizontal="center" vertical="center" wrapText="1" shrinkToFit="1"/>
      <protection locked="0"/>
    </xf>
    <xf numFmtId="0" fontId="6" fillId="3" borderId="16" xfId="0" applyNumberFormat="1" applyFont="1" applyFill="1" applyBorder="1" applyAlignment="1" applyProtection="1">
      <alignment horizontal="center" vertical="center" wrapText="1" shrinkToFit="1"/>
      <protection locked="0"/>
    </xf>
    <xf numFmtId="0" fontId="6" fillId="3" borderId="17" xfId="0" applyNumberFormat="1" applyFont="1" applyFill="1" applyBorder="1" applyAlignment="1" applyProtection="1">
      <alignment horizontal="center" vertical="center" wrapText="1" shrinkToFit="1"/>
      <protection locked="0"/>
    </xf>
    <xf numFmtId="0" fontId="7" fillId="0" borderId="18"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17" xfId="0" applyFont="1" applyFill="1" applyBorder="1" applyAlignment="1">
      <alignment horizontal="left" vertical="top" wrapText="1"/>
    </xf>
    <xf numFmtId="169" fontId="11" fillId="3" borderId="18" xfId="0" applyNumberFormat="1" applyFont="1" applyFill="1" applyBorder="1" applyAlignment="1" applyProtection="1">
      <alignment horizontal="center" vertical="center" wrapText="1"/>
      <protection locked="0"/>
    </xf>
    <xf numFmtId="169" fontId="11" fillId="3" borderId="17" xfId="0" applyNumberFormat="1" applyFont="1" applyFill="1" applyBorder="1" applyAlignment="1" applyProtection="1">
      <alignment horizontal="center" vertical="center" wrapText="1"/>
      <protection locked="0"/>
    </xf>
    <xf numFmtId="0" fontId="12" fillId="8" borderId="3" xfId="0" applyNumberFormat="1" applyFont="1" applyFill="1" applyBorder="1" applyAlignment="1">
      <alignment horizontal="left" vertical="top" wrapText="1"/>
    </xf>
    <xf numFmtId="0" fontId="12" fillId="8" borderId="2" xfId="0" applyNumberFormat="1" applyFont="1" applyFill="1" applyBorder="1" applyAlignment="1">
      <alignment horizontal="left" vertical="top" wrapText="1"/>
    </xf>
    <xf numFmtId="49" fontId="6" fillId="0" borderId="18" xfId="0" applyNumberFormat="1" applyFont="1" applyFill="1" applyBorder="1" applyAlignment="1">
      <alignment vertical="top" wrapText="1"/>
    </xf>
    <xf numFmtId="49" fontId="6" fillId="0" borderId="17" xfId="0" applyNumberFormat="1" applyFont="1" applyFill="1" applyBorder="1" applyAlignment="1">
      <alignment vertical="top" wrapText="1"/>
    </xf>
    <xf numFmtId="11" fontId="6" fillId="0" borderId="18" xfId="0" applyNumberFormat="1" applyFont="1" applyFill="1" applyBorder="1" applyAlignment="1">
      <alignment vertical="center" wrapText="1"/>
    </xf>
    <xf numFmtId="11" fontId="6" fillId="0" borderId="16" xfId="0" applyNumberFormat="1" applyFont="1" applyFill="1" applyBorder="1" applyAlignment="1">
      <alignment vertical="center" wrapText="1"/>
    </xf>
    <xf numFmtId="11" fontId="6" fillId="0" borderId="17" xfId="0" applyNumberFormat="1" applyFont="1" applyFill="1" applyBorder="1" applyAlignment="1">
      <alignment vertical="center" wrapText="1"/>
    </xf>
    <xf numFmtId="49" fontId="6" fillId="0" borderId="16" xfId="0" applyNumberFormat="1" applyFont="1" applyFill="1" applyBorder="1" applyAlignment="1">
      <alignment horizontal="center" vertical="center" wrapText="1"/>
    </xf>
    <xf numFmtId="0" fontId="6" fillId="0" borderId="18" xfId="0" applyFont="1" applyFill="1" applyBorder="1" applyAlignment="1">
      <alignment vertical="top" wrapText="1"/>
    </xf>
    <xf numFmtId="0" fontId="6" fillId="0" borderId="17" xfId="0" applyFont="1" applyFill="1" applyBorder="1" applyAlignment="1">
      <alignment vertical="top" wrapText="1"/>
    </xf>
    <xf numFmtId="0" fontId="6" fillId="0" borderId="16" xfId="0" applyFont="1" applyFill="1" applyBorder="1" applyAlignment="1">
      <alignment vertical="top" wrapText="1"/>
    </xf>
    <xf numFmtId="16" fontId="11" fillId="0" borderId="20" xfId="0" applyNumberFormat="1" applyFont="1" applyFill="1" applyBorder="1" applyAlignment="1">
      <alignment horizontal="left" vertical="top"/>
    </xf>
    <xf numFmtId="16" fontId="11" fillId="0" borderId="21" xfId="0" applyNumberFormat="1" applyFont="1" applyFill="1" applyBorder="1" applyAlignment="1">
      <alignment horizontal="left" vertical="top"/>
    </xf>
    <xf numFmtId="16" fontId="11" fillId="0" borderId="22" xfId="0" applyNumberFormat="1" applyFont="1" applyFill="1" applyBorder="1" applyAlignment="1">
      <alignment horizontal="left" vertical="top"/>
    </xf>
    <xf numFmtId="0" fontId="11" fillId="0" borderId="20" xfId="0" applyNumberFormat="1" applyFont="1" applyFill="1" applyBorder="1" applyAlignment="1">
      <alignment horizontal="left" vertical="top"/>
    </xf>
    <xf numFmtId="0" fontId="11" fillId="0" borderId="21" xfId="0" applyNumberFormat="1" applyFont="1" applyFill="1" applyBorder="1" applyAlignment="1">
      <alignment horizontal="left" vertical="top"/>
    </xf>
    <xf numFmtId="0" fontId="11" fillId="0" borderId="22" xfId="0" applyNumberFormat="1" applyFont="1" applyFill="1" applyBorder="1" applyAlignment="1">
      <alignment horizontal="left" vertical="top"/>
    </xf>
    <xf numFmtId="0" fontId="6" fillId="0" borderId="17" xfId="0" applyFont="1" applyBorder="1" applyAlignment="1">
      <alignment horizontal="center" vertical="top" wrapText="1"/>
    </xf>
    <xf numFmtId="14" fontId="6" fillId="0" borderId="18" xfId="0" applyNumberFormat="1" applyFont="1" applyFill="1" applyBorder="1" applyAlignment="1">
      <alignment vertical="top" wrapText="1"/>
    </xf>
    <xf numFmtId="14" fontId="6" fillId="0" borderId="16" xfId="0" applyNumberFormat="1" applyFont="1" applyFill="1" applyBorder="1" applyAlignment="1">
      <alignment vertical="top" wrapText="1"/>
    </xf>
    <xf numFmtId="49" fontId="8" fillId="0" borderId="3" xfId="0" applyNumberFormat="1" applyFont="1" applyFill="1" applyBorder="1" applyAlignment="1">
      <alignment horizontal="left" vertical="top" wrapText="1"/>
    </xf>
    <xf numFmtId="49" fontId="8" fillId="0" borderId="2" xfId="0" applyNumberFormat="1" applyFont="1" applyFill="1" applyBorder="1" applyAlignment="1">
      <alignment horizontal="left" vertical="top" wrapText="1"/>
    </xf>
    <xf numFmtId="14" fontId="9" fillId="0" borderId="18" xfId="0" applyNumberFormat="1" applyFont="1" applyFill="1" applyBorder="1" applyAlignment="1">
      <alignment horizontal="left" vertical="top" wrapText="1"/>
    </xf>
    <xf numFmtId="14" fontId="9" fillId="0" borderId="17" xfId="0" applyNumberFormat="1" applyFont="1" applyFill="1" applyBorder="1" applyAlignment="1">
      <alignment horizontal="left" vertical="top" wrapText="1"/>
    </xf>
    <xf numFmtId="14" fontId="9" fillId="0" borderId="16" xfId="0" applyNumberFormat="1" applyFont="1" applyFill="1" applyBorder="1" applyAlignment="1">
      <alignment horizontal="left" vertical="top" wrapText="1"/>
    </xf>
    <xf numFmtId="0" fontId="6" fillId="0" borderId="18" xfId="0" applyNumberFormat="1" applyFont="1" applyFill="1" applyBorder="1" applyAlignment="1" applyProtection="1">
      <alignment vertical="center" wrapText="1" shrinkToFit="1"/>
      <protection locked="0"/>
    </xf>
    <xf numFmtId="0" fontId="6" fillId="0" borderId="17" xfId="0" applyNumberFormat="1" applyFont="1" applyFill="1" applyBorder="1" applyAlignment="1" applyProtection="1">
      <alignment vertical="center" wrapText="1" shrinkToFit="1"/>
      <protection locked="0"/>
    </xf>
    <xf numFmtId="49" fontId="6" fillId="0" borderId="15"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13" fillId="0" borderId="19" xfId="0" applyNumberFormat="1" applyFont="1" applyFill="1" applyBorder="1" applyAlignment="1">
      <alignment horizontal="left" vertical="top" wrapText="1"/>
    </xf>
    <xf numFmtId="0" fontId="13" fillId="0" borderId="10" xfId="0" applyNumberFormat="1" applyFont="1" applyFill="1" applyBorder="1" applyAlignment="1">
      <alignment horizontal="left" vertical="top" wrapText="1"/>
    </xf>
    <xf numFmtId="0" fontId="13" fillId="0" borderId="12" xfId="0" applyNumberFormat="1" applyFont="1" applyFill="1" applyBorder="1" applyAlignment="1">
      <alignment horizontal="left" vertical="top" wrapText="1"/>
    </xf>
    <xf numFmtId="49" fontId="8" fillId="9" borderId="9" xfId="0" applyNumberFormat="1" applyFont="1" applyFill="1" applyBorder="1" applyAlignment="1">
      <alignment horizontal="left" vertical="center" wrapText="1"/>
    </xf>
    <xf numFmtId="49" fontId="8" fillId="9" borderId="10" xfId="0" applyNumberFormat="1" applyFont="1" applyFill="1" applyBorder="1" applyAlignment="1">
      <alignment horizontal="left" vertical="center" wrapText="1"/>
    </xf>
    <xf numFmtId="49" fontId="8" fillId="9" borderId="12" xfId="0" applyNumberFormat="1" applyFont="1" applyFill="1" applyBorder="1" applyAlignment="1">
      <alignment horizontal="left" vertical="center" wrapText="1"/>
    </xf>
    <xf numFmtId="14" fontId="6" fillId="0" borderId="18" xfId="0" applyNumberFormat="1" applyFont="1" applyFill="1" applyBorder="1" applyAlignment="1">
      <alignment horizontal="center" vertical="center"/>
    </xf>
    <xf numFmtId="14" fontId="6" fillId="0" borderId="16" xfId="0" applyNumberFormat="1" applyFont="1" applyFill="1" applyBorder="1" applyAlignment="1">
      <alignment horizontal="center" vertical="center"/>
    </xf>
    <xf numFmtId="14" fontId="6" fillId="0" borderId="17" xfId="0" applyNumberFormat="1" applyFont="1" applyFill="1" applyBorder="1" applyAlignment="1">
      <alignment horizontal="center" vertical="center"/>
    </xf>
    <xf numFmtId="0" fontId="7" fillId="6" borderId="18" xfId="0" applyFont="1" applyFill="1" applyBorder="1" applyAlignment="1">
      <alignment horizontal="center" vertical="top" wrapText="1"/>
    </xf>
    <xf numFmtId="0" fontId="7" fillId="6" borderId="16" xfId="0" applyFont="1" applyFill="1" applyBorder="1" applyAlignment="1">
      <alignment horizontal="center" vertical="top" wrapText="1"/>
    </xf>
    <xf numFmtId="0" fontId="7" fillId="6" borderId="17" xfId="0" applyFont="1" applyFill="1" applyBorder="1" applyAlignment="1">
      <alignment horizontal="center" vertical="top" wrapText="1"/>
    </xf>
    <xf numFmtId="0" fontId="6" fillId="0" borderId="18" xfId="0" applyNumberFormat="1" applyFont="1" applyFill="1" applyBorder="1" applyAlignment="1">
      <alignment vertical="center" wrapText="1"/>
    </xf>
    <xf numFmtId="0" fontId="6" fillId="0" borderId="16" xfId="0" applyNumberFormat="1" applyFont="1" applyFill="1" applyBorder="1" applyAlignment="1">
      <alignment vertical="center" wrapText="1"/>
    </xf>
    <xf numFmtId="0" fontId="6" fillId="0" borderId="17" xfId="0" applyNumberFormat="1" applyFont="1" applyFill="1" applyBorder="1" applyAlignment="1">
      <alignment vertical="center" wrapText="1"/>
    </xf>
    <xf numFmtId="14" fontId="6" fillId="3" borderId="12" xfId="0" applyNumberFormat="1" applyFont="1" applyFill="1" applyBorder="1" applyAlignment="1">
      <alignment horizontal="center" vertical="top" wrapText="1"/>
    </xf>
    <xf numFmtId="167" fontId="6" fillId="0" borderId="0" xfId="3" applyNumberFormat="1" applyFont="1" applyAlignment="1">
      <alignment horizontal="center" vertical="center" wrapText="1"/>
    </xf>
    <xf numFmtId="167" fontId="6" fillId="0" borderId="0" xfId="3" applyNumberFormat="1" applyFont="1" applyAlignment="1">
      <alignment horizontal="center" vertical="center"/>
    </xf>
    <xf numFmtId="165" fontId="6" fillId="0" borderId="2"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0" fontId="8" fillId="0" borderId="0" xfId="0" applyNumberFormat="1" applyFont="1" applyAlignment="1">
      <alignment horizontal="center" vertical="top" wrapText="1"/>
    </xf>
    <xf numFmtId="167" fontId="6" fillId="0" borderId="13" xfId="3" applyNumberFormat="1" applyFont="1" applyFill="1" applyBorder="1" applyAlignment="1">
      <alignment horizontal="center" vertical="center" wrapText="1"/>
    </xf>
    <xf numFmtId="167" fontId="6" fillId="0" borderId="14" xfId="3" applyNumberFormat="1" applyFont="1" applyFill="1" applyBorder="1" applyAlignment="1">
      <alignment horizontal="center" vertical="center" wrapText="1"/>
    </xf>
    <xf numFmtId="167" fontId="6" fillId="0" borderId="2" xfId="3" applyNumberFormat="1" applyFont="1" applyFill="1" applyBorder="1" applyAlignment="1">
      <alignment horizontal="center" vertical="center" wrapText="1"/>
    </xf>
    <xf numFmtId="167" fontId="6" fillId="0" borderId="5" xfId="3"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165" fontId="6" fillId="0" borderId="13" xfId="0" applyNumberFormat="1" applyFont="1" applyFill="1" applyBorder="1" applyAlignment="1">
      <alignment horizontal="center" vertical="center" wrapText="1"/>
    </xf>
    <xf numFmtId="165" fontId="6" fillId="0" borderId="18" xfId="0" applyNumberFormat="1" applyFont="1" applyFill="1" applyBorder="1" applyAlignment="1">
      <alignment horizontal="center" vertical="center" wrapText="1"/>
    </xf>
    <xf numFmtId="165" fontId="6" fillId="0" borderId="16" xfId="0" applyNumberFormat="1" applyFont="1" applyFill="1" applyBorder="1" applyAlignment="1">
      <alignment horizontal="center" vertical="center" wrapText="1"/>
    </xf>
    <xf numFmtId="165" fontId="6" fillId="0" borderId="17" xfId="0" applyNumberFormat="1" applyFont="1" applyFill="1" applyBorder="1" applyAlignment="1">
      <alignment horizontal="center" vertical="center" wrapText="1"/>
    </xf>
    <xf numFmtId="166" fontId="6" fillId="0" borderId="13" xfId="0" applyNumberFormat="1" applyFont="1" applyFill="1" applyBorder="1" applyAlignment="1">
      <alignment horizontal="center" vertical="top" wrapText="1"/>
    </xf>
    <xf numFmtId="166" fontId="6" fillId="0" borderId="13" xfId="0" applyNumberFormat="1" applyFont="1" applyFill="1" applyBorder="1" applyAlignment="1">
      <alignment horizontal="center" vertical="top"/>
    </xf>
    <xf numFmtId="49" fontId="6" fillId="0" borderId="11" xfId="0" applyNumberFormat="1" applyFont="1" applyFill="1" applyBorder="1" applyAlignment="1">
      <alignment horizontal="center" vertical="center" wrapText="1"/>
    </xf>
    <xf numFmtId="0" fontId="6" fillId="0" borderId="17" xfId="0" applyFont="1" applyFill="1" applyBorder="1" applyAlignment="1">
      <alignment horizontal="center" vertical="top"/>
    </xf>
    <xf numFmtId="14" fontId="6" fillId="0" borderId="17" xfId="0" applyNumberFormat="1" applyFont="1" applyFill="1" applyBorder="1" applyAlignment="1">
      <alignment vertical="top" wrapText="1"/>
    </xf>
    <xf numFmtId="0" fontId="6" fillId="0" borderId="16" xfId="0" applyFont="1" applyFill="1" applyBorder="1" applyAlignment="1">
      <alignment horizontal="center" vertical="top"/>
    </xf>
    <xf numFmtId="49" fontId="6" fillId="0" borderId="18" xfId="0" applyNumberFormat="1" applyFont="1" applyBorder="1" applyAlignment="1">
      <alignment vertical="center" wrapText="1"/>
    </xf>
    <xf numFmtId="49" fontId="6" fillId="0" borderId="16" xfId="0" applyNumberFormat="1" applyFont="1" applyBorder="1" applyAlignment="1">
      <alignment vertical="center" wrapText="1"/>
    </xf>
    <xf numFmtId="49" fontId="6" fillId="0" borderId="17" xfId="0" applyNumberFormat="1" applyFont="1" applyBorder="1" applyAlignment="1">
      <alignment vertical="center" wrapText="1"/>
    </xf>
    <xf numFmtId="0" fontId="6" fillId="0" borderId="18" xfId="0" applyFont="1" applyBorder="1" applyAlignment="1">
      <alignment vertical="top" wrapText="1"/>
    </xf>
    <xf numFmtId="0" fontId="6" fillId="0" borderId="16" xfId="0" applyFont="1" applyBorder="1" applyAlignment="1">
      <alignment vertical="top" wrapText="1"/>
    </xf>
    <xf numFmtId="49" fontId="6" fillId="0" borderId="20" xfId="0" applyNumberFormat="1" applyFont="1" applyFill="1" applyBorder="1" applyAlignment="1">
      <alignment horizontal="center" vertical="top"/>
    </xf>
    <xf numFmtId="49" fontId="6" fillId="0" borderId="22" xfId="0" applyNumberFormat="1" applyFont="1" applyFill="1" applyBorder="1" applyAlignment="1">
      <alignment horizontal="center" vertical="top"/>
    </xf>
    <xf numFmtId="0" fontId="15" fillId="0" borderId="16" xfId="0" applyFont="1" applyBorder="1" applyAlignment="1">
      <alignment horizontal="left" vertical="top" wrapText="1"/>
    </xf>
    <xf numFmtId="0" fontId="11" fillId="0" borderId="18"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17" xfId="0" applyFont="1" applyFill="1" applyBorder="1" applyAlignment="1">
      <alignment horizontal="left" vertical="top" wrapText="1"/>
    </xf>
    <xf numFmtId="49" fontId="11" fillId="0" borderId="20" xfId="0" applyNumberFormat="1" applyFont="1" applyFill="1" applyBorder="1" applyAlignment="1">
      <alignment horizontal="left" vertical="top"/>
    </xf>
    <xf numFmtId="49" fontId="11" fillId="0" borderId="21" xfId="0" applyNumberFormat="1" applyFont="1" applyFill="1" applyBorder="1" applyAlignment="1">
      <alignment horizontal="left" vertical="top"/>
    </xf>
    <xf numFmtId="49" fontId="6" fillId="0" borderId="21" xfId="0" applyNumberFormat="1" applyFont="1" applyBorder="1" applyAlignment="1">
      <alignment horizontal="left" vertical="top"/>
    </xf>
    <xf numFmtId="0" fontId="20" fillId="0" borderId="16" xfId="0" applyFont="1" applyBorder="1" applyAlignment="1">
      <alignment horizontal="left" vertical="top" wrapText="1"/>
    </xf>
    <xf numFmtId="0" fontId="20" fillId="0" borderId="17" xfId="0" applyFont="1" applyBorder="1" applyAlignment="1">
      <alignment horizontal="left" vertical="top" wrapText="1"/>
    </xf>
    <xf numFmtId="49" fontId="6" fillId="0" borderId="22" xfId="0" applyNumberFormat="1" applyFont="1" applyBorder="1" applyAlignment="1">
      <alignment horizontal="left" vertical="top"/>
    </xf>
    <xf numFmtId="0" fontId="6" fillId="0" borderId="18" xfId="0" applyFont="1" applyBorder="1" applyAlignment="1">
      <alignment vertical="center" wrapText="1"/>
    </xf>
    <xf numFmtId="0" fontId="15" fillId="0" borderId="16" xfId="0" applyFont="1" applyBorder="1" applyAlignment="1">
      <alignment wrapText="1"/>
    </xf>
    <xf numFmtId="0" fontId="15" fillId="0" borderId="17" xfId="0" applyFont="1" applyBorder="1" applyAlignment="1">
      <alignment wrapText="1"/>
    </xf>
    <xf numFmtId="0" fontId="11" fillId="0" borderId="17" xfId="0" applyFont="1" applyFill="1" applyBorder="1" applyAlignment="1">
      <alignment vertical="top" wrapText="1"/>
    </xf>
    <xf numFmtId="0" fontId="15" fillId="0" borderId="17" xfId="0" applyFont="1" applyBorder="1" applyAlignment="1">
      <alignment horizontal="left" vertical="top" wrapText="1"/>
    </xf>
    <xf numFmtId="14" fontId="11" fillId="0" borderId="18" xfId="0" applyNumberFormat="1" applyFont="1" applyFill="1" applyBorder="1" applyAlignment="1">
      <alignment horizontal="center" vertical="top" wrapText="1"/>
    </xf>
    <xf numFmtId="14" fontId="11" fillId="0" borderId="16" xfId="0" applyNumberFormat="1" applyFont="1" applyFill="1" applyBorder="1" applyAlignment="1">
      <alignment horizontal="center" vertical="top" wrapText="1"/>
    </xf>
    <xf numFmtId="169" fontId="11" fillId="0" borderId="18" xfId="0" applyNumberFormat="1" applyFont="1" applyFill="1" applyBorder="1" applyAlignment="1" applyProtection="1">
      <alignment vertical="top" wrapText="1"/>
      <protection locked="0"/>
    </xf>
    <xf numFmtId="0" fontId="6" fillId="0" borderId="17" xfId="0" applyFont="1" applyBorder="1" applyAlignment="1">
      <alignment vertical="top"/>
    </xf>
    <xf numFmtId="169" fontId="11" fillId="0" borderId="18" xfId="0" applyNumberFormat="1" applyFont="1" applyFill="1" applyBorder="1" applyAlignment="1" applyProtection="1">
      <alignment horizontal="left" vertical="top" wrapText="1"/>
      <protection locked="0"/>
    </xf>
    <xf numFmtId="0" fontId="6" fillId="0" borderId="18" xfId="0" applyFont="1" applyFill="1" applyBorder="1" applyAlignment="1">
      <alignment vertical="center" wrapText="1"/>
    </xf>
    <xf numFmtId="0" fontId="6" fillId="0" borderId="17" xfId="0" applyFont="1" applyFill="1" applyBorder="1" applyAlignment="1">
      <alignment vertical="center" wrapText="1"/>
    </xf>
    <xf numFmtId="49" fontId="6" fillId="0" borderId="18" xfId="0" applyNumberFormat="1" applyFont="1" applyBorder="1" applyAlignment="1">
      <alignment horizontal="left" vertical="top"/>
    </xf>
    <xf numFmtId="49" fontId="6" fillId="0" borderId="16" xfId="0" applyNumberFormat="1" applyFont="1" applyBorder="1" applyAlignment="1">
      <alignment horizontal="left" vertical="top"/>
    </xf>
    <xf numFmtId="49" fontId="6" fillId="0" borderId="17" xfId="0" applyNumberFormat="1" applyFont="1" applyBorder="1" applyAlignment="1">
      <alignment horizontal="left" vertical="top"/>
    </xf>
    <xf numFmtId="0" fontId="15" fillId="0" borderId="18" xfId="0" applyFont="1" applyBorder="1" applyAlignment="1">
      <alignment horizontal="left" vertical="top" wrapText="1"/>
    </xf>
    <xf numFmtId="0" fontId="20" fillId="0" borderId="16" xfId="0" applyFont="1" applyBorder="1" applyAlignment="1">
      <alignment horizontal="center" vertical="top" wrapText="1"/>
    </xf>
    <xf numFmtId="0" fontId="20" fillId="0" borderId="17" xfId="0" applyFont="1" applyBorder="1" applyAlignment="1">
      <alignment horizontal="center" vertical="top" wrapText="1"/>
    </xf>
    <xf numFmtId="14" fontId="7" fillId="0" borderId="18" xfId="0" applyNumberFormat="1" applyFont="1" applyFill="1" applyBorder="1" applyAlignment="1">
      <alignment horizontal="center" vertical="top" wrapText="1"/>
    </xf>
    <xf numFmtId="14" fontId="7" fillId="0" borderId="17" xfId="0" applyNumberFormat="1" applyFont="1" applyFill="1" applyBorder="1" applyAlignment="1">
      <alignment horizontal="center" vertical="top" wrapText="1"/>
    </xf>
    <xf numFmtId="14" fontId="7" fillId="0" borderId="18" xfId="0" applyNumberFormat="1" applyFont="1" applyFill="1" applyBorder="1" applyAlignment="1">
      <alignment horizontal="left" vertical="top" wrapText="1"/>
    </xf>
    <xf numFmtId="14" fontId="7" fillId="0" borderId="17" xfId="0" applyNumberFormat="1" applyFont="1" applyFill="1" applyBorder="1" applyAlignment="1">
      <alignment horizontal="left" vertical="top" wrapText="1"/>
    </xf>
    <xf numFmtId="0" fontId="11" fillId="0" borderId="18" xfId="0" applyFont="1" applyFill="1" applyBorder="1" applyAlignment="1">
      <alignment horizontal="center" vertical="top" wrapText="1"/>
    </xf>
    <xf numFmtId="0" fontId="11" fillId="0" borderId="17" xfId="0" applyFont="1" applyFill="1" applyBorder="1" applyAlignment="1">
      <alignment horizontal="center" vertical="top" wrapText="1"/>
    </xf>
    <xf numFmtId="14" fontId="18" fillId="0" borderId="18" xfId="0" applyNumberFormat="1" applyFont="1" applyFill="1" applyBorder="1" applyAlignment="1">
      <alignment horizontal="left" vertical="top" wrapText="1"/>
    </xf>
    <xf numFmtId="14" fontId="18" fillId="0" borderId="17" xfId="0" applyNumberFormat="1" applyFont="1" applyFill="1" applyBorder="1" applyAlignment="1">
      <alignment horizontal="left" vertical="top" wrapText="1"/>
    </xf>
    <xf numFmtId="14" fontId="18" fillId="0" borderId="18" xfId="0" applyNumberFormat="1" applyFont="1" applyFill="1" applyBorder="1" applyAlignment="1">
      <alignment horizontal="center" vertical="top" wrapText="1"/>
    </xf>
    <xf numFmtId="14" fontId="18" fillId="0" borderId="16" xfId="0" applyNumberFormat="1" applyFont="1" applyFill="1" applyBorder="1" applyAlignment="1">
      <alignment horizontal="center" vertical="top" wrapText="1"/>
    </xf>
    <xf numFmtId="14" fontId="18" fillId="0" borderId="17" xfId="0" applyNumberFormat="1" applyFont="1" applyFill="1" applyBorder="1" applyAlignment="1">
      <alignment horizontal="center" vertical="top" wrapText="1"/>
    </xf>
    <xf numFmtId="0" fontId="21" fillId="0" borderId="18" xfId="0" applyNumberFormat="1" applyFont="1" applyFill="1" applyBorder="1" applyAlignment="1">
      <alignment vertical="top" wrapText="1"/>
    </xf>
    <xf numFmtId="0" fontId="21" fillId="0" borderId="17" xfId="0" applyNumberFormat="1" applyFont="1" applyFill="1" applyBorder="1" applyAlignment="1">
      <alignment vertical="top" wrapText="1"/>
    </xf>
    <xf numFmtId="0" fontId="6" fillId="0" borderId="18" xfId="0" applyNumberFormat="1" applyFont="1" applyFill="1" applyBorder="1" applyAlignment="1" applyProtection="1">
      <alignment horizontal="center" vertical="center" wrapText="1" shrinkToFit="1"/>
      <protection locked="0"/>
    </xf>
    <xf numFmtId="0" fontId="6" fillId="0" borderId="16" xfId="0" applyNumberFormat="1" applyFont="1" applyFill="1" applyBorder="1" applyAlignment="1" applyProtection="1">
      <alignment horizontal="center" vertical="center" wrapText="1" shrinkToFit="1"/>
      <protection locked="0"/>
    </xf>
    <xf numFmtId="0" fontId="6" fillId="0" borderId="17" xfId="0" applyNumberFormat="1" applyFont="1" applyFill="1" applyBorder="1" applyAlignment="1" applyProtection="1">
      <alignment horizontal="center" vertical="center" wrapText="1" shrinkToFit="1"/>
      <protection locked="0"/>
    </xf>
    <xf numFmtId="169" fontId="11" fillId="0" borderId="17" xfId="0" applyNumberFormat="1" applyFont="1" applyFill="1" applyBorder="1" applyAlignment="1" applyProtection="1">
      <alignment horizontal="left" vertical="top" wrapText="1"/>
      <protection locked="0"/>
    </xf>
    <xf numFmtId="0" fontId="8" fillId="8" borderId="17" xfId="0" applyNumberFormat="1" applyFont="1" applyFill="1" applyBorder="1" applyAlignment="1">
      <alignment horizontal="left" vertical="top" wrapText="1"/>
    </xf>
    <xf numFmtId="0" fontId="21" fillId="0" borderId="18" xfId="0" applyFont="1" applyFill="1" applyBorder="1" applyAlignment="1">
      <alignment horizontal="left" vertical="top" wrapText="1"/>
    </xf>
    <xf numFmtId="0" fontId="21" fillId="0" borderId="17" xfId="0" applyFont="1" applyFill="1" applyBorder="1" applyAlignment="1">
      <alignment horizontal="left" vertical="top" wrapText="1"/>
    </xf>
    <xf numFmtId="49" fontId="21" fillId="0" borderId="18" xfId="0" applyNumberFormat="1" applyFont="1" applyFill="1" applyBorder="1" applyAlignment="1">
      <alignment horizontal="left" vertical="top" wrapText="1"/>
    </xf>
    <xf numFmtId="49" fontId="21" fillId="0" borderId="17" xfId="0" applyNumberFormat="1" applyFont="1" applyFill="1" applyBorder="1" applyAlignment="1">
      <alignment horizontal="left" vertical="top" wrapText="1"/>
    </xf>
    <xf numFmtId="14" fontId="23" fillId="0" borderId="18" xfId="0" applyNumberFormat="1" applyFont="1" applyFill="1" applyBorder="1" applyAlignment="1">
      <alignment horizontal="center" vertical="top" wrapText="1"/>
    </xf>
    <xf numFmtId="14" fontId="23" fillId="0" borderId="17" xfId="0" applyNumberFormat="1" applyFont="1" applyFill="1" applyBorder="1" applyAlignment="1">
      <alignment horizontal="center" vertical="top" wrapText="1"/>
    </xf>
    <xf numFmtId="167" fontId="18" fillId="0" borderId="18" xfId="3" applyNumberFormat="1" applyFont="1" applyFill="1" applyBorder="1" applyAlignment="1">
      <alignment horizontal="right" vertical="top"/>
    </xf>
    <xf numFmtId="167" fontId="18" fillId="0" borderId="16" xfId="3" applyNumberFormat="1" applyFont="1" applyFill="1" applyBorder="1" applyAlignment="1">
      <alignment horizontal="right" vertical="top"/>
    </xf>
    <xf numFmtId="167" fontId="18" fillId="0" borderId="17" xfId="3" applyNumberFormat="1" applyFont="1" applyFill="1" applyBorder="1" applyAlignment="1">
      <alignment horizontal="right" vertical="top"/>
    </xf>
    <xf numFmtId="49" fontId="18" fillId="0" borderId="18" xfId="0" applyNumberFormat="1" applyFont="1" applyFill="1" applyBorder="1" applyAlignment="1">
      <alignment horizontal="center" vertical="top" wrapText="1"/>
    </xf>
    <xf numFmtId="49" fontId="18" fillId="0" borderId="16" xfId="0" applyNumberFormat="1" applyFont="1" applyFill="1" applyBorder="1" applyAlignment="1">
      <alignment horizontal="center" vertical="top" wrapText="1"/>
    </xf>
    <xf numFmtId="49" fontId="18" fillId="0" borderId="17" xfId="0" applyNumberFormat="1" applyFont="1" applyFill="1" applyBorder="1" applyAlignment="1">
      <alignment horizontal="center" vertical="top" wrapText="1"/>
    </xf>
    <xf numFmtId="0" fontId="18" fillId="0" borderId="18" xfId="0" applyNumberFormat="1" applyFont="1" applyFill="1" applyBorder="1" applyAlignment="1">
      <alignment horizontal="center" vertical="top" wrapText="1"/>
    </xf>
    <xf numFmtId="0" fontId="18" fillId="0" borderId="16" xfId="0" applyNumberFormat="1" applyFont="1" applyFill="1" applyBorder="1" applyAlignment="1">
      <alignment horizontal="center" vertical="top" wrapText="1"/>
    </xf>
    <xf numFmtId="0" fontId="18" fillId="0" borderId="17" xfId="0" applyNumberFormat="1" applyFont="1" applyFill="1" applyBorder="1" applyAlignment="1">
      <alignment horizontal="center" vertical="top" wrapText="1"/>
    </xf>
    <xf numFmtId="167" fontId="18" fillId="0" borderId="30" xfId="3" applyNumberFormat="1" applyFont="1" applyFill="1" applyBorder="1" applyAlignment="1">
      <alignment horizontal="right" vertical="top"/>
    </xf>
    <xf numFmtId="167" fontId="18" fillId="0" borderId="36" xfId="3" applyNumberFormat="1" applyFont="1" applyFill="1" applyBorder="1" applyAlignment="1">
      <alignment horizontal="right" vertical="top"/>
    </xf>
    <xf numFmtId="167" fontId="18" fillId="0" borderId="33" xfId="3" applyNumberFormat="1" applyFont="1" applyFill="1" applyBorder="1" applyAlignment="1">
      <alignment horizontal="right" vertical="top"/>
    </xf>
    <xf numFmtId="167" fontId="6" fillId="0" borderId="18" xfId="4" applyNumberFormat="1" applyFont="1" applyFill="1" applyBorder="1" applyAlignment="1">
      <alignment horizontal="right" vertical="top"/>
    </xf>
    <xf numFmtId="167" fontId="6" fillId="0" borderId="17" xfId="4" applyNumberFormat="1" applyFont="1" applyFill="1" applyBorder="1" applyAlignment="1">
      <alignment horizontal="right" vertical="top"/>
    </xf>
    <xf numFmtId="167" fontId="6" fillId="0" borderId="30" xfId="4" applyNumberFormat="1" applyFont="1" applyFill="1" applyBorder="1" applyAlignment="1">
      <alignment horizontal="right" vertical="top"/>
    </xf>
    <xf numFmtId="167" fontId="6" fillId="0" borderId="33" xfId="4" applyNumberFormat="1" applyFont="1" applyFill="1" applyBorder="1" applyAlignment="1">
      <alignment horizontal="right" vertical="top"/>
    </xf>
    <xf numFmtId="0" fontId="25" fillId="0" borderId="18" xfId="0" applyFont="1" applyBorder="1" applyAlignment="1">
      <alignment horizontal="left" vertical="top" wrapText="1"/>
    </xf>
    <xf numFmtId="0" fontId="25" fillId="0" borderId="17" xfId="0" applyFont="1" applyBorder="1" applyAlignment="1">
      <alignment horizontal="left" vertical="top" wrapText="1"/>
    </xf>
    <xf numFmtId="14" fontId="21" fillId="0" borderId="18" xfId="0" applyNumberFormat="1" applyFont="1" applyFill="1" applyBorder="1" applyAlignment="1">
      <alignment horizontal="center" vertical="top" wrapText="1"/>
    </xf>
    <xf numFmtId="14" fontId="21" fillId="0" borderId="17" xfId="0" applyNumberFormat="1" applyFont="1" applyFill="1" applyBorder="1" applyAlignment="1">
      <alignment horizontal="center" vertical="top" wrapText="1"/>
    </xf>
    <xf numFmtId="49" fontId="18" fillId="0" borderId="31" xfId="0" applyNumberFormat="1" applyFont="1" applyFill="1" applyBorder="1" applyAlignment="1">
      <alignment horizontal="left" vertical="top"/>
    </xf>
    <xf numFmtId="49" fontId="18" fillId="0" borderId="32" xfId="0" applyNumberFormat="1" applyFont="1" applyFill="1" applyBorder="1" applyAlignment="1">
      <alignment horizontal="left" vertical="top"/>
    </xf>
    <xf numFmtId="49" fontId="18" fillId="0" borderId="35" xfId="0" applyNumberFormat="1" applyFont="1" applyFill="1" applyBorder="1" applyAlignment="1">
      <alignment horizontal="left" vertical="top"/>
    </xf>
    <xf numFmtId="0" fontId="18" fillId="0" borderId="18" xfId="0" applyNumberFormat="1" applyFont="1" applyFill="1" applyBorder="1" applyAlignment="1">
      <alignment horizontal="left" vertical="top" wrapText="1"/>
    </xf>
    <xf numFmtId="0" fontId="18" fillId="0" borderId="16" xfId="0" applyNumberFormat="1" applyFont="1" applyFill="1" applyBorder="1" applyAlignment="1">
      <alignment horizontal="left" vertical="top" wrapText="1"/>
    </xf>
    <xf numFmtId="0" fontId="18" fillId="0" borderId="17" xfId="0" applyNumberFormat="1" applyFont="1" applyFill="1" applyBorder="1" applyAlignment="1">
      <alignment horizontal="left" vertical="top" wrapText="1"/>
    </xf>
    <xf numFmtId="0" fontId="23" fillId="0" borderId="18" xfId="0" applyFont="1" applyFill="1" applyBorder="1" applyAlignment="1">
      <alignment horizontal="center" vertical="top"/>
    </xf>
    <xf numFmtId="0" fontId="23" fillId="0" borderId="16" xfId="0" applyFont="1" applyFill="1" applyBorder="1" applyAlignment="1">
      <alignment horizontal="center" vertical="top"/>
    </xf>
    <xf numFmtId="0" fontId="23" fillId="0" borderId="17" xfId="0" applyFont="1" applyFill="1" applyBorder="1" applyAlignment="1">
      <alignment horizontal="center" vertical="top"/>
    </xf>
    <xf numFmtId="0" fontId="23" fillId="0" borderId="18" xfId="0" applyFont="1" applyFill="1" applyBorder="1" applyAlignment="1">
      <alignment horizontal="center" vertical="top" wrapText="1"/>
    </xf>
    <xf numFmtId="0" fontId="23" fillId="0" borderId="16" xfId="0" applyFont="1" applyFill="1" applyBorder="1" applyAlignment="1">
      <alignment horizontal="center" vertical="top" wrapText="1"/>
    </xf>
    <xf numFmtId="0" fontId="23" fillId="0" borderId="17" xfId="0" applyFont="1" applyFill="1" applyBorder="1" applyAlignment="1">
      <alignment horizontal="center" vertical="top" wrapText="1"/>
    </xf>
    <xf numFmtId="49" fontId="6" fillId="0" borderId="3" xfId="0" applyNumberFormat="1" applyFont="1" applyFill="1" applyBorder="1" applyAlignment="1">
      <alignment horizontal="left" vertical="top"/>
    </xf>
    <xf numFmtId="0" fontId="6" fillId="0" borderId="2" xfId="0" applyFont="1" applyBorder="1" applyAlignment="1">
      <alignment horizontal="left" vertical="top" wrapText="1"/>
    </xf>
    <xf numFmtId="14" fontId="11" fillId="0" borderId="2" xfId="0" applyNumberFormat="1" applyFont="1" applyFill="1" applyBorder="1" applyAlignment="1">
      <alignment horizontal="center" vertical="top"/>
    </xf>
    <xf numFmtId="49" fontId="11" fillId="0" borderId="18" xfId="0" applyNumberFormat="1" applyFont="1" applyFill="1" applyBorder="1" applyAlignment="1">
      <alignment horizontal="left" vertical="top" wrapText="1"/>
    </xf>
    <xf numFmtId="49" fontId="11" fillId="0" borderId="17" xfId="0" applyNumberFormat="1" applyFont="1" applyFill="1" applyBorder="1" applyAlignment="1">
      <alignment horizontal="left" vertical="top" wrapText="1"/>
    </xf>
    <xf numFmtId="49" fontId="11" fillId="0" borderId="18" xfId="0" applyNumberFormat="1" applyFont="1" applyFill="1" applyBorder="1" applyAlignment="1">
      <alignment horizontal="center" vertical="top" wrapText="1"/>
    </xf>
    <xf numFmtId="49" fontId="11" fillId="0" borderId="17" xfId="0" applyNumberFormat="1" applyFont="1" applyFill="1" applyBorder="1" applyAlignment="1">
      <alignment horizontal="center" vertical="top" wrapText="1"/>
    </xf>
    <xf numFmtId="0" fontId="11" fillId="0" borderId="18" xfId="0" applyNumberFormat="1" applyFont="1" applyFill="1" applyBorder="1" applyAlignment="1">
      <alignment horizontal="center" vertical="top" wrapText="1"/>
    </xf>
    <xf numFmtId="0" fontId="11" fillId="0" borderId="17" xfId="0" applyNumberFormat="1" applyFont="1" applyFill="1" applyBorder="1" applyAlignment="1">
      <alignment horizontal="center" vertical="top" wrapText="1"/>
    </xf>
    <xf numFmtId="167" fontId="6" fillId="0" borderId="16" xfId="4" applyNumberFormat="1" applyFont="1" applyFill="1" applyBorder="1" applyAlignment="1">
      <alignment horizontal="right" vertical="top"/>
    </xf>
    <xf numFmtId="167" fontId="8" fillId="0" borderId="30" xfId="4" applyNumberFormat="1" applyFont="1" applyFill="1" applyBorder="1" applyAlignment="1">
      <alignment horizontal="right" vertical="top"/>
    </xf>
    <xf numFmtId="167" fontId="8" fillId="0" borderId="36" xfId="4" applyNumberFormat="1" applyFont="1" applyFill="1" applyBorder="1" applyAlignment="1">
      <alignment horizontal="right" vertical="top"/>
    </xf>
    <xf numFmtId="167" fontId="8" fillId="0" borderId="33" xfId="4" applyNumberFormat="1" applyFont="1" applyFill="1" applyBorder="1" applyAlignment="1">
      <alignment horizontal="right" vertical="top"/>
    </xf>
    <xf numFmtId="0" fontId="6" fillId="0" borderId="31" xfId="0" applyNumberFormat="1" applyFont="1" applyFill="1" applyBorder="1" applyAlignment="1">
      <alignment horizontal="center" vertical="top" wrapText="1"/>
    </xf>
    <xf numFmtId="0" fontId="6" fillId="0" borderId="35" xfId="0" applyNumberFormat="1" applyFont="1" applyFill="1" applyBorder="1" applyAlignment="1">
      <alignment horizontal="center" vertical="top" wrapText="1"/>
    </xf>
    <xf numFmtId="0" fontId="6" fillId="0" borderId="17" xfId="0" applyFont="1" applyFill="1" applyBorder="1" applyAlignment="1">
      <alignment horizontal="right" vertical="top"/>
    </xf>
    <xf numFmtId="167" fontId="26" fillId="0" borderId="30" xfId="4" applyNumberFormat="1" applyFont="1" applyFill="1" applyBorder="1" applyAlignment="1">
      <alignment horizontal="right" vertical="top"/>
    </xf>
    <xf numFmtId="167" fontId="26" fillId="0" borderId="33" xfId="4" applyNumberFormat="1" applyFont="1" applyFill="1" applyBorder="1" applyAlignment="1">
      <alignment horizontal="right" vertical="top"/>
    </xf>
    <xf numFmtId="0" fontId="12" fillId="8" borderId="19" xfId="0" applyNumberFormat="1" applyFont="1" applyFill="1" applyBorder="1" applyAlignment="1">
      <alignment horizontal="left" vertical="top" wrapText="1"/>
    </xf>
    <xf numFmtId="0" fontId="12" fillId="8" borderId="10" xfId="0" applyNumberFormat="1" applyFont="1" applyFill="1" applyBorder="1" applyAlignment="1">
      <alignment horizontal="left" vertical="top" wrapText="1"/>
    </xf>
    <xf numFmtId="0" fontId="12" fillId="8" borderId="12" xfId="0" applyNumberFormat="1" applyFont="1" applyFill="1" applyBorder="1" applyAlignment="1">
      <alignment horizontal="left" vertical="top" wrapText="1"/>
    </xf>
    <xf numFmtId="16" fontId="11" fillId="0" borderId="3" xfId="0" applyNumberFormat="1" applyFont="1" applyFill="1" applyBorder="1" applyAlignment="1">
      <alignment horizontal="left" vertical="top" wrapText="1"/>
    </xf>
    <xf numFmtId="167" fontId="8" fillId="0" borderId="18" xfId="4" applyNumberFormat="1" applyFont="1" applyFill="1" applyBorder="1" applyAlignment="1">
      <alignment horizontal="right" vertical="top"/>
    </xf>
    <xf numFmtId="167" fontId="8" fillId="0" borderId="16" xfId="4" applyNumberFormat="1" applyFont="1" applyFill="1" applyBorder="1" applyAlignment="1">
      <alignment horizontal="right" vertical="top"/>
    </xf>
    <xf numFmtId="167" fontId="8" fillId="0" borderId="17" xfId="4" applyNumberFormat="1" applyFont="1" applyFill="1" applyBorder="1" applyAlignment="1">
      <alignment horizontal="right" vertical="top"/>
    </xf>
    <xf numFmtId="0" fontId="11" fillId="0" borderId="3" xfId="0" applyNumberFormat="1" applyFont="1" applyFill="1" applyBorder="1" applyAlignment="1">
      <alignment horizontal="left" vertical="top" wrapText="1"/>
    </xf>
    <xf numFmtId="170" fontId="11" fillId="0" borderId="18" xfId="0" applyNumberFormat="1" applyFont="1" applyFill="1" applyBorder="1" applyAlignment="1">
      <alignment horizontal="left" vertical="top" wrapText="1"/>
    </xf>
    <xf numFmtId="0" fontId="6" fillId="0" borderId="17" xfId="0" applyFont="1" applyBorder="1" applyAlignment="1">
      <alignment horizontal="left"/>
    </xf>
    <xf numFmtId="0" fontId="6" fillId="0" borderId="17" xfId="0" applyFont="1" applyBorder="1" applyAlignment="1">
      <alignment horizontal="left" wrapText="1"/>
    </xf>
    <xf numFmtId="167" fontId="6" fillId="0" borderId="36" xfId="4" applyNumberFormat="1" applyFont="1" applyFill="1" applyBorder="1" applyAlignment="1">
      <alignment horizontal="right" vertical="top"/>
    </xf>
    <xf numFmtId="170" fontId="11" fillId="0" borderId="16" xfId="0" applyNumberFormat="1" applyFont="1" applyFill="1" applyBorder="1" applyAlignment="1">
      <alignment horizontal="left" vertical="top" wrapText="1"/>
    </xf>
    <xf numFmtId="167" fontId="6" fillId="0" borderId="18" xfId="4" applyNumberFormat="1" applyFont="1" applyFill="1" applyBorder="1" applyAlignment="1">
      <alignment horizontal="center" vertical="top"/>
    </xf>
    <xf numFmtId="167" fontId="6" fillId="0" borderId="16" xfId="4" applyNumberFormat="1" applyFont="1" applyFill="1" applyBorder="1" applyAlignment="1">
      <alignment horizontal="center" vertical="top"/>
    </xf>
    <xf numFmtId="167" fontId="6" fillId="0" borderId="17" xfId="4" applyNumberFormat="1" applyFont="1" applyFill="1" applyBorder="1" applyAlignment="1">
      <alignment horizontal="center" vertical="top"/>
    </xf>
    <xf numFmtId="170" fontId="11" fillId="0" borderId="18" xfId="0" applyNumberFormat="1" applyFont="1" applyFill="1" applyBorder="1" applyAlignment="1">
      <alignment vertical="top" wrapText="1"/>
    </xf>
    <xf numFmtId="0" fontId="6" fillId="0" borderId="17" xfId="0" applyFont="1" applyBorder="1" applyAlignment="1">
      <alignment wrapText="1"/>
    </xf>
    <xf numFmtId="170" fontId="11" fillId="0" borderId="18" xfId="0" applyNumberFormat="1" applyFont="1" applyFill="1" applyBorder="1" applyAlignment="1" applyProtection="1">
      <alignment horizontal="left" vertical="top" wrapText="1"/>
      <protection locked="0"/>
    </xf>
    <xf numFmtId="170" fontId="11" fillId="0" borderId="16" xfId="0" applyNumberFormat="1" applyFont="1" applyFill="1" applyBorder="1" applyAlignment="1" applyProtection="1">
      <alignment horizontal="left" vertical="top" wrapText="1"/>
      <protection locked="0"/>
    </xf>
    <xf numFmtId="0" fontId="6" fillId="0" borderId="16" xfId="0" applyFont="1" applyBorder="1" applyAlignment="1" applyProtection="1">
      <alignment horizontal="left" wrapText="1"/>
      <protection locked="0"/>
    </xf>
    <xf numFmtId="0" fontId="6" fillId="0" borderId="17" xfId="0" applyFont="1" applyBorder="1" applyAlignment="1" applyProtection="1">
      <alignment horizontal="left" wrapText="1"/>
      <protection locked="0"/>
    </xf>
    <xf numFmtId="14" fontId="9" fillId="0" borderId="9" xfId="0" applyNumberFormat="1" applyFont="1" applyFill="1" applyBorder="1" applyAlignment="1">
      <alignment horizontal="center" vertical="top"/>
    </xf>
    <xf numFmtId="0" fontId="6" fillId="0" borderId="12" xfId="0" applyFont="1" applyBorder="1" applyAlignment="1">
      <alignment horizontal="center" vertical="top"/>
    </xf>
    <xf numFmtId="0" fontId="6" fillId="0" borderId="3" xfId="0" applyFont="1" applyBorder="1" applyAlignment="1">
      <alignment horizontal="left" vertical="top"/>
    </xf>
    <xf numFmtId="0" fontId="9" fillId="0" borderId="2" xfId="0" applyFont="1" applyFill="1" applyBorder="1" applyAlignment="1">
      <alignment horizontal="center" vertical="top"/>
    </xf>
    <xf numFmtId="0" fontId="6" fillId="0" borderId="32" xfId="0" applyNumberFormat="1" applyFont="1" applyFill="1" applyBorder="1" applyAlignment="1">
      <alignment horizontal="center" vertical="top" wrapText="1"/>
    </xf>
    <xf numFmtId="0" fontId="11" fillId="0" borderId="2" xfId="0" applyFont="1" applyFill="1" applyBorder="1" applyAlignment="1">
      <alignment horizontal="center" vertical="top" wrapText="1"/>
    </xf>
    <xf numFmtId="0" fontId="6" fillId="0" borderId="2" xfId="0" applyFont="1" applyBorder="1" applyAlignment="1">
      <alignment horizontal="center" vertical="top" wrapText="1"/>
    </xf>
    <xf numFmtId="0" fontId="9" fillId="0" borderId="24" xfId="0" applyFont="1" applyFill="1" applyBorder="1" applyAlignment="1">
      <alignment horizontal="center" vertical="top"/>
    </xf>
    <xf numFmtId="0" fontId="9" fillId="0" borderId="25" xfId="0" applyFont="1" applyFill="1" applyBorder="1" applyAlignment="1">
      <alignment horizontal="center" vertical="top"/>
    </xf>
    <xf numFmtId="0" fontId="9" fillId="0" borderId="26" xfId="0" applyFont="1" applyFill="1" applyBorder="1" applyAlignment="1">
      <alignment horizontal="center" vertical="top"/>
    </xf>
  </cellXfs>
  <cellStyles count="5">
    <cellStyle name="Normal_TMP_2" xfId="1"/>
    <cellStyle name="Обычный" xfId="0" builtinId="0"/>
    <cellStyle name="Стиль 1" xfId="2"/>
    <cellStyle name="Финансовый" xfId="3" builtinId="3"/>
    <cellStyle name="Финансовый 2" xfId="4"/>
  </cellStyles>
  <dxfs count="0"/>
  <tableStyles count="0" defaultTableStyle="TableStyleMedium9" defaultPivotStyle="PivotStyleLight16"/>
  <colors>
    <mruColors>
      <color rgb="FFBDC3E5"/>
      <color rgb="FFAFB6DF"/>
      <color rgb="FFABB2DD"/>
      <color rgb="FFB3D9FF"/>
      <color rgb="FFCDD1EB"/>
      <color rgb="FFBBC0E3"/>
      <color rgb="FF73ADB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lstData1">
    <pageSetUpPr fitToPage="1"/>
  </sheetPr>
  <dimension ref="A1:IV1245"/>
  <sheetViews>
    <sheetView tabSelected="1" view="pageBreakPreview" topLeftCell="H1" zoomScale="80" zoomScaleSheetLayoutView="80" workbookViewId="0">
      <selection activeCell="I17" sqref="I17:I19"/>
    </sheetView>
  </sheetViews>
  <sheetFormatPr defaultRowHeight="15.75"/>
  <cols>
    <col min="1" max="1" width="9.140625" style="16" customWidth="1"/>
    <col min="2" max="2" width="60.28515625" style="163" customWidth="1"/>
    <col min="3" max="3" width="22.5703125" style="193" customWidth="1"/>
    <col min="4" max="4" width="9.7109375" style="19" customWidth="1"/>
    <col min="5" max="6" width="4.5703125" style="17" customWidth="1"/>
    <col min="7" max="7" width="14.85546875" style="212" customWidth="1"/>
    <col min="8" max="8" width="8.42578125" style="17" bestFit="1" customWidth="1"/>
    <col min="9" max="9" width="38.28515625" style="180" customWidth="1"/>
    <col min="10" max="10" width="16.140625" style="18" customWidth="1"/>
    <col min="11" max="11" width="13.42578125" style="19" customWidth="1"/>
    <col min="12" max="12" width="16.140625" style="21" customWidth="1"/>
    <col min="13" max="13" width="15.140625" style="21" customWidth="1"/>
    <col min="14" max="14" width="17.140625" style="21" customWidth="1"/>
    <col min="15" max="16" width="16.5703125" style="21" bestFit="1" customWidth="1"/>
    <col min="17" max="17" width="12.85546875" style="21" customWidth="1"/>
    <col min="18" max="19" width="16.5703125" style="21" customWidth="1"/>
    <col min="20" max="20" width="12.7109375" style="21" customWidth="1"/>
    <col min="21" max="21" width="16.85546875" style="21" customWidth="1"/>
    <col min="22" max="22" width="16.5703125" style="21" customWidth="1"/>
    <col min="23" max="23" width="14.85546875" style="21" customWidth="1"/>
    <col min="24" max="16384" width="9.140625" style="22"/>
  </cols>
  <sheetData>
    <row r="1" spans="1:23">
      <c r="P1" s="910" t="s">
        <v>1017</v>
      </c>
      <c r="Q1" s="911"/>
      <c r="R1" s="911"/>
      <c r="S1" s="911"/>
      <c r="T1" s="911"/>
      <c r="U1" s="911"/>
      <c r="V1" s="911"/>
      <c r="W1" s="911"/>
    </row>
    <row r="2" spans="1:23">
      <c r="P2" s="911"/>
      <c r="Q2" s="911"/>
      <c r="R2" s="911"/>
      <c r="S2" s="911"/>
      <c r="T2" s="911"/>
      <c r="U2" s="911"/>
      <c r="V2" s="911"/>
      <c r="W2" s="911"/>
    </row>
    <row r="3" spans="1:23" ht="30" customHeight="1">
      <c r="A3" s="34"/>
      <c r="B3" s="916" t="s">
        <v>1776</v>
      </c>
      <c r="C3" s="916"/>
      <c r="D3" s="916"/>
      <c r="E3" s="916"/>
      <c r="F3" s="916"/>
      <c r="G3" s="916"/>
      <c r="H3" s="916"/>
      <c r="I3" s="916"/>
      <c r="J3" s="916"/>
      <c r="K3" s="916"/>
      <c r="L3" s="916"/>
      <c r="M3" s="916"/>
      <c r="N3" s="916"/>
      <c r="O3" s="916"/>
      <c r="P3" s="916"/>
      <c r="Q3" s="916"/>
      <c r="R3" s="916"/>
      <c r="S3" s="916"/>
      <c r="T3" s="916"/>
      <c r="U3" s="916"/>
      <c r="V3" s="916"/>
    </row>
    <row r="4" spans="1:23" ht="16.5" thickBot="1">
      <c r="B4" s="164"/>
      <c r="E4" s="23"/>
      <c r="F4" s="23"/>
      <c r="G4" s="213"/>
      <c r="H4" s="23"/>
    </row>
    <row r="5" spans="1:23">
      <c r="A5" s="892" t="s">
        <v>0</v>
      </c>
      <c r="B5" s="921" t="s">
        <v>28</v>
      </c>
      <c r="C5" s="923" t="s">
        <v>64</v>
      </c>
      <c r="D5" s="923" t="s">
        <v>65</v>
      </c>
      <c r="E5" s="927" t="s">
        <v>25</v>
      </c>
      <c r="F5" s="928"/>
      <c r="G5" s="928"/>
      <c r="H5" s="928"/>
      <c r="I5" s="923" t="s">
        <v>31</v>
      </c>
      <c r="J5" s="923" t="s">
        <v>1</v>
      </c>
      <c r="K5" s="923" t="s">
        <v>29</v>
      </c>
      <c r="L5" s="917" t="s">
        <v>2</v>
      </c>
      <c r="M5" s="917"/>
      <c r="N5" s="917"/>
      <c r="O5" s="917"/>
      <c r="P5" s="917"/>
      <c r="Q5" s="917"/>
      <c r="R5" s="917"/>
      <c r="S5" s="917"/>
      <c r="T5" s="917"/>
      <c r="U5" s="917"/>
      <c r="V5" s="917"/>
      <c r="W5" s="918"/>
    </row>
    <row r="6" spans="1:23">
      <c r="A6" s="893"/>
      <c r="B6" s="922"/>
      <c r="C6" s="912"/>
      <c r="D6" s="912"/>
      <c r="E6" s="912" t="s">
        <v>3</v>
      </c>
      <c r="F6" s="912" t="s">
        <v>4</v>
      </c>
      <c r="G6" s="924" t="s">
        <v>5</v>
      </c>
      <c r="H6" s="912" t="s">
        <v>6</v>
      </c>
      <c r="I6" s="912"/>
      <c r="J6" s="912"/>
      <c r="K6" s="912"/>
      <c r="L6" s="919"/>
      <c r="M6" s="919"/>
      <c r="N6" s="919"/>
      <c r="O6" s="919"/>
      <c r="P6" s="919"/>
      <c r="Q6" s="919"/>
      <c r="R6" s="919"/>
      <c r="S6" s="919"/>
      <c r="T6" s="919"/>
      <c r="U6" s="919"/>
      <c r="V6" s="919"/>
      <c r="W6" s="920"/>
    </row>
    <row r="7" spans="1:23">
      <c r="A7" s="893"/>
      <c r="B7" s="922"/>
      <c r="C7" s="912"/>
      <c r="D7" s="912"/>
      <c r="E7" s="912"/>
      <c r="F7" s="912"/>
      <c r="G7" s="925"/>
      <c r="H7" s="912"/>
      <c r="I7" s="912"/>
      <c r="J7" s="912"/>
      <c r="K7" s="912"/>
      <c r="L7" s="919" t="s">
        <v>940</v>
      </c>
      <c r="M7" s="919" t="s">
        <v>941</v>
      </c>
      <c r="N7" s="919" t="s">
        <v>942</v>
      </c>
      <c r="O7" s="919" t="s">
        <v>943</v>
      </c>
      <c r="P7" s="919"/>
      <c r="Q7" s="919"/>
      <c r="R7" s="919" t="s">
        <v>944</v>
      </c>
      <c r="S7" s="919"/>
      <c r="T7" s="919"/>
      <c r="U7" s="919" t="s">
        <v>945</v>
      </c>
      <c r="V7" s="919"/>
      <c r="W7" s="920"/>
    </row>
    <row r="8" spans="1:23" s="24" customFormat="1" ht="108.75" customHeight="1">
      <c r="A8" s="893"/>
      <c r="B8" s="922"/>
      <c r="C8" s="912"/>
      <c r="D8" s="912"/>
      <c r="E8" s="912"/>
      <c r="F8" s="912"/>
      <c r="G8" s="926"/>
      <c r="H8" s="912"/>
      <c r="I8" s="912"/>
      <c r="J8" s="912"/>
      <c r="K8" s="912"/>
      <c r="L8" s="919"/>
      <c r="M8" s="919"/>
      <c r="N8" s="919"/>
      <c r="O8" s="408" t="s">
        <v>30</v>
      </c>
      <c r="P8" s="408" t="s">
        <v>7</v>
      </c>
      <c r="Q8" s="408" t="s">
        <v>8</v>
      </c>
      <c r="R8" s="408" t="s">
        <v>30</v>
      </c>
      <c r="S8" s="408" t="s">
        <v>7</v>
      </c>
      <c r="T8" s="408" t="s">
        <v>8</v>
      </c>
      <c r="U8" s="408" t="s">
        <v>30</v>
      </c>
      <c r="V8" s="408" t="s">
        <v>7</v>
      </c>
      <c r="W8" s="409" t="s">
        <v>8</v>
      </c>
    </row>
    <row r="9" spans="1:23" s="24" customFormat="1">
      <c r="A9" s="411" t="s">
        <v>26</v>
      </c>
      <c r="B9" s="410">
        <v>2</v>
      </c>
      <c r="C9" s="35" t="s">
        <v>62</v>
      </c>
      <c r="D9" s="35" t="s">
        <v>63</v>
      </c>
      <c r="E9" s="35" t="s">
        <v>53</v>
      </c>
      <c r="F9" s="35" t="s">
        <v>54</v>
      </c>
      <c r="G9" s="404" t="s">
        <v>55</v>
      </c>
      <c r="H9" s="35" t="s">
        <v>27</v>
      </c>
      <c r="I9" s="35" t="s">
        <v>56</v>
      </c>
      <c r="J9" s="35" t="s">
        <v>89</v>
      </c>
      <c r="K9" s="35" t="s">
        <v>90</v>
      </c>
      <c r="L9" s="35" t="s">
        <v>91</v>
      </c>
      <c r="M9" s="35" t="s">
        <v>92</v>
      </c>
      <c r="N9" s="35" t="s">
        <v>93</v>
      </c>
      <c r="O9" s="913" t="s">
        <v>94</v>
      </c>
      <c r="P9" s="914"/>
      <c r="Q9" s="915"/>
      <c r="R9" s="913" t="s">
        <v>95</v>
      </c>
      <c r="S9" s="914"/>
      <c r="T9" s="915"/>
      <c r="U9" s="913" t="s">
        <v>96</v>
      </c>
      <c r="V9" s="914"/>
      <c r="W9" s="929"/>
    </row>
    <row r="10" spans="1:23" s="25" customFormat="1" hidden="1">
      <c r="A10" s="218"/>
      <c r="B10" s="165"/>
      <c r="C10" s="181"/>
      <c r="D10" s="36"/>
      <c r="E10" s="36"/>
      <c r="F10" s="36"/>
      <c r="G10" s="181"/>
      <c r="H10" s="36"/>
      <c r="I10" s="181"/>
      <c r="J10" s="36"/>
      <c r="K10" s="36"/>
      <c r="L10" s="37">
        <v>3114685.1</v>
      </c>
      <c r="M10" s="37">
        <v>3171224.6</v>
      </c>
      <c r="N10" s="37">
        <v>1986602.1</v>
      </c>
      <c r="O10" s="37">
        <v>2837348.7</v>
      </c>
      <c r="P10" s="37">
        <v>2837348.7</v>
      </c>
      <c r="Q10" s="37"/>
      <c r="R10" s="37">
        <v>2620749.7999999998</v>
      </c>
      <c r="S10" s="37">
        <v>2620749.7999999998</v>
      </c>
      <c r="T10" s="37"/>
      <c r="U10" s="37">
        <v>2648231.7000000002</v>
      </c>
      <c r="V10" s="37">
        <v>2648231.7000000002</v>
      </c>
      <c r="W10" s="219"/>
    </row>
    <row r="11" spans="1:23" s="26" customFormat="1">
      <c r="A11" s="38"/>
      <c r="B11" s="39" t="s">
        <v>135</v>
      </c>
      <c r="C11" s="182"/>
      <c r="D11" s="40"/>
      <c r="E11" s="40"/>
      <c r="F11" s="40"/>
      <c r="G11" s="182"/>
      <c r="H11" s="40"/>
      <c r="I11" s="182"/>
      <c r="J11" s="40"/>
      <c r="K11" s="40"/>
      <c r="L11" s="10">
        <f t="shared" ref="L11:W11" si="0">L34+L78+L125+L165+L211+L257+L308+L354+L399+L435+L471+L511+L519+L596+L754+L790+L14+L871+L1066+L1084</f>
        <v>2017381.1121800002</v>
      </c>
      <c r="M11" s="10">
        <f t="shared" si="0"/>
        <v>1979325.0832600002</v>
      </c>
      <c r="N11" s="10">
        <f t="shared" si="0"/>
        <v>1272065.26984</v>
      </c>
      <c r="O11" s="10">
        <f t="shared" si="0"/>
        <v>1619177.0180170899</v>
      </c>
      <c r="P11" s="10">
        <f t="shared" si="0"/>
        <v>1619177.0180170899</v>
      </c>
      <c r="Q11" s="10">
        <f t="shared" si="0"/>
        <v>0</v>
      </c>
      <c r="R11" s="10">
        <f t="shared" si="0"/>
        <v>1388806.315431</v>
      </c>
      <c r="S11" s="10">
        <f t="shared" si="0"/>
        <v>1388806.315431</v>
      </c>
      <c r="T11" s="10">
        <f t="shared" si="0"/>
        <v>0</v>
      </c>
      <c r="U11" s="10">
        <f t="shared" si="0"/>
        <v>1405122.2</v>
      </c>
      <c r="V11" s="10">
        <f t="shared" si="0"/>
        <v>1405122.2</v>
      </c>
      <c r="W11" s="10">
        <f t="shared" si="0"/>
        <v>0</v>
      </c>
    </row>
    <row r="12" spans="1:23" s="25" customFormat="1" hidden="1">
      <c r="A12" s="221"/>
      <c r="B12" s="166"/>
      <c r="C12" s="181"/>
      <c r="D12" s="36"/>
      <c r="E12" s="36"/>
      <c r="F12" s="36"/>
      <c r="G12" s="181"/>
      <c r="H12" s="36"/>
      <c r="I12" s="181"/>
      <c r="J12" s="36"/>
      <c r="K12" s="36"/>
      <c r="L12" s="41">
        <f>L11+'Таблица 2'!L10</f>
        <v>3114685.0591799999</v>
      </c>
      <c r="M12" s="41">
        <f>M11+'Таблица 2'!M10</f>
        <v>3171224.5832600002</v>
      </c>
      <c r="N12" s="41">
        <f>N11+'Таблица 2'!N10</f>
        <v>1986602.06984</v>
      </c>
      <c r="O12" s="41">
        <f>O11+'Таблица 2'!O10</f>
        <v>2837348.7180170901</v>
      </c>
      <c r="P12" s="41">
        <f>P11+'Таблица 2'!P10</f>
        <v>2837348.7180170901</v>
      </c>
      <c r="Q12" s="41">
        <f>Q11+'Таблица 2'!Q10</f>
        <v>0</v>
      </c>
      <c r="R12" s="41">
        <f>R11+'Таблица 2'!R10</f>
        <v>2620749.8154310002</v>
      </c>
      <c r="S12" s="41">
        <f>S11+'Таблица 2'!S10</f>
        <v>2620749.8154310002</v>
      </c>
      <c r="T12" s="41">
        <f>T11+'Таблица 2'!T10</f>
        <v>0</v>
      </c>
      <c r="U12" s="41">
        <f>U11+'Таблица 2'!U10</f>
        <v>2648231.7000000002</v>
      </c>
      <c r="V12" s="41">
        <f>V11+'Таблица 2'!V10</f>
        <v>2648231.7000000002</v>
      </c>
      <c r="W12" s="41">
        <f>W11+'Таблица 2'!W10</f>
        <v>0</v>
      </c>
    </row>
    <row r="13" spans="1:23" s="26" customFormat="1">
      <c r="A13" s="222"/>
      <c r="B13" s="167"/>
      <c r="C13" s="183"/>
      <c r="D13" s="43"/>
      <c r="E13" s="43"/>
      <c r="F13" s="43"/>
      <c r="G13" s="183"/>
      <c r="H13" s="43"/>
      <c r="I13" s="183"/>
      <c r="J13" s="43"/>
      <c r="K13" s="43"/>
      <c r="L13" s="43"/>
      <c r="M13" s="43"/>
      <c r="N13" s="43"/>
      <c r="O13" s="44"/>
      <c r="P13" s="45"/>
      <c r="Q13" s="42"/>
      <c r="R13" s="44"/>
      <c r="S13" s="45"/>
      <c r="T13" s="42"/>
      <c r="U13" s="44"/>
      <c r="V13" s="45"/>
      <c r="W13" s="223"/>
    </row>
    <row r="14" spans="1:23" s="26" customFormat="1" ht="31.5">
      <c r="A14" s="38" t="s">
        <v>511</v>
      </c>
      <c r="B14" s="245" t="s">
        <v>512</v>
      </c>
      <c r="C14" s="40"/>
      <c r="D14" s="40"/>
      <c r="E14" s="40"/>
      <c r="F14" s="40"/>
      <c r="G14" s="40"/>
      <c r="H14" s="40"/>
      <c r="I14" s="40"/>
      <c r="J14" s="40"/>
      <c r="K14" s="40" t="s">
        <v>66</v>
      </c>
      <c r="L14" s="10">
        <f t="shared" ref="L14" si="1">SUM(L15,L23,L28,L30,L32)</f>
        <v>23593.4</v>
      </c>
      <c r="M14" s="10">
        <f t="shared" ref="M14:N14" si="2">SUM(M15,M23,M28,M30,M32)</f>
        <v>29042.061080000003</v>
      </c>
      <c r="N14" s="10">
        <f t="shared" si="2"/>
        <v>14291.851700000001</v>
      </c>
      <c r="O14" s="10">
        <f t="shared" ref="O14:W14" si="3">SUM(O15,O23,O28,O30,O32)</f>
        <v>37687.5</v>
      </c>
      <c r="P14" s="10">
        <f t="shared" si="3"/>
        <v>37687.5</v>
      </c>
      <c r="Q14" s="10">
        <f t="shared" si="3"/>
        <v>0</v>
      </c>
      <c r="R14" s="10">
        <f t="shared" si="3"/>
        <v>36123.499999999993</v>
      </c>
      <c r="S14" s="10">
        <f t="shared" si="3"/>
        <v>36123.499999999993</v>
      </c>
      <c r="T14" s="10">
        <f t="shared" si="3"/>
        <v>0</v>
      </c>
      <c r="U14" s="10">
        <f t="shared" si="3"/>
        <v>36931.299999999996</v>
      </c>
      <c r="V14" s="10">
        <f t="shared" si="3"/>
        <v>36931.299999999996</v>
      </c>
      <c r="W14" s="220">
        <f t="shared" si="3"/>
        <v>0</v>
      </c>
    </row>
    <row r="15" spans="1:23" s="138" customFormat="1">
      <c r="A15" s="136" t="s">
        <v>9</v>
      </c>
      <c r="B15" s="830" t="s">
        <v>71</v>
      </c>
      <c r="C15" s="830"/>
      <c r="D15" s="830"/>
      <c r="E15" s="830"/>
      <c r="F15" s="830"/>
      <c r="G15" s="830"/>
      <c r="H15" s="830"/>
      <c r="I15" s="830"/>
      <c r="J15" s="830"/>
      <c r="K15" s="830"/>
      <c r="L15" s="137">
        <f t="shared" ref="L15" si="4">SUM(L16,L20)</f>
        <v>21069.8</v>
      </c>
      <c r="M15" s="137">
        <f t="shared" ref="M15:N15" si="5">SUM(M16,M20)</f>
        <v>20019.422300000002</v>
      </c>
      <c r="N15" s="137">
        <f t="shared" si="5"/>
        <v>13248.001820000001</v>
      </c>
      <c r="O15" s="137">
        <f t="shared" ref="O15:W15" si="6">SUM(O16,O20)</f>
        <v>20510.100000000002</v>
      </c>
      <c r="P15" s="137">
        <f t="shared" si="6"/>
        <v>20510.100000000002</v>
      </c>
      <c r="Q15" s="137">
        <f t="shared" si="6"/>
        <v>0</v>
      </c>
      <c r="R15" s="137">
        <f t="shared" si="6"/>
        <v>21946.399999999998</v>
      </c>
      <c r="S15" s="137">
        <f t="shared" si="6"/>
        <v>21946.399999999998</v>
      </c>
      <c r="T15" s="137">
        <f t="shared" si="6"/>
        <v>0</v>
      </c>
      <c r="U15" s="137">
        <f t="shared" si="6"/>
        <v>22750.499999999996</v>
      </c>
      <c r="V15" s="137">
        <f t="shared" si="6"/>
        <v>22750.499999999996</v>
      </c>
      <c r="W15" s="144">
        <f t="shared" si="6"/>
        <v>0</v>
      </c>
    </row>
    <row r="16" spans="1:23" s="151" customFormat="1">
      <c r="A16" s="224" t="s">
        <v>58</v>
      </c>
      <c r="B16" s="168"/>
      <c r="C16" s="194"/>
      <c r="D16" s="147"/>
      <c r="E16" s="145"/>
      <c r="F16" s="145"/>
      <c r="G16" s="214"/>
      <c r="H16" s="145"/>
      <c r="I16" s="184"/>
      <c r="J16" s="146"/>
      <c r="K16" s="147"/>
      <c r="L16" s="149">
        <f>L17+L18+L19</f>
        <v>18491.3</v>
      </c>
      <c r="M16" s="149">
        <f>M17+M18+M19</f>
        <v>16703.222300000001</v>
      </c>
      <c r="N16" s="149">
        <f>N17+N18+N19</f>
        <v>11729.232820000001</v>
      </c>
      <c r="O16" s="149">
        <f t="shared" ref="O16:W16" si="7">SUM(O17:O19)</f>
        <v>17698.400000000001</v>
      </c>
      <c r="P16" s="149">
        <f t="shared" si="7"/>
        <v>17698.400000000001</v>
      </c>
      <c r="Q16" s="149">
        <f t="shared" si="7"/>
        <v>0</v>
      </c>
      <c r="R16" s="149">
        <f t="shared" si="7"/>
        <v>18642.399999999998</v>
      </c>
      <c r="S16" s="149">
        <f t="shared" si="7"/>
        <v>18642.399999999998</v>
      </c>
      <c r="T16" s="149">
        <f t="shared" si="7"/>
        <v>0</v>
      </c>
      <c r="U16" s="149">
        <f t="shared" si="7"/>
        <v>19433.899999999998</v>
      </c>
      <c r="V16" s="149">
        <f t="shared" si="7"/>
        <v>19433.899999999998</v>
      </c>
      <c r="W16" s="150">
        <f t="shared" si="7"/>
        <v>0</v>
      </c>
    </row>
    <row r="17" spans="1:23" ht="31.5">
      <c r="A17" s="406" t="s">
        <v>10</v>
      </c>
      <c r="B17" s="433" t="s">
        <v>72</v>
      </c>
      <c r="C17" s="390"/>
      <c r="D17" s="390"/>
      <c r="E17" s="385" t="s">
        <v>103</v>
      </c>
      <c r="F17" s="385" t="s">
        <v>369</v>
      </c>
      <c r="G17" s="385" t="s">
        <v>1016</v>
      </c>
      <c r="H17" s="396">
        <v>100</v>
      </c>
      <c r="I17" s="873" t="s">
        <v>1045</v>
      </c>
      <c r="J17" s="729" t="s">
        <v>1044</v>
      </c>
      <c r="K17" s="390"/>
      <c r="L17" s="281">
        <v>17339.099999999999</v>
      </c>
      <c r="M17" s="281">
        <v>15990.5</v>
      </c>
      <c r="N17" s="281">
        <v>11320.56445</v>
      </c>
      <c r="O17" s="86">
        <f>SUM(P17:Q17)</f>
        <v>17043.5</v>
      </c>
      <c r="P17" s="86">
        <v>17043.5</v>
      </c>
      <c r="Q17" s="86"/>
      <c r="R17" s="86">
        <f>SUM(S17:T17)</f>
        <v>17954.3</v>
      </c>
      <c r="S17" s="86">
        <v>17954.3</v>
      </c>
      <c r="T17" s="86"/>
      <c r="U17" s="86">
        <f>SUM(V17:W17)</f>
        <v>18743.099999999999</v>
      </c>
      <c r="V17" s="86">
        <v>18743.099999999999</v>
      </c>
      <c r="W17" s="282"/>
    </row>
    <row r="18" spans="1:23" ht="31.5">
      <c r="A18" s="406" t="s">
        <v>11</v>
      </c>
      <c r="B18" s="433" t="s">
        <v>73</v>
      </c>
      <c r="C18" s="454"/>
      <c r="D18" s="420"/>
      <c r="E18" s="385" t="s">
        <v>103</v>
      </c>
      <c r="F18" s="385" t="s">
        <v>369</v>
      </c>
      <c r="G18" s="385" t="s">
        <v>1015</v>
      </c>
      <c r="H18" s="396">
        <v>200</v>
      </c>
      <c r="I18" s="875"/>
      <c r="J18" s="730"/>
      <c r="K18" s="420"/>
      <c r="L18" s="238">
        <v>1130.4000000000001</v>
      </c>
      <c r="M18" s="238">
        <v>662.13841000000002</v>
      </c>
      <c r="N18" s="238">
        <v>378.69922000000003</v>
      </c>
      <c r="O18" s="86">
        <f>SUM(P18:Q18)</f>
        <v>631.20000000000005</v>
      </c>
      <c r="P18" s="86">
        <v>631.20000000000005</v>
      </c>
      <c r="Q18" s="86"/>
      <c r="R18" s="86">
        <f>SUM(S18:T18)</f>
        <v>663.6</v>
      </c>
      <c r="S18" s="86">
        <v>663.6</v>
      </c>
      <c r="T18" s="86"/>
      <c r="U18" s="86">
        <f>SUM(V18:W18)</f>
        <v>666.2</v>
      </c>
      <c r="V18" s="86">
        <v>666.2</v>
      </c>
      <c r="W18" s="282"/>
    </row>
    <row r="19" spans="1:23">
      <c r="A19" s="406" t="s">
        <v>21</v>
      </c>
      <c r="B19" s="433" t="s">
        <v>32</v>
      </c>
      <c r="C19" s="454"/>
      <c r="D19" s="420"/>
      <c r="E19" s="385" t="s">
        <v>103</v>
      </c>
      <c r="F19" s="385" t="s">
        <v>369</v>
      </c>
      <c r="G19" s="385" t="s">
        <v>1015</v>
      </c>
      <c r="H19" s="396">
        <v>800</v>
      </c>
      <c r="I19" s="874"/>
      <c r="J19" s="731"/>
      <c r="K19" s="420"/>
      <c r="L19" s="238">
        <v>21.8</v>
      </c>
      <c r="M19" s="238">
        <v>50.583889999999997</v>
      </c>
      <c r="N19" s="238">
        <v>29.969149999999999</v>
      </c>
      <c r="O19" s="86">
        <f>SUM(P19:Q19)</f>
        <v>23.7</v>
      </c>
      <c r="P19" s="86">
        <v>23.7</v>
      </c>
      <c r="Q19" s="86"/>
      <c r="R19" s="86">
        <f>SUM(S19:T19)</f>
        <v>24.5</v>
      </c>
      <c r="S19" s="86">
        <v>24.5</v>
      </c>
      <c r="T19" s="86"/>
      <c r="U19" s="86">
        <f>SUM(V19:W19)</f>
        <v>24.6</v>
      </c>
      <c r="V19" s="86">
        <v>24.6</v>
      </c>
      <c r="W19" s="282"/>
    </row>
    <row r="20" spans="1:23" s="151" customFormat="1">
      <c r="A20" s="838" t="s">
        <v>77</v>
      </c>
      <c r="B20" s="847"/>
      <c r="C20" s="847"/>
      <c r="D20" s="847"/>
      <c r="E20" s="847"/>
      <c r="F20" s="847"/>
      <c r="G20" s="847"/>
      <c r="H20" s="847"/>
      <c r="I20" s="847"/>
      <c r="J20" s="847"/>
      <c r="K20" s="848"/>
      <c r="L20" s="285">
        <f t="shared" ref="L20:N20" si="8">SUM(L21)</f>
        <v>2578.5</v>
      </c>
      <c r="M20" s="285">
        <f t="shared" si="8"/>
        <v>3316.2</v>
      </c>
      <c r="N20" s="285">
        <f t="shared" si="8"/>
        <v>1518.769</v>
      </c>
      <c r="O20" s="285">
        <f t="shared" ref="O20:W20" si="9">SUM(O21)</f>
        <v>2811.7</v>
      </c>
      <c r="P20" s="285">
        <f t="shared" si="9"/>
        <v>2811.7</v>
      </c>
      <c r="Q20" s="285">
        <f t="shared" si="9"/>
        <v>0</v>
      </c>
      <c r="R20" s="285">
        <f t="shared" si="9"/>
        <v>3304</v>
      </c>
      <c r="S20" s="285">
        <f t="shared" si="9"/>
        <v>3304</v>
      </c>
      <c r="T20" s="285">
        <f t="shared" si="9"/>
        <v>0</v>
      </c>
      <c r="U20" s="285">
        <f t="shared" si="9"/>
        <v>3316.6</v>
      </c>
      <c r="V20" s="285">
        <f t="shared" si="9"/>
        <v>3316.6</v>
      </c>
      <c r="W20" s="286">
        <f t="shared" si="9"/>
        <v>0</v>
      </c>
    </row>
    <row r="21" spans="1:23" ht="31.5">
      <c r="A21" s="406" t="s">
        <v>22</v>
      </c>
      <c r="B21" s="433" t="s">
        <v>98</v>
      </c>
      <c r="C21" s="454"/>
      <c r="D21" s="420"/>
      <c r="E21" s="239"/>
      <c r="F21" s="239"/>
      <c r="G21" s="239"/>
      <c r="H21" s="396">
        <v>200</v>
      </c>
      <c r="I21" s="890" t="s">
        <v>1046</v>
      </c>
      <c r="J21" s="764" t="s">
        <v>1047</v>
      </c>
      <c r="K21" s="420"/>
      <c r="L21" s="283">
        <f>L22</f>
        <v>2578.5</v>
      </c>
      <c r="M21" s="283">
        <f>M22</f>
        <v>3316.2</v>
      </c>
      <c r="N21" s="283">
        <f>N22</f>
        <v>1518.769</v>
      </c>
      <c r="O21" s="283">
        <f t="shared" ref="O21:W21" si="10">SUM(O22:O22)</f>
        <v>2811.7</v>
      </c>
      <c r="P21" s="283">
        <f t="shared" si="10"/>
        <v>2811.7</v>
      </c>
      <c r="Q21" s="283">
        <f t="shared" si="10"/>
        <v>0</v>
      </c>
      <c r="R21" s="283">
        <f t="shared" si="10"/>
        <v>3304</v>
      </c>
      <c r="S21" s="283">
        <f t="shared" si="10"/>
        <v>3304</v>
      </c>
      <c r="T21" s="283">
        <f t="shared" si="10"/>
        <v>0</v>
      </c>
      <c r="U21" s="283">
        <f t="shared" si="10"/>
        <v>3316.6</v>
      </c>
      <c r="V21" s="283">
        <f t="shared" si="10"/>
        <v>3316.6</v>
      </c>
      <c r="W21" s="284">
        <f t="shared" si="10"/>
        <v>0</v>
      </c>
    </row>
    <row r="22" spans="1:23" ht="47.25">
      <c r="A22" s="406" t="s">
        <v>43</v>
      </c>
      <c r="B22" s="246" t="s">
        <v>513</v>
      </c>
      <c r="C22" s="454"/>
      <c r="D22" s="420"/>
      <c r="E22" s="385" t="s">
        <v>104</v>
      </c>
      <c r="F22" s="385" t="s">
        <v>89</v>
      </c>
      <c r="G22" s="385" t="s">
        <v>946</v>
      </c>
      <c r="H22" s="396">
        <v>200</v>
      </c>
      <c r="I22" s="891"/>
      <c r="J22" s="930"/>
      <c r="K22" s="420"/>
      <c r="L22" s="283">
        <v>2578.5</v>
      </c>
      <c r="M22" s="283">
        <v>3316.2</v>
      </c>
      <c r="N22" s="283">
        <v>1518.769</v>
      </c>
      <c r="O22" s="283">
        <f>SUM(P22:Q22)</f>
        <v>2811.7</v>
      </c>
      <c r="P22" s="283">
        <v>2811.7</v>
      </c>
      <c r="Q22" s="283"/>
      <c r="R22" s="283">
        <f>SUM(S22:T22)</f>
        <v>3304</v>
      </c>
      <c r="S22" s="283">
        <v>3304</v>
      </c>
      <c r="T22" s="283"/>
      <c r="U22" s="283">
        <f>SUM(V22:W22)</f>
        <v>3316.6</v>
      </c>
      <c r="V22" s="283">
        <v>3316.6</v>
      </c>
      <c r="W22" s="284"/>
    </row>
    <row r="23" spans="1:23" s="138" customFormat="1">
      <c r="A23" s="136" t="s">
        <v>15</v>
      </c>
      <c r="B23" s="830" t="s">
        <v>16</v>
      </c>
      <c r="C23" s="830"/>
      <c r="D23" s="830"/>
      <c r="E23" s="830"/>
      <c r="F23" s="830"/>
      <c r="G23" s="830"/>
      <c r="H23" s="830">
        <v>300</v>
      </c>
      <c r="I23" s="830"/>
      <c r="J23" s="830"/>
      <c r="K23" s="830"/>
      <c r="L23" s="137">
        <f t="shared" ref="L23:N23" si="11">SUM(L24)</f>
        <v>690.2</v>
      </c>
      <c r="M23" s="137">
        <f t="shared" si="11"/>
        <v>535.6</v>
      </c>
      <c r="N23" s="137">
        <f t="shared" si="11"/>
        <v>325.80150000000003</v>
      </c>
      <c r="O23" s="137">
        <f t="shared" ref="O23:V23" si="12">SUM(O24)</f>
        <v>457.9</v>
      </c>
      <c r="P23" s="137">
        <f t="shared" si="12"/>
        <v>457.9</v>
      </c>
      <c r="Q23" s="137">
        <f t="shared" si="12"/>
        <v>0</v>
      </c>
      <c r="R23" s="137">
        <f t="shared" si="12"/>
        <v>424.1</v>
      </c>
      <c r="S23" s="137">
        <f t="shared" si="12"/>
        <v>424.1</v>
      </c>
      <c r="T23" s="137">
        <f t="shared" si="12"/>
        <v>0</v>
      </c>
      <c r="U23" s="137">
        <f t="shared" si="12"/>
        <v>375.09999999999997</v>
      </c>
      <c r="V23" s="137">
        <f t="shared" si="12"/>
        <v>375.09999999999997</v>
      </c>
      <c r="W23" s="144">
        <f>SUM(W24)</f>
        <v>0</v>
      </c>
    </row>
    <row r="24" spans="1:23" s="151" customFormat="1">
      <c r="A24" s="838" t="s">
        <v>918</v>
      </c>
      <c r="B24" s="847" t="s">
        <v>48</v>
      </c>
      <c r="C24" s="847"/>
      <c r="D24" s="847"/>
      <c r="E24" s="847"/>
      <c r="F24" s="847"/>
      <c r="G24" s="847"/>
      <c r="H24" s="847">
        <v>320</v>
      </c>
      <c r="I24" s="847"/>
      <c r="J24" s="847"/>
      <c r="K24" s="848"/>
      <c r="L24" s="149">
        <f>L25+L26+L27</f>
        <v>690.2</v>
      </c>
      <c r="M24" s="149">
        <f>M25+M26+M27</f>
        <v>535.6</v>
      </c>
      <c r="N24" s="149">
        <f>N25+N26+N27</f>
        <v>325.80150000000003</v>
      </c>
      <c r="O24" s="149">
        <f t="shared" ref="O24:W24" si="13">SUM(O25:O27)</f>
        <v>457.9</v>
      </c>
      <c r="P24" s="149">
        <f t="shared" si="13"/>
        <v>457.9</v>
      </c>
      <c r="Q24" s="149">
        <f t="shared" si="13"/>
        <v>0</v>
      </c>
      <c r="R24" s="149">
        <f t="shared" si="13"/>
        <v>424.1</v>
      </c>
      <c r="S24" s="149">
        <f t="shared" si="13"/>
        <v>424.1</v>
      </c>
      <c r="T24" s="149">
        <f t="shared" si="13"/>
        <v>0</v>
      </c>
      <c r="U24" s="149">
        <f t="shared" si="13"/>
        <v>375.09999999999997</v>
      </c>
      <c r="V24" s="149">
        <f t="shared" si="13"/>
        <v>375.09999999999997</v>
      </c>
      <c r="W24" s="150">
        <f t="shared" si="13"/>
        <v>0</v>
      </c>
    </row>
    <row r="25" spans="1:23" s="29" customFormat="1" ht="110.25">
      <c r="A25" s="384" t="s">
        <v>12</v>
      </c>
      <c r="B25" s="247" t="s">
        <v>514</v>
      </c>
      <c r="C25" s="446"/>
      <c r="D25" s="393"/>
      <c r="E25" s="385" t="s">
        <v>89</v>
      </c>
      <c r="F25" s="385" t="s">
        <v>106</v>
      </c>
      <c r="G25" s="385" t="s">
        <v>947</v>
      </c>
      <c r="H25" s="396">
        <v>300</v>
      </c>
      <c r="I25" s="403" t="s">
        <v>1049</v>
      </c>
      <c r="J25" s="446"/>
      <c r="K25" s="393"/>
      <c r="L25" s="86">
        <v>325.60000000000002</v>
      </c>
      <c r="M25" s="86">
        <v>304</v>
      </c>
      <c r="N25" s="86">
        <v>149.74038999999999</v>
      </c>
      <c r="O25" s="86">
        <f>SUM(P25:Q25)</f>
        <v>311.8</v>
      </c>
      <c r="P25" s="86">
        <v>311.8</v>
      </c>
      <c r="Q25" s="86"/>
      <c r="R25" s="86">
        <f>SUM(S25:T25)</f>
        <v>323.10000000000002</v>
      </c>
      <c r="S25" s="86">
        <v>323.10000000000002</v>
      </c>
      <c r="T25" s="86"/>
      <c r="U25" s="86">
        <f>SUM(V25:W25)</f>
        <v>324.39999999999998</v>
      </c>
      <c r="V25" s="86">
        <v>324.39999999999998</v>
      </c>
      <c r="W25" s="9"/>
    </row>
    <row r="26" spans="1:23" s="29" customFormat="1" ht="94.5">
      <c r="A26" s="384" t="s">
        <v>13</v>
      </c>
      <c r="B26" s="247" t="s">
        <v>515</v>
      </c>
      <c r="C26" s="446"/>
      <c r="D26" s="393"/>
      <c r="E26" s="385" t="s">
        <v>89</v>
      </c>
      <c r="F26" s="385" t="s">
        <v>106</v>
      </c>
      <c r="G26" s="385" t="s">
        <v>948</v>
      </c>
      <c r="H26" s="396">
        <v>300</v>
      </c>
      <c r="I26" s="379" t="s">
        <v>1048</v>
      </c>
      <c r="J26" s="195">
        <v>37116</v>
      </c>
      <c r="K26" s="240"/>
      <c r="L26" s="287">
        <v>7.4</v>
      </c>
      <c r="M26" s="287"/>
      <c r="N26" s="287"/>
      <c r="O26" s="86"/>
      <c r="P26" s="86"/>
      <c r="Q26" s="86"/>
      <c r="R26" s="86"/>
      <c r="S26" s="86"/>
      <c r="T26" s="86"/>
      <c r="U26" s="86"/>
      <c r="V26" s="86"/>
      <c r="W26" s="9"/>
    </row>
    <row r="27" spans="1:23" s="29" customFormat="1" ht="409.5">
      <c r="A27" s="384" t="s">
        <v>516</v>
      </c>
      <c r="B27" s="248" t="s">
        <v>857</v>
      </c>
      <c r="C27" s="446"/>
      <c r="D27" s="393"/>
      <c r="E27" s="385" t="s">
        <v>89</v>
      </c>
      <c r="F27" s="385" t="s">
        <v>106</v>
      </c>
      <c r="G27" s="385" t="s">
        <v>949</v>
      </c>
      <c r="H27" s="396">
        <v>300</v>
      </c>
      <c r="I27" s="379" t="s">
        <v>1058</v>
      </c>
      <c r="J27" s="398" t="s">
        <v>1050</v>
      </c>
      <c r="K27" s="393"/>
      <c r="L27" s="287">
        <v>357.2</v>
      </c>
      <c r="M27" s="287">
        <v>231.6</v>
      </c>
      <c r="N27" s="287">
        <v>176.06111000000001</v>
      </c>
      <c r="O27" s="86">
        <f>SUM(P27:Q27)</f>
        <v>146.1</v>
      </c>
      <c r="P27" s="86">
        <v>146.1</v>
      </c>
      <c r="Q27" s="86"/>
      <c r="R27" s="86">
        <f>SUM(S27:T27)</f>
        <v>101</v>
      </c>
      <c r="S27" s="86">
        <v>101</v>
      </c>
      <c r="T27" s="86"/>
      <c r="U27" s="86">
        <f>SUM(V27:W27)</f>
        <v>50.7</v>
      </c>
      <c r="V27" s="86">
        <v>50.7</v>
      </c>
      <c r="W27" s="9"/>
    </row>
    <row r="28" spans="1:23" s="138" customFormat="1">
      <c r="A28" s="136" t="s">
        <v>520</v>
      </c>
      <c r="B28" s="830" t="s">
        <v>521</v>
      </c>
      <c r="C28" s="830"/>
      <c r="D28" s="830"/>
      <c r="E28" s="830"/>
      <c r="F28" s="830"/>
      <c r="G28" s="830"/>
      <c r="H28" s="830"/>
      <c r="I28" s="830"/>
      <c r="J28" s="830"/>
      <c r="K28" s="830"/>
      <c r="L28" s="137">
        <f t="shared" ref="L28:N28" si="14">L29</f>
        <v>1811.4</v>
      </c>
      <c r="M28" s="137">
        <f t="shared" si="14"/>
        <v>6332.19751</v>
      </c>
      <c r="N28" s="137">
        <f t="shared" si="14"/>
        <v>447.56164999999999</v>
      </c>
      <c r="O28" s="137">
        <f t="shared" ref="O28:W28" si="15">O29</f>
        <v>13212</v>
      </c>
      <c r="P28" s="137">
        <f t="shared" si="15"/>
        <v>13212</v>
      </c>
      <c r="Q28" s="137">
        <f t="shared" si="15"/>
        <v>0</v>
      </c>
      <c r="R28" s="137">
        <f t="shared" si="15"/>
        <v>10117.799999999999</v>
      </c>
      <c r="S28" s="137">
        <f t="shared" si="15"/>
        <v>10117.799999999999</v>
      </c>
      <c r="T28" s="137">
        <f t="shared" si="15"/>
        <v>0</v>
      </c>
      <c r="U28" s="137">
        <f t="shared" si="15"/>
        <v>10156.6</v>
      </c>
      <c r="V28" s="137">
        <f t="shared" si="15"/>
        <v>10156.6</v>
      </c>
      <c r="W28" s="144">
        <f t="shared" si="15"/>
        <v>0</v>
      </c>
    </row>
    <row r="29" spans="1:23" ht="157.5">
      <c r="A29" s="471" t="s">
        <v>26</v>
      </c>
      <c r="B29" s="249" t="s">
        <v>522</v>
      </c>
      <c r="C29" s="236"/>
      <c r="D29" s="236"/>
      <c r="E29" s="361" t="s">
        <v>92</v>
      </c>
      <c r="F29" s="361" t="s">
        <v>103</v>
      </c>
      <c r="G29" s="361" t="s">
        <v>950</v>
      </c>
      <c r="H29" s="329">
        <v>700</v>
      </c>
      <c r="I29" s="235" t="s">
        <v>1051</v>
      </c>
      <c r="J29" s="241"/>
      <c r="K29" s="241"/>
      <c r="L29" s="288">
        <v>1811.4</v>
      </c>
      <c r="M29" s="288">
        <v>6332.19751</v>
      </c>
      <c r="N29" s="288">
        <v>447.56164999999999</v>
      </c>
      <c r="O29" s="86">
        <f>SUM(P29:Q29)</f>
        <v>13212</v>
      </c>
      <c r="P29" s="86">
        <v>13212</v>
      </c>
      <c r="Q29" s="86"/>
      <c r="R29" s="86">
        <f>SUM(S29:T29)</f>
        <v>10117.799999999999</v>
      </c>
      <c r="S29" s="86">
        <v>10117.799999999999</v>
      </c>
      <c r="T29" s="86"/>
      <c r="U29" s="86">
        <f>SUM(V29:W29)</f>
        <v>10156.6</v>
      </c>
      <c r="V29" s="86">
        <v>10156.6</v>
      </c>
      <c r="W29" s="9"/>
    </row>
    <row r="30" spans="1:23" s="143" customFormat="1">
      <c r="A30" s="136" t="s">
        <v>24</v>
      </c>
      <c r="B30" s="844" t="s">
        <v>88</v>
      </c>
      <c r="C30" s="845"/>
      <c r="D30" s="845"/>
      <c r="E30" s="845"/>
      <c r="F30" s="845"/>
      <c r="G30" s="845"/>
      <c r="H30" s="845"/>
      <c r="I30" s="845"/>
      <c r="J30" s="845"/>
      <c r="K30" s="846"/>
      <c r="L30" s="137">
        <f t="shared" ref="L30:N30" si="16">L31</f>
        <v>22</v>
      </c>
      <c r="M30" s="137">
        <f t="shared" si="16"/>
        <v>271</v>
      </c>
      <c r="N30" s="137">
        <f t="shared" si="16"/>
        <v>270.48673000000002</v>
      </c>
      <c r="O30" s="137">
        <f t="shared" ref="O30:W30" si="17">O31</f>
        <v>0</v>
      </c>
      <c r="P30" s="137">
        <f t="shared" si="17"/>
        <v>0</v>
      </c>
      <c r="Q30" s="137">
        <f t="shared" si="17"/>
        <v>0</v>
      </c>
      <c r="R30" s="137">
        <f t="shared" si="17"/>
        <v>0</v>
      </c>
      <c r="S30" s="137">
        <f t="shared" si="17"/>
        <v>0</v>
      </c>
      <c r="T30" s="137">
        <f t="shared" si="17"/>
        <v>0</v>
      </c>
      <c r="U30" s="137">
        <f t="shared" si="17"/>
        <v>0</v>
      </c>
      <c r="V30" s="137">
        <f t="shared" si="17"/>
        <v>0</v>
      </c>
      <c r="W30" s="137">
        <f t="shared" si="17"/>
        <v>0</v>
      </c>
    </row>
    <row r="31" spans="1:23" s="27" customFormat="1" ht="126">
      <c r="A31" s="50" t="s">
        <v>26</v>
      </c>
      <c r="B31" s="250" t="s">
        <v>325</v>
      </c>
      <c r="C31" s="51"/>
      <c r="D31" s="51"/>
      <c r="E31" s="361" t="s">
        <v>103</v>
      </c>
      <c r="F31" s="361" t="s">
        <v>92</v>
      </c>
      <c r="G31" s="200">
        <v>7770226000</v>
      </c>
      <c r="H31" s="200">
        <v>800</v>
      </c>
      <c r="I31" s="235" t="s">
        <v>1053</v>
      </c>
      <c r="J31" s="291">
        <v>40522</v>
      </c>
      <c r="K31" s="200"/>
      <c r="L31" s="289">
        <v>22</v>
      </c>
      <c r="M31" s="289">
        <v>271</v>
      </c>
      <c r="N31" s="289">
        <v>270.48673000000002</v>
      </c>
      <c r="O31" s="280">
        <f>SUM(P31:Q31)</f>
        <v>0</v>
      </c>
      <c r="P31" s="280"/>
      <c r="Q31" s="280"/>
      <c r="R31" s="280">
        <f>SUM(S31:T31)</f>
        <v>0</v>
      </c>
      <c r="S31" s="280"/>
      <c r="T31" s="280"/>
      <c r="U31" s="280">
        <f>SUM(V31:W31)</f>
        <v>0</v>
      </c>
      <c r="V31" s="280"/>
      <c r="W31" s="9"/>
    </row>
    <row r="32" spans="1:23" s="143" customFormat="1">
      <c r="A32" s="136" t="s">
        <v>57</v>
      </c>
      <c r="B32" s="844" t="s">
        <v>32</v>
      </c>
      <c r="C32" s="845"/>
      <c r="D32" s="845"/>
      <c r="E32" s="845"/>
      <c r="F32" s="845"/>
      <c r="G32" s="845"/>
      <c r="H32" s="845"/>
      <c r="I32" s="845"/>
      <c r="J32" s="845"/>
      <c r="K32" s="846"/>
      <c r="L32" s="137">
        <f t="shared" ref="L32" si="18">L33</f>
        <v>0</v>
      </c>
      <c r="M32" s="137">
        <f t="shared" ref="M32:N32" si="19">M33</f>
        <v>1883.8412699999999</v>
      </c>
      <c r="N32" s="137">
        <f t="shared" si="19"/>
        <v>0</v>
      </c>
      <c r="O32" s="137">
        <f t="shared" ref="O32:W32" si="20">O33</f>
        <v>3507.5</v>
      </c>
      <c r="P32" s="137">
        <f t="shared" si="20"/>
        <v>3507.5</v>
      </c>
      <c r="Q32" s="137">
        <f t="shared" si="20"/>
        <v>0</v>
      </c>
      <c r="R32" s="137">
        <f t="shared" si="20"/>
        <v>3635.2</v>
      </c>
      <c r="S32" s="137">
        <f t="shared" si="20"/>
        <v>3635.2</v>
      </c>
      <c r="T32" s="137">
        <f t="shared" si="20"/>
        <v>0</v>
      </c>
      <c r="U32" s="137">
        <f t="shared" si="20"/>
        <v>3649.1</v>
      </c>
      <c r="V32" s="137">
        <f t="shared" si="20"/>
        <v>3649.1</v>
      </c>
      <c r="W32" s="137">
        <f t="shared" si="20"/>
        <v>0</v>
      </c>
    </row>
    <row r="33" spans="1:23" s="30" customFormat="1" ht="110.25">
      <c r="A33" s="471" t="s">
        <v>26</v>
      </c>
      <c r="B33" s="250" t="s">
        <v>523</v>
      </c>
      <c r="C33" s="241"/>
      <c r="D33" s="241"/>
      <c r="E33" s="361" t="s">
        <v>103</v>
      </c>
      <c r="F33" s="361" t="s">
        <v>90</v>
      </c>
      <c r="G33" s="361" t="s">
        <v>222</v>
      </c>
      <c r="H33" s="329">
        <v>800</v>
      </c>
      <c r="I33" s="235" t="s">
        <v>1052</v>
      </c>
      <c r="J33" s="290">
        <v>42003</v>
      </c>
      <c r="K33" s="241"/>
      <c r="L33" s="86">
        <v>0</v>
      </c>
      <c r="M33" s="86">
        <v>1883.8412699999999</v>
      </c>
      <c r="N33" s="86">
        <v>0</v>
      </c>
      <c r="O33" s="86">
        <f>SUM(P33:Q33)</f>
        <v>3507.5</v>
      </c>
      <c r="P33" s="86">
        <v>3507.5</v>
      </c>
      <c r="Q33" s="86"/>
      <c r="R33" s="86">
        <f>SUM(S33:T33)</f>
        <v>3635.2</v>
      </c>
      <c r="S33" s="86">
        <v>3635.2</v>
      </c>
      <c r="T33" s="86"/>
      <c r="U33" s="86">
        <f>SUM(V33:W33)</f>
        <v>3649.1</v>
      </c>
      <c r="V33" s="86">
        <v>3649.1</v>
      </c>
      <c r="W33" s="282"/>
    </row>
    <row r="34" spans="1:23" s="26" customFormat="1" ht="47.25">
      <c r="A34" s="176" t="s">
        <v>134</v>
      </c>
      <c r="B34" s="39" t="s">
        <v>858</v>
      </c>
      <c r="C34" s="40"/>
      <c r="D34" s="40"/>
      <c r="E34" s="40"/>
      <c r="F34" s="40"/>
      <c r="G34" s="40"/>
      <c r="H34" s="40"/>
      <c r="I34" s="40"/>
      <c r="J34" s="40"/>
      <c r="K34" s="40" t="s">
        <v>66</v>
      </c>
      <c r="L34" s="177">
        <f t="shared" ref="L34:N34" si="21">SUM(L35)</f>
        <v>13019.3</v>
      </c>
      <c r="M34" s="177">
        <f t="shared" si="21"/>
        <v>17312.486399999998</v>
      </c>
      <c r="N34" s="177">
        <f t="shared" si="21"/>
        <v>7973.3074900000001</v>
      </c>
      <c r="O34" s="177">
        <f t="shared" ref="O34:W34" si="22">SUM(O35)</f>
        <v>13069.5</v>
      </c>
      <c r="P34" s="177">
        <f t="shared" si="22"/>
        <v>13069.5</v>
      </c>
      <c r="Q34" s="177">
        <f t="shared" si="22"/>
        <v>0</v>
      </c>
      <c r="R34" s="177">
        <f t="shared" si="22"/>
        <v>13805.6</v>
      </c>
      <c r="S34" s="177">
        <f t="shared" si="22"/>
        <v>13805.6</v>
      </c>
      <c r="T34" s="177">
        <f t="shared" si="22"/>
        <v>0</v>
      </c>
      <c r="U34" s="177">
        <f t="shared" si="22"/>
        <v>14130.500000000002</v>
      </c>
      <c r="V34" s="177">
        <f t="shared" si="22"/>
        <v>14130.500000000002</v>
      </c>
      <c r="W34" s="225">
        <f t="shared" si="22"/>
        <v>0</v>
      </c>
    </row>
    <row r="35" spans="1:23" s="143" customFormat="1">
      <c r="A35" s="136" t="s">
        <v>9</v>
      </c>
      <c r="B35" s="844" t="s">
        <v>71</v>
      </c>
      <c r="C35" s="845"/>
      <c r="D35" s="845"/>
      <c r="E35" s="845"/>
      <c r="F35" s="845"/>
      <c r="G35" s="845"/>
      <c r="H35" s="845"/>
      <c r="I35" s="845"/>
      <c r="J35" s="845"/>
      <c r="K35" s="846"/>
      <c r="L35" s="137">
        <f>SUM(L36,L40,L66,L63)</f>
        <v>13019.3</v>
      </c>
      <c r="M35" s="137">
        <f t="shared" ref="M35:W35" si="23">SUM(M36,M40,M66,M63)</f>
        <v>17312.486399999998</v>
      </c>
      <c r="N35" s="137">
        <f t="shared" si="23"/>
        <v>7973.3074900000001</v>
      </c>
      <c r="O35" s="137">
        <f t="shared" si="23"/>
        <v>13069.5</v>
      </c>
      <c r="P35" s="137">
        <f t="shared" si="23"/>
        <v>13069.5</v>
      </c>
      <c r="Q35" s="137">
        <f t="shared" si="23"/>
        <v>0</v>
      </c>
      <c r="R35" s="137">
        <f t="shared" si="23"/>
        <v>13805.6</v>
      </c>
      <c r="S35" s="137">
        <f t="shared" si="23"/>
        <v>13805.6</v>
      </c>
      <c r="T35" s="137">
        <f t="shared" si="23"/>
        <v>0</v>
      </c>
      <c r="U35" s="137">
        <f t="shared" si="23"/>
        <v>14130.500000000002</v>
      </c>
      <c r="V35" s="137">
        <f t="shared" si="23"/>
        <v>14130.500000000002</v>
      </c>
      <c r="W35" s="137">
        <f t="shared" si="23"/>
        <v>0</v>
      </c>
    </row>
    <row r="36" spans="1:23" s="151" customFormat="1">
      <c r="A36" s="838" t="s">
        <v>58</v>
      </c>
      <c r="B36" s="847"/>
      <c r="C36" s="847"/>
      <c r="D36" s="847"/>
      <c r="E36" s="847"/>
      <c r="F36" s="847"/>
      <c r="G36" s="847"/>
      <c r="H36" s="847"/>
      <c r="I36" s="847"/>
      <c r="J36" s="847"/>
      <c r="K36" s="848"/>
      <c r="L36" s="149">
        <f>SUM(L37:L39)</f>
        <v>3578.2999999999997</v>
      </c>
      <c r="M36" s="149">
        <f>SUM(M37:M39)</f>
        <v>3620.2000000000003</v>
      </c>
      <c r="N36" s="149">
        <f>SUM(N37:N39)</f>
        <v>2326.61715</v>
      </c>
      <c r="O36" s="149">
        <f>SUM(O37:O39)</f>
        <v>3647.3</v>
      </c>
      <c r="P36" s="149">
        <f t="shared" ref="P36:V36" si="24">SUM(P37:P39)</f>
        <v>3647.3</v>
      </c>
      <c r="Q36" s="149"/>
      <c r="R36" s="149">
        <f t="shared" si="24"/>
        <v>3906</v>
      </c>
      <c r="S36" s="149">
        <f t="shared" si="24"/>
        <v>3906</v>
      </c>
      <c r="T36" s="149"/>
      <c r="U36" s="149">
        <f t="shared" si="24"/>
        <v>4052.5</v>
      </c>
      <c r="V36" s="149">
        <f t="shared" si="24"/>
        <v>4052.5</v>
      </c>
      <c r="W36" s="150"/>
    </row>
    <row r="37" spans="1:23">
      <c r="A37" s="406" t="s">
        <v>10</v>
      </c>
      <c r="B37" s="433" t="s">
        <v>72</v>
      </c>
      <c r="C37" s="390"/>
      <c r="D37" s="390"/>
      <c r="E37" s="421" t="s">
        <v>103</v>
      </c>
      <c r="F37" s="421" t="s">
        <v>104</v>
      </c>
      <c r="G37" s="421" t="s">
        <v>169</v>
      </c>
      <c r="H37" s="396">
        <v>100</v>
      </c>
      <c r="I37" s="873" t="s">
        <v>1056</v>
      </c>
      <c r="J37" s="729" t="s">
        <v>1054</v>
      </c>
      <c r="K37" s="729" t="s">
        <v>1055</v>
      </c>
      <c r="L37" s="15">
        <v>3071.7</v>
      </c>
      <c r="M37" s="15">
        <v>3036.4</v>
      </c>
      <c r="N37" s="15">
        <v>2006.0530000000001</v>
      </c>
      <c r="O37" s="15">
        <f>SUM(P37:Q37)</f>
        <v>3143.3</v>
      </c>
      <c r="P37" s="15">
        <v>3143.3</v>
      </c>
      <c r="Q37" s="15"/>
      <c r="R37" s="15">
        <f>SUM(S37:T37)</f>
        <v>3273.8</v>
      </c>
      <c r="S37" s="15">
        <v>3273.8</v>
      </c>
      <c r="T37" s="15"/>
      <c r="U37" s="15">
        <f>SUM(V37:W37)</f>
        <v>3417.8</v>
      </c>
      <c r="V37" s="15">
        <v>3417.8</v>
      </c>
      <c r="W37" s="9"/>
    </row>
    <row r="38" spans="1:23" ht="31.5">
      <c r="A38" s="406" t="s">
        <v>11</v>
      </c>
      <c r="B38" s="433" t="s">
        <v>73</v>
      </c>
      <c r="C38" s="454"/>
      <c r="D38" s="420"/>
      <c r="E38" s="421" t="s">
        <v>103</v>
      </c>
      <c r="F38" s="421" t="s">
        <v>104</v>
      </c>
      <c r="G38" s="421" t="s">
        <v>169</v>
      </c>
      <c r="H38" s="396">
        <v>200</v>
      </c>
      <c r="I38" s="875"/>
      <c r="J38" s="730"/>
      <c r="K38" s="730"/>
      <c r="L38" s="15">
        <v>502.7</v>
      </c>
      <c r="M38" s="15">
        <v>577</v>
      </c>
      <c r="N38" s="15">
        <v>320.46415000000002</v>
      </c>
      <c r="O38" s="15">
        <f>SUM(P38:Q38)</f>
        <v>504</v>
      </c>
      <c r="P38" s="15">
        <v>504</v>
      </c>
      <c r="Q38" s="15"/>
      <c r="R38" s="15">
        <f>SUM(S38:T38)</f>
        <v>632.20000000000005</v>
      </c>
      <c r="S38" s="15">
        <v>632.20000000000005</v>
      </c>
      <c r="T38" s="15"/>
      <c r="U38" s="15">
        <f>SUM(V38:W38)</f>
        <v>634.70000000000005</v>
      </c>
      <c r="V38" s="15">
        <v>634.70000000000005</v>
      </c>
      <c r="W38" s="9"/>
    </row>
    <row r="39" spans="1:23">
      <c r="A39" s="406" t="s">
        <v>21</v>
      </c>
      <c r="B39" s="433" t="s">
        <v>102</v>
      </c>
      <c r="C39" s="454"/>
      <c r="D39" s="420"/>
      <c r="E39" s="421" t="s">
        <v>103</v>
      </c>
      <c r="F39" s="421" t="s">
        <v>104</v>
      </c>
      <c r="G39" s="421" t="s">
        <v>169</v>
      </c>
      <c r="H39" s="396">
        <v>800</v>
      </c>
      <c r="I39" s="874"/>
      <c r="J39" s="731"/>
      <c r="K39" s="731"/>
      <c r="L39" s="15">
        <v>3.9</v>
      </c>
      <c r="M39" s="15">
        <v>6.8</v>
      </c>
      <c r="N39" s="15">
        <v>0.1</v>
      </c>
      <c r="O39" s="15">
        <f>SUM(P39:Q39)</f>
        <v>0</v>
      </c>
      <c r="P39" s="15"/>
      <c r="Q39" s="15"/>
      <c r="R39" s="15">
        <f>SUM(S39:T39)</f>
        <v>0</v>
      </c>
      <c r="S39" s="15"/>
      <c r="T39" s="15"/>
      <c r="U39" s="15">
        <f>SUM(V39:W39)</f>
        <v>0</v>
      </c>
      <c r="V39" s="15"/>
      <c r="W39" s="9"/>
    </row>
    <row r="40" spans="1:23" s="151" customFormat="1">
      <c r="A40" s="838" t="s">
        <v>97</v>
      </c>
      <c r="B40" s="847"/>
      <c r="C40" s="847"/>
      <c r="D40" s="847"/>
      <c r="E40" s="847"/>
      <c r="F40" s="847"/>
      <c r="G40" s="847"/>
      <c r="H40" s="847"/>
      <c r="I40" s="847"/>
      <c r="J40" s="847"/>
      <c r="K40" s="848"/>
      <c r="L40" s="149">
        <f t="shared" ref="L40:O40" si="25">L41+L44+L59</f>
        <v>0</v>
      </c>
      <c r="M40" s="149">
        <f t="shared" si="25"/>
        <v>13663.686400000001</v>
      </c>
      <c r="N40" s="149">
        <f t="shared" si="25"/>
        <v>5626.3403399999997</v>
      </c>
      <c r="O40" s="149">
        <f t="shared" si="25"/>
        <v>9413.4</v>
      </c>
      <c r="P40" s="149">
        <f>P41+P44+P59</f>
        <v>9413.4</v>
      </c>
      <c r="Q40" s="149">
        <f t="shared" ref="Q40:W40" si="26">Q41+Q44+Q59</f>
        <v>0</v>
      </c>
      <c r="R40" s="149">
        <f t="shared" si="26"/>
        <v>9890.5</v>
      </c>
      <c r="S40" s="149">
        <f t="shared" si="26"/>
        <v>9890.5</v>
      </c>
      <c r="T40" s="149">
        <f t="shared" si="26"/>
        <v>0</v>
      </c>
      <c r="U40" s="149">
        <f t="shared" si="26"/>
        <v>10068.900000000001</v>
      </c>
      <c r="V40" s="149">
        <f>V41+V44+V59</f>
        <v>10068.900000000001</v>
      </c>
      <c r="W40" s="149">
        <f t="shared" si="26"/>
        <v>0</v>
      </c>
    </row>
    <row r="41" spans="1:23" s="279" customFormat="1">
      <c r="A41" s="406" t="s">
        <v>12</v>
      </c>
      <c r="B41" s="433" t="s">
        <v>59</v>
      </c>
      <c r="C41" s="390"/>
      <c r="D41" s="390"/>
      <c r="E41" s="433"/>
      <c r="F41" s="433"/>
      <c r="G41" s="433"/>
      <c r="H41" s="396">
        <v>100</v>
      </c>
      <c r="I41" s="76"/>
      <c r="J41" s="390"/>
      <c r="K41" s="390"/>
      <c r="L41" s="15">
        <f>SUM(L42:L43)</f>
        <v>0</v>
      </c>
      <c r="M41" s="15">
        <f>M42</f>
        <v>3259.8150000000001</v>
      </c>
      <c r="N41" s="15">
        <f t="shared" ref="N41:W42" si="27">N42</f>
        <v>1493.53206</v>
      </c>
      <c r="O41" s="15">
        <f t="shared" si="27"/>
        <v>2875.6</v>
      </c>
      <c r="P41" s="15">
        <f t="shared" si="27"/>
        <v>2875.6</v>
      </c>
      <c r="Q41" s="15">
        <f t="shared" si="27"/>
        <v>0</v>
      </c>
      <c r="R41" s="15">
        <f t="shared" si="27"/>
        <v>2979.6</v>
      </c>
      <c r="S41" s="15">
        <f t="shared" si="27"/>
        <v>2979.6</v>
      </c>
      <c r="T41" s="15">
        <f t="shared" si="27"/>
        <v>0</v>
      </c>
      <c r="U41" s="15">
        <f t="shared" si="27"/>
        <v>2991</v>
      </c>
      <c r="V41" s="15">
        <f t="shared" si="27"/>
        <v>2991</v>
      </c>
      <c r="W41" s="15">
        <f t="shared" si="27"/>
        <v>0</v>
      </c>
    </row>
    <row r="42" spans="1:23" s="279" customFormat="1" ht="31.5">
      <c r="A42" s="406" t="s">
        <v>49</v>
      </c>
      <c r="B42" s="433" t="s">
        <v>1018</v>
      </c>
      <c r="C42" s="390"/>
      <c r="D42" s="390"/>
      <c r="E42" s="421"/>
      <c r="F42" s="421"/>
      <c r="G42" s="421"/>
      <c r="H42" s="396">
        <v>100</v>
      </c>
      <c r="I42" s="76"/>
      <c r="J42" s="390"/>
      <c r="K42" s="390"/>
      <c r="L42" s="15">
        <f>L43</f>
        <v>0</v>
      </c>
      <c r="M42" s="15">
        <f>M43</f>
        <v>3259.8150000000001</v>
      </c>
      <c r="N42" s="15">
        <f>N43</f>
        <v>1493.53206</v>
      </c>
      <c r="O42" s="15">
        <f>O43</f>
        <v>2875.6</v>
      </c>
      <c r="P42" s="15">
        <f t="shared" ref="P42" si="28">P43</f>
        <v>2875.6</v>
      </c>
      <c r="Q42" s="15">
        <f t="shared" si="27"/>
        <v>0</v>
      </c>
      <c r="R42" s="15">
        <f t="shared" si="27"/>
        <v>2979.6</v>
      </c>
      <c r="S42" s="15">
        <f t="shared" si="27"/>
        <v>2979.6</v>
      </c>
      <c r="T42" s="15">
        <f t="shared" si="27"/>
        <v>0</v>
      </c>
      <c r="U42" s="15">
        <f t="shared" si="27"/>
        <v>2991</v>
      </c>
      <c r="V42" s="15">
        <f t="shared" si="27"/>
        <v>2991</v>
      </c>
      <c r="W42" s="15">
        <f t="shared" si="27"/>
        <v>0</v>
      </c>
    </row>
    <row r="43" spans="1:23" s="279" customFormat="1" ht="126">
      <c r="A43" s="406" t="s">
        <v>1020</v>
      </c>
      <c r="B43" s="433" t="s">
        <v>1019</v>
      </c>
      <c r="C43" s="390"/>
      <c r="D43" s="390"/>
      <c r="E43" s="421" t="s">
        <v>119</v>
      </c>
      <c r="F43" s="421" t="s">
        <v>119</v>
      </c>
      <c r="G43" s="421" t="s">
        <v>126</v>
      </c>
      <c r="H43" s="396">
        <v>100</v>
      </c>
      <c r="I43" s="379" t="s">
        <v>1057</v>
      </c>
      <c r="J43" s="390">
        <v>42142</v>
      </c>
      <c r="K43" s="390"/>
      <c r="L43" s="15"/>
      <c r="M43" s="15">
        <v>3259.8150000000001</v>
      </c>
      <c r="N43" s="15">
        <v>1493.53206</v>
      </c>
      <c r="O43" s="15">
        <f>SUM(P43:Q43)</f>
        <v>2875.6</v>
      </c>
      <c r="P43" s="15">
        <v>2875.6</v>
      </c>
      <c r="Q43" s="15"/>
      <c r="R43" s="15">
        <f>SUM(S43:T43)</f>
        <v>2979.6</v>
      </c>
      <c r="S43" s="15">
        <v>2979.6</v>
      </c>
      <c r="T43" s="15"/>
      <c r="U43" s="15">
        <f>SUM(V43:W43)</f>
        <v>2991</v>
      </c>
      <c r="V43" s="15">
        <v>2991</v>
      </c>
      <c r="W43" s="9"/>
    </row>
    <row r="44" spans="1:23" s="279" customFormat="1" ht="31.5">
      <c r="A44" s="406" t="s">
        <v>13</v>
      </c>
      <c r="B44" s="433" t="s">
        <v>33</v>
      </c>
      <c r="C44" s="454"/>
      <c r="D44" s="420"/>
      <c r="E44" s="421"/>
      <c r="F44" s="421"/>
      <c r="G44" s="421"/>
      <c r="H44" s="396">
        <v>200</v>
      </c>
      <c r="I44" s="454"/>
      <c r="J44" s="454"/>
      <c r="K44" s="420"/>
      <c r="L44" s="15">
        <f>L45</f>
        <v>0</v>
      </c>
      <c r="M44" s="15">
        <f>M45</f>
        <v>10355.0214</v>
      </c>
      <c r="N44" s="15">
        <f>N45</f>
        <v>4098.9873100000004</v>
      </c>
      <c r="O44" s="15">
        <f>O45</f>
        <v>6491</v>
      </c>
      <c r="P44" s="15">
        <f t="shared" ref="P44" si="29">P45</f>
        <v>6491</v>
      </c>
      <c r="Q44" s="15">
        <f t="shared" ref="Q44" si="30">Q45</f>
        <v>0</v>
      </c>
      <c r="R44" s="15">
        <f t="shared" ref="R44" si="31">R45</f>
        <v>6862.4</v>
      </c>
      <c r="S44" s="15">
        <f t="shared" ref="S44" si="32">S45</f>
        <v>6862.4</v>
      </c>
      <c r="T44" s="15">
        <f t="shared" ref="T44" si="33">T45</f>
        <v>0</v>
      </c>
      <c r="U44" s="15">
        <f t="shared" ref="U44" si="34">U45</f>
        <v>7029.2</v>
      </c>
      <c r="V44" s="15">
        <f t="shared" ref="V44" si="35">V45</f>
        <v>7029.2</v>
      </c>
      <c r="W44" s="15">
        <f t="shared" ref="W44" si="36">W45</f>
        <v>0</v>
      </c>
    </row>
    <row r="45" spans="1:23" s="279" customFormat="1" ht="31.5">
      <c r="A45" s="406" t="s">
        <v>50</v>
      </c>
      <c r="B45" s="433" t="s">
        <v>1018</v>
      </c>
      <c r="C45" s="454"/>
      <c r="D45" s="420"/>
      <c r="E45" s="421"/>
      <c r="F45" s="421"/>
      <c r="G45" s="421"/>
      <c r="H45" s="396">
        <v>200</v>
      </c>
      <c r="I45" s="454"/>
      <c r="J45" s="454"/>
      <c r="K45" s="420"/>
      <c r="L45" s="15">
        <f>L47+L50+L54+L58+L46</f>
        <v>0</v>
      </c>
      <c r="M45" s="15">
        <f>M47+M50+M54+M58+M46</f>
        <v>10355.0214</v>
      </c>
      <c r="N45" s="15">
        <f t="shared" ref="N45" si="37">N47+N50+N54+N58+N46</f>
        <v>4098.9873100000004</v>
      </c>
      <c r="O45" s="15">
        <f>O47+O50+O54+O58+O46</f>
        <v>6491</v>
      </c>
      <c r="P45" s="15">
        <f>P47+P50+P54+P58+P46</f>
        <v>6491</v>
      </c>
      <c r="Q45" s="15">
        <f t="shared" ref="Q45:W45" si="38">Q47+Q50+Q54+Q58+Q46</f>
        <v>0</v>
      </c>
      <c r="R45" s="15">
        <f t="shared" si="38"/>
        <v>6862.4</v>
      </c>
      <c r="S45" s="15">
        <f t="shared" si="38"/>
        <v>6862.4</v>
      </c>
      <c r="T45" s="15">
        <f t="shared" si="38"/>
        <v>0</v>
      </c>
      <c r="U45" s="15">
        <f t="shared" si="38"/>
        <v>7029.2</v>
      </c>
      <c r="V45" s="15">
        <f t="shared" si="38"/>
        <v>7029.2</v>
      </c>
      <c r="W45" s="15">
        <f t="shared" si="38"/>
        <v>0</v>
      </c>
    </row>
    <row r="46" spans="1:23" ht="78.75">
      <c r="A46" s="406"/>
      <c r="B46" s="433" t="s">
        <v>1067</v>
      </c>
      <c r="C46" s="454"/>
      <c r="D46" s="420"/>
      <c r="E46" s="421" t="s">
        <v>119</v>
      </c>
      <c r="F46" s="421" t="s">
        <v>106</v>
      </c>
      <c r="G46" s="421" t="s">
        <v>1028</v>
      </c>
      <c r="H46" s="396">
        <v>200</v>
      </c>
      <c r="I46" s="403" t="s">
        <v>1758</v>
      </c>
      <c r="J46" s="669" t="s">
        <v>1759</v>
      </c>
      <c r="K46" s="670" t="s">
        <v>1760</v>
      </c>
      <c r="L46" s="15"/>
      <c r="M46" s="15">
        <v>87.522400000000005</v>
      </c>
      <c r="N46" s="15">
        <v>49.998399999999997</v>
      </c>
      <c r="O46" s="15"/>
      <c r="P46" s="15"/>
      <c r="Q46" s="15"/>
      <c r="R46" s="15"/>
      <c r="S46" s="15"/>
      <c r="T46" s="15"/>
      <c r="U46" s="15"/>
      <c r="V46" s="15"/>
      <c r="W46" s="9"/>
    </row>
    <row r="47" spans="1:23" s="279" customFormat="1">
      <c r="A47" s="406" t="s">
        <v>1021</v>
      </c>
      <c r="B47" s="825" t="s">
        <v>1023</v>
      </c>
      <c r="C47" s="390"/>
      <c r="D47" s="390"/>
      <c r="E47" s="421" t="s">
        <v>106</v>
      </c>
      <c r="F47" s="421" t="s">
        <v>89</v>
      </c>
      <c r="G47" s="241"/>
      <c r="H47" s="241"/>
      <c r="I47" s="241"/>
      <c r="J47" s="241"/>
      <c r="K47" s="241"/>
      <c r="L47" s="242">
        <f>L48+L49</f>
        <v>0</v>
      </c>
      <c r="M47" s="242">
        <f>M48+M49</f>
        <v>353.55</v>
      </c>
      <c r="N47" s="242">
        <f t="shared" ref="N47:P47" si="39">N48+N49</f>
        <v>72.5</v>
      </c>
      <c r="O47" s="242">
        <f>O48+O49</f>
        <v>263.5</v>
      </c>
      <c r="P47" s="242">
        <f t="shared" si="39"/>
        <v>263.5</v>
      </c>
      <c r="Q47" s="242">
        <f t="shared" ref="Q47" si="40">Q48+Q49</f>
        <v>0</v>
      </c>
      <c r="R47" s="242">
        <f t="shared" ref="R47" si="41">R48+R49</f>
        <v>376.7</v>
      </c>
      <c r="S47" s="242">
        <f t="shared" ref="S47" si="42">S48+S49</f>
        <v>376.7</v>
      </c>
      <c r="T47" s="242">
        <f t="shared" ref="T47" si="43">T48+T49</f>
        <v>0</v>
      </c>
      <c r="U47" s="242">
        <f t="shared" ref="U47" si="44">U48+U49</f>
        <v>378.20000000000005</v>
      </c>
      <c r="V47" s="242">
        <f t="shared" ref="V47" si="45">V48+V49</f>
        <v>378.20000000000005</v>
      </c>
      <c r="W47" s="242">
        <f t="shared" ref="W47" si="46">W48+W49</f>
        <v>0</v>
      </c>
    </row>
    <row r="48" spans="1:23" s="279" customFormat="1">
      <c r="A48" s="406"/>
      <c r="B48" s="826"/>
      <c r="C48" s="390"/>
      <c r="D48" s="390"/>
      <c r="E48" s="241"/>
      <c r="F48" s="241"/>
      <c r="G48" s="421" t="s">
        <v>107</v>
      </c>
      <c r="H48" s="396">
        <v>200</v>
      </c>
      <c r="I48" s="752" t="s">
        <v>1755</v>
      </c>
      <c r="J48" s="974" t="s">
        <v>1756</v>
      </c>
      <c r="K48" s="974" t="s">
        <v>293</v>
      </c>
      <c r="L48" s="15"/>
      <c r="M48" s="15">
        <v>18.350000000000001</v>
      </c>
      <c r="N48" s="15">
        <v>0</v>
      </c>
      <c r="O48" s="15">
        <f t="shared" ref="O48:O54" si="47">SUM(P48:Q48)</f>
        <v>19.8</v>
      </c>
      <c r="P48" s="15">
        <v>19.8</v>
      </c>
      <c r="Q48" s="15"/>
      <c r="R48" s="15">
        <f t="shared" ref="R48:R58" si="48">SUM(S48:T48)</f>
        <v>20.5</v>
      </c>
      <c r="S48" s="15">
        <v>20.5</v>
      </c>
      <c r="T48" s="15"/>
      <c r="U48" s="15">
        <f t="shared" ref="U48:U58" si="49">SUM(V48:W48)</f>
        <v>20.6</v>
      </c>
      <c r="V48" s="15">
        <v>20.6</v>
      </c>
      <c r="W48" s="9"/>
    </row>
    <row r="49" spans="1:23" s="279" customFormat="1">
      <c r="A49" s="406"/>
      <c r="B49" s="827"/>
      <c r="C49" s="390"/>
      <c r="D49" s="390"/>
      <c r="E49" s="421"/>
      <c r="F49" s="421"/>
      <c r="G49" s="421" t="s">
        <v>952</v>
      </c>
      <c r="H49" s="396">
        <v>200</v>
      </c>
      <c r="I49" s="753"/>
      <c r="J49" s="975"/>
      <c r="K49" s="975"/>
      <c r="L49" s="15"/>
      <c r="M49" s="15">
        <v>335.2</v>
      </c>
      <c r="N49" s="15">
        <v>72.5</v>
      </c>
      <c r="O49" s="15">
        <f t="shared" si="47"/>
        <v>243.7</v>
      </c>
      <c r="P49" s="15">
        <v>243.7</v>
      </c>
      <c r="Q49" s="15"/>
      <c r="R49" s="15">
        <f t="shared" si="48"/>
        <v>356.2</v>
      </c>
      <c r="S49" s="15">
        <v>356.2</v>
      </c>
      <c r="T49" s="15"/>
      <c r="U49" s="15">
        <f t="shared" si="49"/>
        <v>357.6</v>
      </c>
      <c r="V49" s="15">
        <v>357.6</v>
      </c>
      <c r="W49" s="9"/>
    </row>
    <row r="50" spans="1:23" s="279" customFormat="1">
      <c r="A50" s="406" t="s">
        <v>1022</v>
      </c>
      <c r="B50" s="825" t="s">
        <v>1024</v>
      </c>
      <c r="C50" s="390"/>
      <c r="D50" s="390"/>
      <c r="E50" s="421" t="s">
        <v>104</v>
      </c>
      <c r="F50" s="421" t="s">
        <v>112</v>
      </c>
      <c r="G50" s="241"/>
      <c r="H50" s="241"/>
      <c r="I50" s="76"/>
      <c r="J50" s="390"/>
      <c r="K50" s="390"/>
      <c r="L50" s="15">
        <f>L51+L52</f>
        <v>0</v>
      </c>
      <c r="M50" s="15">
        <f>M51+M52+M53</f>
        <v>4717.549</v>
      </c>
      <c r="N50" s="15">
        <f t="shared" ref="N50:W50" si="50">N51+N52+N53</f>
        <v>732.89969999999994</v>
      </c>
      <c r="O50" s="15">
        <f t="shared" si="47"/>
        <v>660.19999999999993</v>
      </c>
      <c r="P50" s="15">
        <f t="shared" si="50"/>
        <v>660.19999999999993</v>
      </c>
      <c r="Q50" s="15">
        <f t="shared" si="50"/>
        <v>0</v>
      </c>
      <c r="R50" s="15">
        <f t="shared" si="50"/>
        <v>580.6</v>
      </c>
      <c r="S50" s="15">
        <f t="shared" si="50"/>
        <v>580.6</v>
      </c>
      <c r="T50" s="15">
        <f t="shared" si="50"/>
        <v>0</v>
      </c>
      <c r="U50" s="15">
        <f t="shared" si="50"/>
        <v>582.79999999999995</v>
      </c>
      <c r="V50" s="15">
        <f t="shared" si="50"/>
        <v>582.79999999999995</v>
      </c>
      <c r="W50" s="15">
        <f t="shared" si="50"/>
        <v>0</v>
      </c>
    </row>
    <row r="51" spans="1:23" s="279" customFormat="1">
      <c r="A51" s="406"/>
      <c r="B51" s="826"/>
      <c r="C51" s="390"/>
      <c r="D51" s="390"/>
      <c r="E51" s="421"/>
      <c r="F51" s="421"/>
      <c r="G51" s="421" t="s">
        <v>953</v>
      </c>
      <c r="H51" s="396">
        <v>200</v>
      </c>
      <c r="I51" s="873" t="s">
        <v>1099</v>
      </c>
      <c r="J51" s="976" t="s">
        <v>1757</v>
      </c>
      <c r="K51" s="976" t="s">
        <v>266</v>
      </c>
      <c r="L51" s="15"/>
      <c r="M51" s="15">
        <v>577.1</v>
      </c>
      <c r="N51" s="15">
        <v>577.09969999999998</v>
      </c>
      <c r="O51" s="15">
        <f t="shared" si="47"/>
        <v>600.4</v>
      </c>
      <c r="P51" s="15">
        <v>600.4</v>
      </c>
      <c r="Q51" s="15"/>
      <c r="R51" s="15">
        <f t="shared" si="48"/>
        <v>415</v>
      </c>
      <c r="S51" s="15">
        <v>415</v>
      </c>
      <c r="T51" s="15"/>
      <c r="U51" s="15">
        <f t="shared" si="49"/>
        <v>416.6</v>
      </c>
      <c r="V51" s="15">
        <v>416.6</v>
      </c>
      <c r="W51" s="9"/>
    </row>
    <row r="52" spans="1:23" s="279" customFormat="1">
      <c r="B52" s="826"/>
      <c r="C52" s="390"/>
      <c r="D52" s="390"/>
      <c r="E52" s="421"/>
      <c r="F52" s="421"/>
      <c r="G52" s="421" t="s">
        <v>219</v>
      </c>
      <c r="H52" s="396">
        <v>200</v>
      </c>
      <c r="I52" s="875"/>
      <c r="J52" s="977"/>
      <c r="K52" s="977"/>
      <c r="L52" s="15"/>
      <c r="M52" s="15">
        <v>3984.6489999999999</v>
      </c>
      <c r="N52" s="15">
        <v>0</v>
      </c>
      <c r="O52" s="15">
        <f t="shared" si="47"/>
        <v>0</v>
      </c>
      <c r="P52" s="15"/>
      <c r="Q52" s="15"/>
      <c r="R52" s="15">
        <f t="shared" si="48"/>
        <v>0</v>
      </c>
      <c r="S52" s="15"/>
      <c r="T52" s="15"/>
      <c r="U52" s="15">
        <f t="shared" si="49"/>
        <v>0</v>
      </c>
      <c r="V52" s="15"/>
      <c r="W52" s="9"/>
    </row>
    <row r="53" spans="1:23" s="279" customFormat="1">
      <c r="B53" s="827"/>
      <c r="C53" s="390"/>
      <c r="D53" s="390"/>
      <c r="E53" s="421"/>
      <c r="F53" s="421"/>
      <c r="G53" s="421" t="s">
        <v>621</v>
      </c>
      <c r="H53" s="396">
        <v>200</v>
      </c>
      <c r="I53" s="874"/>
      <c r="J53" s="978"/>
      <c r="K53" s="978"/>
      <c r="L53" s="15"/>
      <c r="M53" s="15">
        <v>155.80000000000001</v>
      </c>
      <c r="N53" s="15">
        <v>155.80000000000001</v>
      </c>
      <c r="O53" s="15">
        <f t="shared" si="47"/>
        <v>59.8</v>
      </c>
      <c r="P53" s="15">
        <v>59.8</v>
      </c>
      <c r="Q53" s="15"/>
      <c r="R53" s="15">
        <f t="shared" si="48"/>
        <v>165.6</v>
      </c>
      <c r="S53" s="15">
        <v>165.6</v>
      </c>
      <c r="T53" s="15"/>
      <c r="U53" s="15">
        <f t="shared" si="49"/>
        <v>166.2</v>
      </c>
      <c r="V53" s="15">
        <v>166.2</v>
      </c>
      <c r="W53" s="9"/>
    </row>
    <row r="54" spans="1:23" s="279" customFormat="1">
      <c r="A54" s="279" t="s">
        <v>1027</v>
      </c>
      <c r="B54" s="825" t="s">
        <v>1019</v>
      </c>
      <c r="C54" s="390"/>
      <c r="D54" s="390"/>
      <c r="E54" s="421" t="s">
        <v>119</v>
      </c>
      <c r="F54" s="421" t="s">
        <v>106</v>
      </c>
      <c r="G54" s="421"/>
      <c r="H54" s="396">
        <v>200</v>
      </c>
      <c r="I54" s="76"/>
      <c r="J54" s="390"/>
      <c r="K54" s="390"/>
      <c r="L54" s="15"/>
      <c r="M54" s="15">
        <f>SUM(M55:M57)</f>
        <v>4725.7999999999993</v>
      </c>
      <c r="N54" s="15">
        <f>SUM(N55:N57)</f>
        <v>2929.2313900000004</v>
      </c>
      <c r="O54" s="15">
        <f t="shared" si="47"/>
        <v>5028.9000000000005</v>
      </c>
      <c r="P54" s="15">
        <f>SUM(P55:P57)</f>
        <v>5028.9000000000005</v>
      </c>
      <c r="Q54" s="15">
        <f t="shared" ref="Q54:W54" si="51">SUM(Q55:Q57)</f>
        <v>0</v>
      </c>
      <c r="R54" s="15">
        <f t="shared" si="51"/>
        <v>5346.5999999999995</v>
      </c>
      <c r="S54" s="15">
        <f t="shared" si="51"/>
        <v>5346.5999999999995</v>
      </c>
      <c r="T54" s="15">
        <f t="shared" si="51"/>
        <v>0</v>
      </c>
      <c r="U54" s="15">
        <f t="shared" si="51"/>
        <v>5507.5</v>
      </c>
      <c r="V54" s="15">
        <f t="shared" si="51"/>
        <v>5507.5</v>
      </c>
      <c r="W54" s="15">
        <f t="shared" si="51"/>
        <v>0</v>
      </c>
    </row>
    <row r="55" spans="1:23" s="279" customFormat="1" ht="15.75" customHeight="1">
      <c r="B55" s="826"/>
      <c r="C55" s="390"/>
      <c r="D55" s="390"/>
      <c r="E55" s="421"/>
      <c r="F55" s="421"/>
      <c r="G55" s="421" t="s">
        <v>954</v>
      </c>
      <c r="H55" s="396">
        <v>200</v>
      </c>
      <c r="I55" s="873" t="s">
        <v>889</v>
      </c>
      <c r="J55" s="976" t="s">
        <v>297</v>
      </c>
      <c r="K55" s="976" t="s">
        <v>266</v>
      </c>
      <c r="L55" s="15"/>
      <c r="M55" s="15">
        <v>4549.8999999999996</v>
      </c>
      <c r="N55" s="15">
        <v>2805.1943900000001</v>
      </c>
      <c r="O55" s="15">
        <f t="shared" ref="O55:O58" si="52">SUM(P55:Q55)</f>
        <v>4657.1000000000004</v>
      </c>
      <c r="P55" s="15">
        <v>4657.1000000000004</v>
      </c>
      <c r="Q55" s="15"/>
      <c r="R55" s="15">
        <f t="shared" si="48"/>
        <v>4961.2</v>
      </c>
      <c r="S55" s="15">
        <v>4961.2</v>
      </c>
      <c r="T55" s="15"/>
      <c r="U55" s="15">
        <f t="shared" si="49"/>
        <v>5120.7</v>
      </c>
      <c r="V55" s="15">
        <v>5120.7</v>
      </c>
      <c r="W55" s="9"/>
    </row>
    <row r="56" spans="1:23" s="279" customFormat="1" ht="15.75" customHeight="1">
      <c r="B56" s="826"/>
      <c r="C56" s="390"/>
      <c r="D56" s="390"/>
      <c r="E56" s="421"/>
      <c r="F56" s="421"/>
      <c r="G56" s="421" t="s">
        <v>188</v>
      </c>
      <c r="H56" s="396">
        <v>200</v>
      </c>
      <c r="I56" s="875"/>
      <c r="J56" s="977"/>
      <c r="K56" s="977"/>
      <c r="L56" s="15"/>
      <c r="M56" s="15">
        <v>44.4</v>
      </c>
      <c r="N56" s="15">
        <v>44.4</v>
      </c>
      <c r="O56" s="15">
        <f t="shared" si="52"/>
        <v>196.8</v>
      </c>
      <c r="P56" s="15">
        <v>196.8</v>
      </c>
      <c r="Q56" s="15"/>
      <c r="R56" s="15">
        <f t="shared" si="48"/>
        <v>100.4</v>
      </c>
      <c r="S56" s="15">
        <v>100.4</v>
      </c>
      <c r="T56" s="15"/>
      <c r="U56" s="15">
        <f t="shared" si="49"/>
        <v>100.8</v>
      </c>
      <c r="V56" s="15">
        <v>100.8</v>
      </c>
      <c r="W56" s="9"/>
    </row>
    <row r="57" spans="1:23" s="279" customFormat="1" ht="15.75" customHeight="1">
      <c r="B57" s="827"/>
      <c r="C57" s="390"/>
      <c r="D57" s="390"/>
      <c r="E57" s="421"/>
      <c r="F57" s="421"/>
      <c r="G57" s="421" t="s">
        <v>865</v>
      </c>
      <c r="H57" s="396">
        <v>200</v>
      </c>
      <c r="I57" s="875"/>
      <c r="J57" s="977"/>
      <c r="K57" s="977"/>
      <c r="L57" s="15"/>
      <c r="M57" s="15">
        <v>131.5</v>
      </c>
      <c r="N57" s="15">
        <v>79.637</v>
      </c>
      <c r="O57" s="15">
        <f t="shared" si="52"/>
        <v>175</v>
      </c>
      <c r="P57" s="15">
        <v>175</v>
      </c>
      <c r="Q57" s="15"/>
      <c r="R57" s="15">
        <f t="shared" si="48"/>
        <v>285</v>
      </c>
      <c r="S57" s="15">
        <v>285</v>
      </c>
      <c r="T57" s="15"/>
      <c r="U57" s="15">
        <f t="shared" si="49"/>
        <v>286</v>
      </c>
      <c r="V57" s="15">
        <v>286</v>
      </c>
      <c r="W57" s="9"/>
    </row>
    <row r="58" spans="1:23" s="279" customFormat="1" ht="15.75" customHeight="1">
      <c r="B58" s="433"/>
      <c r="C58" s="390"/>
      <c r="D58" s="390"/>
      <c r="E58" s="421" t="s">
        <v>119</v>
      </c>
      <c r="F58" s="421" t="s">
        <v>119</v>
      </c>
      <c r="G58" s="421" t="s">
        <v>126</v>
      </c>
      <c r="H58" s="396">
        <v>200</v>
      </c>
      <c r="I58" s="874"/>
      <c r="J58" s="978"/>
      <c r="K58" s="978"/>
      <c r="L58" s="15"/>
      <c r="M58" s="15">
        <v>470.6</v>
      </c>
      <c r="N58" s="15">
        <v>314.35782</v>
      </c>
      <c r="O58" s="15">
        <f t="shared" si="52"/>
        <v>538.4</v>
      </c>
      <c r="P58" s="15">
        <v>538.4</v>
      </c>
      <c r="Q58" s="15"/>
      <c r="R58" s="15">
        <f t="shared" si="48"/>
        <v>558.5</v>
      </c>
      <c r="S58" s="15">
        <v>558.5</v>
      </c>
      <c r="T58" s="15"/>
      <c r="U58" s="15">
        <f t="shared" si="49"/>
        <v>560.70000000000005</v>
      </c>
      <c r="V58" s="15">
        <v>560.70000000000005</v>
      </c>
      <c r="W58" s="9"/>
    </row>
    <row r="59" spans="1:23" s="279" customFormat="1" ht="15.75" customHeight="1">
      <c r="A59" s="406" t="s">
        <v>51</v>
      </c>
      <c r="B59" s="433" t="s">
        <v>32</v>
      </c>
      <c r="C59" s="454"/>
      <c r="D59" s="420"/>
      <c r="E59" s="421"/>
      <c r="F59" s="421"/>
      <c r="G59" s="421"/>
      <c r="H59" s="396">
        <v>800</v>
      </c>
      <c r="I59" s="468"/>
      <c r="J59" s="671"/>
      <c r="K59" s="671"/>
      <c r="L59" s="15">
        <f>L60</f>
        <v>0</v>
      </c>
      <c r="M59" s="15">
        <f>M60</f>
        <v>48.85</v>
      </c>
      <c r="N59" s="15">
        <f t="shared" ref="N59:O59" si="53">N60</f>
        <v>33.820970000000003</v>
      </c>
      <c r="O59" s="15">
        <f t="shared" si="53"/>
        <v>46.8</v>
      </c>
      <c r="P59" s="15">
        <f>P60</f>
        <v>46.8</v>
      </c>
      <c r="Q59" s="15">
        <f t="shared" ref="Q59:W59" si="54">Q60</f>
        <v>0</v>
      </c>
      <c r="R59" s="15">
        <f t="shared" si="54"/>
        <v>48.5</v>
      </c>
      <c r="S59" s="15">
        <f t="shared" si="54"/>
        <v>48.5</v>
      </c>
      <c r="T59" s="15">
        <f t="shared" si="54"/>
        <v>0</v>
      </c>
      <c r="U59" s="15">
        <f t="shared" si="54"/>
        <v>48.7</v>
      </c>
      <c r="V59" s="15">
        <f t="shared" si="54"/>
        <v>48.7</v>
      </c>
      <c r="W59" s="15">
        <f t="shared" si="54"/>
        <v>0</v>
      </c>
    </row>
    <row r="60" spans="1:23" s="279" customFormat="1" ht="31.5">
      <c r="A60" s="406" t="s">
        <v>52</v>
      </c>
      <c r="B60" s="433" t="s">
        <v>1018</v>
      </c>
      <c r="C60" s="454"/>
      <c r="D60" s="420"/>
      <c r="E60" s="421"/>
      <c r="F60" s="421"/>
      <c r="G60" s="421"/>
      <c r="H60" s="396">
        <v>800</v>
      </c>
      <c r="I60" s="454"/>
      <c r="J60" s="454"/>
      <c r="K60" s="420"/>
      <c r="L60" s="15">
        <f>L61+L62</f>
        <v>0</v>
      </c>
      <c r="M60" s="15">
        <f>M61+M62</f>
        <v>48.85</v>
      </c>
      <c r="N60" s="15">
        <f t="shared" ref="N60:O60" si="55">N61+N62</f>
        <v>33.820970000000003</v>
      </c>
      <c r="O60" s="15">
        <f t="shared" si="55"/>
        <v>46.8</v>
      </c>
      <c r="P60" s="15">
        <f>SUM(P61:P62)</f>
        <v>46.8</v>
      </c>
      <c r="Q60" s="15"/>
      <c r="R60" s="15">
        <f>SUM(S60:T60)</f>
        <v>48.5</v>
      </c>
      <c r="S60" s="15">
        <f>SUM(S61:S62)</f>
        <v>48.5</v>
      </c>
      <c r="T60" s="15"/>
      <c r="U60" s="15">
        <f>SUM(V60:W60)</f>
        <v>48.7</v>
      </c>
      <c r="V60" s="15">
        <f>SUM(V61:V62)</f>
        <v>48.7</v>
      </c>
      <c r="W60" s="9"/>
    </row>
    <row r="61" spans="1:23" s="279" customFormat="1" ht="393.75">
      <c r="A61" s="406" t="s">
        <v>1025</v>
      </c>
      <c r="B61" s="433" t="s">
        <v>1023</v>
      </c>
      <c r="C61" s="390"/>
      <c r="D61" s="390"/>
      <c r="E61" s="421" t="s">
        <v>106</v>
      </c>
      <c r="F61" s="421" t="s">
        <v>89</v>
      </c>
      <c r="G61" s="421" t="s">
        <v>107</v>
      </c>
      <c r="H61" s="396">
        <v>800</v>
      </c>
      <c r="I61" s="672" t="s">
        <v>1761</v>
      </c>
      <c r="J61" s="974" t="s">
        <v>1762</v>
      </c>
      <c r="K61" s="974" t="s">
        <v>293</v>
      </c>
      <c r="L61" s="15"/>
      <c r="M61" s="15">
        <v>0.85</v>
      </c>
      <c r="N61" s="15">
        <v>0.85</v>
      </c>
      <c r="O61" s="15">
        <f>SUM(P61:Q61)</f>
        <v>0</v>
      </c>
      <c r="P61" s="15"/>
      <c r="Q61" s="15"/>
      <c r="R61" s="15">
        <f>SUM(S61:T61)</f>
        <v>0</v>
      </c>
      <c r="S61" s="15"/>
      <c r="T61" s="15"/>
      <c r="U61" s="15">
        <f>SUM(V61:W61)</f>
        <v>0</v>
      </c>
      <c r="V61" s="15"/>
      <c r="W61" s="9"/>
    </row>
    <row r="62" spans="1:23" s="279" customFormat="1" ht="409.5">
      <c r="A62" s="406" t="s">
        <v>1026</v>
      </c>
      <c r="B62" s="433" t="s">
        <v>1019</v>
      </c>
      <c r="C62" s="390"/>
      <c r="D62" s="390"/>
      <c r="E62" s="421" t="s">
        <v>119</v>
      </c>
      <c r="F62" s="421" t="s">
        <v>119</v>
      </c>
      <c r="G62" s="421" t="s">
        <v>126</v>
      </c>
      <c r="H62" s="396">
        <v>800</v>
      </c>
      <c r="I62" s="474" t="s">
        <v>1104</v>
      </c>
      <c r="J62" s="975"/>
      <c r="K62" s="975"/>
      <c r="L62" s="15"/>
      <c r="M62" s="15">
        <v>48</v>
      </c>
      <c r="N62" s="15">
        <v>32.970970000000001</v>
      </c>
      <c r="O62" s="15">
        <f>SUM(P62:Q62)</f>
        <v>46.8</v>
      </c>
      <c r="P62" s="15">
        <v>46.8</v>
      </c>
      <c r="Q62" s="15"/>
      <c r="R62" s="15">
        <f>SUM(S62:T62)</f>
        <v>48.5</v>
      </c>
      <c r="S62" s="15">
        <v>48.5</v>
      </c>
      <c r="T62" s="15"/>
      <c r="U62" s="15">
        <f>SUM(V62:W62)</f>
        <v>48.7</v>
      </c>
      <c r="V62" s="15">
        <v>48.7</v>
      </c>
      <c r="W62" s="9"/>
    </row>
    <row r="63" spans="1:23" s="151" customFormat="1">
      <c r="A63" s="838" t="s">
        <v>77</v>
      </c>
      <c r="B63" s="847"/>
      <c r="C63" s="847"/>
      <c r="D63" s="847"/>
      <c r="E63" s="847"/>
      <c r="F63" s="847"/>
      <c r="G63" s="847"/>
      <c r="H63" s="847"/>
      <c r="I63" s="847"/>
      <c r="J63" s="847"/>
      <c r="K63" s="848"/>
      <c r="L63" s="149">
        <f>SUM(L64)</f>
        <v>10</v>
      </c>
      <c r="M63" s="149">
        <f t="shared" ref="M63:W64" si="56">SUM(M64)</f>
        <v>28.6</v>
      </c>
      <c r="N63" s="149">
        <f t="shared" si="56"/>
        <v>20.350000000000001</v>
      </c>
      <c r="O63" s="149">
        <f t="shared" si="56"/>
        <v>8.8000000000000007</v>
      </c>
      <c r="P63" s="149">
        <f t="shared" si="56"/>
        <v>8.8000000000000007</v>
      </c>
      <c r="Q63" s="149">
        <f t="shared" si="56"/>
        <v>0</v>
      </c>
      <c r="R63" s="149">
        <f t="shared" si="56"/>
        <v>9.1</v>
      </c>
      <c r="S63" s="149">
        <f t="shared" si="56"/>
        <v>9.1</v>
      </c>
      <c r="T63" s="149">
        <f t="shared" si="56"/>
        <v>0</v>
      </c>
      <c r="U63" s="149">
        <f t="shared" si="56"/>
        <v>9.1</v>
      </c>
      <c r="V63" s="149">
        <f t="shared" si="56"/>
        <v>9.1</v>
      </c>
      <c r="W63" s="150">
        <f t="shared" si="56"/>
        <v>0</v>
      </c>
    </row>
    <row r="64" spans="1:23" s="279" customFormat="1" ht="31.5">
      <c r="A64" s="406" t="s">
        <v>22</v>
      </c>
      <c r="B64" s="433" t="s">
        <v>98</v>
      </c>
      <c r="C64" s="454"/>
      <c r="D64" s="420"/>
      <c r="E64" s="433"/>
      <c r="F64" s="433"/>
      <c r="G64" s="433"/>
      <c r="H64" s="396">
        <v>200</v>
      </c>
      <c r="I64" s="454"/>
      <c r="J64" s="454"/>
      <c r="K64" s="420"/>
      <c r="L64" s="15">
        <f>SUM(L65)</f>
        <v>10</v>
      </c>
      <c r="M64" s="15">
        <f t="shared" si="56"/>
        <v>28.6</v>
      </c>
      <c r="N64" s="15">
        <f t="shared" si="56"/>
        <v>20.350000000000001</v>
      </c>
      <c r="O64" s="15">
        <f t="shared" si="56"/>
        <v>8.8000000000000007</v>
      </c>
      <c r="P64" s="15">
        <f t="shared" si="56"/>
        <v>8.8000000000000007</v>
      </c>
      <c r="Q64" s="15">
        <f t="shared" si="56"/>
        <v>0</v>
      </c>
      <c r="R64" s="15">
        <f t="shared" si="56"/>
        <v>9.1</v>
      </c>
      <c r="S64" s="15">
        <f t="shared" si="56"/>
        <v>9.1</v>
      </c>
      <c r="T64" s="15">
        <f t="shared" si="56"/>
        <v>0</v>
      </c>
      <c r="U64" s="15">
        <f t="shared" si="56"/>
        <v>9.1</v>
      </c>
      <c r="V64" s="15">
        <f t="shared" si="56"/>
        <v>9.1</v>
      </c>
      <c r="W64" s="15">
        <f t="shared" si="56"/>
        <v>0</v>
      </c>
    </row>
    <row r="65" spans="1:23" s="279" customFormat="1" ht="110.25">
      <c r="A65" s="406" t="s">
        <v>43</v>
      </c>
      <c r="B65" s="433" t="s">
        <v>1034</v>
      </c>
      <c r="C65" s="454"/>
      <c r="D65" s="420"/>
      <c r="E65" s="421" t="s">
        <v>103</v>
      </c>
      <c r="F65" s="433">
        <v>13</v>
      </c>
      <c r="G65" s="433">
        <v>7770226000</v>
      </c>
      <c r="H65" s="396">
        <v>200</v>
      </c>
      <c r="I65" s="470" t="s">
        <v>1763</v>
      </c>
      <c r="J65" s="454"/>
      <c r="K65" s="420"/>
      <c r="L65" s="15">
        <v>10</v>
      </c>
      <c r="M65" s="15">
        <v>28.6</v>
      </c>
      <c r="N65" s="15">
        <v>20.350000000000001</v>
      </c>
      <c r="O65" s="15">
        <f>SUM(P65:Q65)</f>
        <v>8.8000000000000007</v>
      </c>
      <c r="P65" s="15">
        <v>8.8000000000000007</v>
      </c>
      <c r="Q65" s="15"/>
      <c r="R65" s="15">
        <f>SUM(S65:T65)</f>
        <v>9.1</v>
      </c>
      <c r="S65" s="15">
        <v>9.1</v>
      </c>
      <c r="T65" s="15"/>
      <c r="U65" s="15">
        <f>SUM(V65:W65)</f>
        <v>9.1</v>
      </c>
      <c r="V65" s="15">
        <v>9.1</v>
      </c>
      <c r="W65" s="15">
        <v>0</v>
      </c>
    </row>
    <row r="66" spans="1:23" s="151" customFormat="1">
      <c r="A66" s="838" t="s">
        <v>79</v>
      </c>
      <c r="B66" s="847"/>
      <c r="C66" s="847"/>
      <c r="D66" s="847"/>
      <c r="E66" s="847"/>
      <c r="F66" s="847"/>
      <c r="G66" s="847"/>
      <c r="H66" s="847"/>
      <c r="I66" s="847"/>
      <c r="J66" s="847"/>
      <c r="K66" s="848"/>
      <c r="L66" s="149">
        <f t="shared" ref="L66:N66" si="57">SUM(L67)</f>
        <v>9431</v>
      </c>
      <c r="M66" s="149">
        <f t="shared" si="57"/>
        <v>0</v>
      </c>
      <c r="N66" s="149">
        <f t="shared" si="57"/>
        <v>0</v>
      </c>
      <c r="O66" s="149">
        <f t="shared" ref="O66:W66" si="58">SUM(O67)</f>
        <v>0</v>
      </c>
      <c r="P66" s="149">
        <f t="shared" si="58"/>
        <v>0</v>
      </c>
      <c r="Q66" s="149">
        <f t="shared" si="58"/>
        <v>0</v>
      </c>
      <c r="R66" s="149">
        <f t="shared" si="58"/>
        <v>0</v>
      </c>
      <c r="S66" s="149">
        <f t="shared" si="58"/>
        <v>0</v>
      </c>
      <c r="T66" s="149">
        <f t="shared" si="58"/>
        <v>0</v>
      </c>
      <c r="U66" s="149">
        <f t="shared" si="58"/>
        <v>0</v>
      </c>
      <c r="V66" s="149">
        <f t="shared" si="58"/>
        <v>0</v>
      </c>
      <c r="W66" s="150">
        <f t="shared" si="58"/>
        <v>0</v>
      </c>
    </row>
    <row r="67" spans="1:23" s="29" customFormat="1">
      <c r="A67" s="894" t="s">
        <v>37</v>
      </c>
      <c r="B67" s="895"/>
      <c r="C67" s="895"/>
      <c r="D67" s="895"/>
      <c r="E67" s="895"/>
      <c r="F67" s="895"/>
      <c r="G67" s="895"/>
      <c r="H67" s="895"/>
      <c r="I67" s="895"/>
      <c r="J67" s="895"/>
      <c r="K67" s="896"/>
      <c r="L67" s="7">
        <f t="shared" ref="L67:W67" si="59">SUM(L68,L74)</f>
        <v>9431</v>
      </c>
      <c r="M67" s="55">
        <f t="shared" si="59"/>
        <v>0</v>
      </c>
      <c r="N67" s="7">
        <f t="shared" si="59"/>
        <v>0</v>
      </c>
      <c r="O67" s="7">
        <f t="shared" si="59"/>
        <v>0</v>
      </c>
      <c r="P67" s="7">
        <f t="shared" si="59"/>
        <v>0</v>
      </c>
      <c r="Q67" s="7">
        <f t="shared" si="59"/>
        <v>0</v>
      </c>
      <c r="R67" s="7">
        <f t="shared" si="59"/>
        <v>0</v>
      </c>
      <c r="S67" s="7">
        <f t="shared" si="59"/>
        <v>0</v>
      </c>
      <c r="T67" s="7">
        <f t="shared" si="59"/>
        <v>0</v>
      </c>
      <c r="U67" s="7">
        <f t="shared" si="59"/>
        <v>0</v>
      </c>
      <c r="V67" s="7">
        <f t="shared" si="59"/>
        <v>0</v>
      </c>
      <c r="W67" s="13">
        <f t="shared" si="59"/>
        <v>0</v>
      </c>
    </row>
    <row r="68" spans="1:23" s="29" customFormat="1" ht="78.75">
      <c r="A68" s="56" t="s">
        <v>34</v>
      </c>
      <c r="B68" s="1" t="s">
        <v>99</v>
      </c>
      <c r="C68" s="57"/>
      <c r="D68" s="4"/>
      <c r="E68" s="1"/>
      <c r="F68" s="1"/>
      <c r="G68" s="1"/>
      <c r="H68" s="3">
        <v>600</v>
      </c>
      <c r="I68" s="251"/>
      <c r="J68" s="57"/>
      <c r="K68" s="4"/>
      <c r="L68" s="58">
        <f>SUM(L69:L73)</f>
        <v>9183</v>
      </c>
      <c r="M68" s="58">
        <f t="shared" ref="M68:W68" si="60">SUM(M69:M73)</f>
        <v>0</v>
      </c>
      <c r="N68" s="58">
        <f t="shared" si="60"/>
        <v>0</v>
      </c>
      <c r="O68" s="58">
        <f t="shared" si="60"/>
        <v>0</v>
      </c>
      <c r="P68" s="58">
        <f t="shared" si="60"/>
        <v>0</v>
      </c>
      <c r="Q68" s="58">
        <f t="shared" si="60"/>
        <v>0</v>
      </c>
      <c r="R68" s="58">
        <f t="shared" si="60"/>
        <v>0</v>
      </c>
      <c r="S68" s="58">
        <f t="shared" si="60"/>
        <v>0</v>
      </c>
      <c r="T68" s="58">
        <f t="shared" si="60"/>
        <v>0</v>
      </c>
      <c r="U68" s="58">
        <f t="shared" si="60"/>
        <v>0</v>
      </c>
      <c r="V68" s="58">
        <f t="shared" si="60"/>
        <v>0</v>
      </c>
      <c r="W68" s="226">
        <f t="shared" si="60"/>
        <v>0</v>
      </c>
    </row>
    <row r="69" spans="1:23" s="29" customFormat="1" ht="346.5">
      <c r="A69" s="56" t="s">
        <v>80</v>
      </c>
      <c r="B69" s="1" t="s">
        <v>859</v>
      </c>
      <c r="C69" s="4" t="s">
        <v>819</v>
      </c>
      <c r="D69" s="4"/>
      <c r="E69" s="2" t="s">
        <v>106</v>
      </c>
      <c r="F69" s="2" t="s">
        <v>89</v>
      </c>
      <c r="G69" s="2" t="s">
        <v>952</v>
      </c>
      <c r="H69" s="3">
        <v>611</v>
      </c>
      <c r="I69" s="304" t="s">
        <v>1059</v>
      </c>
      <c r="J69" s="459" t="s">
        <v>108</v>
      </c>
      <c r="K69" s="459" t="s">
        <v>109</v>
      </c>
      <c r="L69" s="15">
        <v>296.39999999999998</v>
      </c>
      <c r="M69" s="58"/>
      <c r="N69" s="15"/>
      <c r="O69" s="15"/>
      <c r="P69" s="15"/>
      <c r="Q69" s="15"/>
      <c r="R69" s="15"/>
      <c r="S69" s="15"/>
      <c r="T69" s="15"/>
      <c r="U69" s="15"/>
      <c r="V69" s="15"/>
      <c r="W69" s="9"/>
    </row>
    <row r="70" spans="1:23" s="29" customFormat="1" ht="283.5">
      <c r="A70" s="56" t="s">
        <v>82</v>
      </c>
      <c r="B70" s="1" t="s">
        <v>110</v>
      </c>
      <c r="C70" s="4" t="s">
        <v>111</v>
      </c>
      <c r="D70" s="4"/>
      <c r="E70" s="2" t="s">
        <v>104</v>
      </c>
      <c r="F70" s="2" t="s">
        <v>112</v>
      </c>
      <c r="G70" s="2" t="s">
        <v>953</v>
      </c>
      <c r="H70" s="3">
        <v>611</v>
      </c>
      <c r="I70" s="3" t="s">
        <v>1060</v>
      </c>
      <c r="J70" s="4" t="s">
        <v>113</v>
      </c>
      <c r="K70" s="4" t="s">
        <v>114</v>
      </c>
      <c r="L70" s="15">
        <v>958.9</v>
      </c>
      <c r="M70" s="58"/>
      <c r="N70" s="15"/>
      <c r="O70" s="15"/>
      <c r="P70" s="15"/>
      <c r="Q70" s="15"/>
      <c r="R70" s="15"/>
      <c r="S70" s="15"/>
      <c r="T70" s="15"/>
      <c r="U70" s="15"/>
      <c r="V70" s="15"/>
      <c r="W70" s="9"/>
    </row>
    <row r="71" spans="1:23" s="29" customFormat="1" ht="362.25">
      <c r="A71" s="56" t="s">
        <v>127</v>
      </c>
      <c r="B71" s="1" t="s">
        <v>117</v>
      </c>
      <c r="C71" s="4" t="s">
        <v>118</v>
      </c>
      <c r="D71" s="4"/>
      <c r="E71" s="2" t="s">
        <v>119</v>
      </c>
      <c r="F71" s="2" t="s">
        <v>106</v>
      </c>
      <c r="G71" s="2" t="s">
        <v>951</v>
      </c>
      <c r="H71" s="3">
        <v>611</v>
      </c>
      <c r="I71" s="243" t="s">
        <v>1061</v>
      </c>
      <c r="J71" s="4" t="s">
        <v>120</v>
      </c>
      <c r="K71" s="4" t="s">
        <v>114</v>
      </c>
      <c r="L71" s="15">
        <v>5194.3</v>
      </c>
      <c r="M71" s="58"/>
      <c r="N71" s="15"/>
      <c r="O71" s="15"/>
      <c r="P71" s="15"/>
      <c r="Q71" s="15"/>
      <c r="R71" s="15"/>
      <c r="S71" s="15"/>
      <c r="T71" s="15"/>
      <c r="U71" s="15"/>
      <c r="V71" s="15"/>
      <c r="W71" s="9"/>
    </row>
    <row r="72" spans="1:23" s="29" customFormat="1" ht="393.75">
      <c r="A72" s="56" t="s">
        <v>122</v>
      </c>
      <c r="B72" s="1" t="s">
        <v>861</v>
      </c>
      <c r="C72" s="4" t="s">
        <v>862</v>
      </c>
      <c r="D72" s="4"/>
      <c r="E72" s="2" t="s">
        <v>119</v>
      </c>
      <c r="F72" s="2" t="s">
        <v>106</v>
      </c>
      <c r="G72" s="2" t="s">
        <v>865</v>
      </c>
      <c r="H72" s="3">
        <v>611</v>
      </c>
      <c r="I72" s="243" t="s">
        <v>1062</v>
      </c>
      <c r="J72" s="4" t="s">
        <v>123</v>
      </c>
      <c r="K72" s="4" t="s">
        <v>114</v>
      </c>
      <c r="L72" s="15">
        <v>151.19999999999999</v>
      </c>
      <c r="M72" s="58"/>
      <c r="N72" s="15"/>
      <c r="O72" s="15"/>
      <c r="P72" s="15"/>
      <c r="Q72" s="15"/>
      <c r="R72" s="15"/>
      <c r="S72" s="15"/>
      <c r="T72" s="15"/>
      <c r="U72" s="15"/>
      <c r="V72" s="15"/>
      <c r="W72" s="9"/>
    </row>
    <row r="73" spans="1:23" s="29" customFormat="1" ht="393.75">
      <c r="A73" s="384" t="s">
        <v>125</v>
      </c>
      <c r="B73" s="1" t="s">
        <v>863</v>
      </c>
      <c r="C73" s="4" t="s">
        <v>862</v>
      </c>
      <c r="D73" s="393"/>
      <c r="E73" s="421" t="s">
        <v>119</v>
      </c>
      <c r="F73" s="421" t="s">
        <v>119</v>
      </c>
      <c r="G73" s="421" t="s">
        <v>126</v>
      </c>
      <c r="H73" s="396">
        <v>611</v>
      </c>
      <c r="I73" s="243" t="s">
        <v>1062</v>
      </c>
      <c r="J73" s="4" t="s">
        <v>123</v>
      </c>
      <c r="K73" s="4" t="s">
        <v>114</v>
      </c>
      <c r="L73" s="15">
        <v>2582.1999999999998</v>
      </c>
      <c r="M73" s="15"/>
      <c r="N73" s="15"/>
      <c r="O73" s="15"/>
      <c r="P73" s="15"/>
      <c r="Q73" s="15"/>
      <c r="R73" s="15"/>
      <c r="S73" s="15"/>
      <c r="T73" s="15"/>
      <c r="U73" s="15"/>
      <c r="V73" s="15"/>
      <c r="W73" s="9"/>
    </row>
    <row r="74" spans="1:23" s="29" customFormat="1">
      <c r="A74" s="384" t="s">
        <v>35</v>
      </c>
      <c r="B74" s="8" t="s">
        <v>36</v>
      </c>
      <c r="C74" s="446"/>
      <c r="D74" s="393"/>
      <c r="E74" s="433"/>
      <c r="F74" s="433"/>
      <c r="G74" s="433"/>
      <c r="H74" s="396">
        <v>600</v>
      </c>
      <c r="I74" s="454"/>
      <c r="J74" s="446"/>
      <c r="K74" s="393"/>
      <c r="L74" s="15">
        <f>SUM(L75:L77)</f>
        <v>248</v>
      </c>
      <c r="M74" s="15"/>
      <c r="N74" s="15"/>
      <c r="O74" s="15"/>
      <c r="P74" s="15">
        <f t="shared" ref="P74:W74" si="61">SUM(P75:P77)</f>
        <v>0</v>
      </c>
      <c r="Q74" s="15">
        <f t="shared" si="61"/>
        <v>0</v>
      </c>
      <c r="R74" s="15">
        <f t="shared" si="61"/>
        <v>0</v>
      </c>
      <c r="S74" s="15">
        <f t="shared" si="61"/>
        <v>0</v>
      </c>
      <c r="T74" s="15">
        <f t="shared" si="61"/>
        <v>0</v>
      </c>
      <c r="U74" s="15">
        <f t="shared" si="61"/>
        <v>0</v>
      </c>
      <c r="V74" s="15">
        <f t="shared" si="61"/>
        <v>0</v>
      </c>
      <c r="W74" s="9">
        <f t="shared" si="61"/>
        <v>0</v>
      </c>
    </row>
    <row r="75" spans="1:23" s="29" customFormat="1" ht="236.25">
      <c r="A75" s="384" t="s">
        <v>45</v>
      </c>
      <c r="B75" s="433" t="s">
        <v>864</v>
      </c>
      <c r="C75" s="446"/>
      <c r="D75" s="393"/>
      <c r="E75" s="421" t="s">
        <v>128</v>
      </c>
      <c r="F75" s="421" t="s">
        <v>129</v>
      </c>
      <c r="G75" s="421" t="s">
        <v>222</v>
      </c>
      <c r="H75" s="396">
        <v>612</v>
      </c>
      <c r="I75" s="186" t="s">
        <v>1064</v>
      </c>
      <c r="J75" s="292" t="s">
        <v>1065</v>
      </c>
      <c r="K75" s="393"/>
      <c r="L75" s="15">
        <v>65</v>
      </c>
      <c r="M75" s="15"/>
      <c r="N75" s="15"/>
      <c r="O75" s="15"/>
      <c r="P75" s="15"/>
      <c r="Q75" s="15"/>
      <c r="R75" s="15">
        <f>SUM(S75:T75)</f>
        <v>0</v>
      </c>
      <c r="S75" s="15"/>
      <c r="T75" s="15"/>
      <c r="U75" s="15">
        <f>SUM(V75:W75)</f>
        <v>0</v>
      </c>
      <c r="V75" s="15"/>
      <c r="W75" s="9"/>
    </row>
    <row r="76" spans="1:23" s="29" customFormat="1" ht="47.25">
      <c r="A76" s="384" t="s">
        <v>83</v>
      </c>
      <c r="B76" s="433" t="s">
        <v>130</v>
      </c>
      <c r="C76" s="446"/>
      <c r="D76" s="393"/>
      <c r="E76" s="421" t="s">
        <v>119</v>
      </c>
      <c r="F76" s="421" t="s">
        <v>106</v>
      </c>
      <c r="G76" s="433">
        <v>7770422000</v>
      </c>
      <c r="H76" s="396">
        <v>612</v>
      </c>
      <c r="I76" s="187" t="s">
        <v>131</v>
      </c>
      <c r="J76" s="57" t="s">
        <v>133</v>
      </c>
      <c r="K76" s="393"/>
      <c r="L76" s="15">
        <v>50</v>
      </c>
      <c r="M76" s="15"/>
      <c r="N76" s="15"/>
      <c r="O76" s="15"/>
      <c r="P76" s="15"/>
      <c r="Q76" s="15"/>
      <c r="R76" s="15">
        <f>SUM(S76:T76)</f>
        <v>0</v>
      </c>
      <c r="S76" s="15"/>
      <c r="T76" s="15"/>
      <c r="U76" s="15">
        <f>SUM(V76:W76)</f>
        <v>0</v>
      </c>
      <c r="V76" s="15"/>
      <c r="W76" s="9"/>
    </row>
    <row r="77" spans="1:23" s="26" customFormat="1" ht="393.75">
      <c r="A77" s="384" t="s">
        <v>220</v>
      </c>
      <c r="B77" s="433" t="s">
        <v>861</v>
      </c>
      <c r="C77" s="446"/>
      <c r="D77" s="393"/>
      <c r="E77" s="421" t="s">
        <v>119</v>
      </c>
      <c r="F77" s="421" t="s">
        <v>106</v>
      </c>
      <c r="G77" s="421" t="s">
        <v>865</v>
      </c>
      <c r="H77" s="396">
        <v>612</v>
      </c>
      <c r="I77" s="398" t="s">
        <v>1062</v>
      </c>
      <c r="J77" s="57"/>
      <c r="K77" s="393"/>
      <c r="L77" s="15">
        <v>133</v>
      </c>
      <c r="M77" s="15"/>
      <c r="N77" s="15"/>
      <c r="O77" s="15"/>
      <c r="P77" s="15"/>
      <c r="Q77" s="15"/>
      <c r="R77" s="15">
        <f>SUM(S77:T77)</f>
        <v>0</v>
      </c>
      <c r="S77" s="15"/>
      <c r="T77" s="15"/>
      <c r="U77" s="15">
        <f>SUM(V77:W77)</f>
        <v>0</v>
      </c>
      <c r="V77" s="15"/>
      <c r="W77" s="9"/>
    </row>
    <row r="78" spans="1:23" s="138" customFormat="1" ht="31.5">
      <c r="A78" s="59" t="s">
        <v>136</v>
      </c>
      <c r="B78" s="60" t="s">
        <v>137</v>
      </c>
      <c r="C78" s="61"/>
      <c r="D78" s="61"/>
      <c r="E78" s="61"/>
      <c r="F78" s="61"/>
      <c r="G78" s="61"/>
      <c r="H78" s="61"/>
      <c r="I78" s="61"/>
      <c r="J78" s="61"/>
      <c r="K78" s="61" t="s">
        <v>66</v>
      </c>
      <c r="L78" s="62">
        <f>SUM(L79)</f>
        <v>18803.900000000001</v>
      </c>
      <c r="M78" s="62">
        <f t="shared" ref="M78:W78" si="62">SUM(M79)</f>
        <v>18182.634600000001</v>
      </c>
      <c r="N78" s="62">
        <f t="shared" si="62"/>
        <v>9286.5783899999988</v>
      </c>
      <c r="O78" s="62">
        <f t="shared" si="62"/>
        <v>19046.900000000001</v>
      </c>
      <c r="P78" s="62">
        <f t="shared" si="62"/>
        <v>19046.900000000001</v>
      </c>
      <c r="Q78" s="62">
        <f t="shared" si="62"/>
        <v>0</v>
      </c>
      <c r="R78" s="62">
        <f t="shared" si="62"/>
        <v>20075</v>
      </c>
      <c r="S78" s="62">
        <f t="shared" si="62"/>
        <v>20075</v>
      </c>
      <c r="T78" s="62">
        <f t="shared" si="62"/>
        <v>0</v>
      </c>
      <c r="U78" s="62">
        <f t="shared" si="62"/>
        <v>20468.2</v>
      </c>
      <c r="V78" s="62">
        <f t="shared" si="62"/>
        <v>20468.2</v>
      </c>
      <c r="W78" s="62">
        <f t="shared" si="62"/>
        <v>0</v>
      </c>
    </row>
    <row r="79" spans="1:23" s="143" customFormat="1">
      <c r="A79" s="136" t="s">
        <v>9</v>
      </c>
      <c r="B79" s="844" t="s">
        <v>71</v>
      </c>
      <c r="C79" s="845"/>
      <c r="D79" s="845"/>
      <c r="E79" s="845"/>
      <c r="F79" s="845"/>
      <c r="G79" s="845"/>
      <c r="H79" s="845"/>
      <c r="I79" s="845"/>
      <c r="J79" s="845"/>
      <c r="K79" s="846"/>
      <c r="L79" s="137">
        <f>L80+L110+L84</f>
        <v>18803.900000000001</v>
      </c>
      <c r="M79" s="137">
        <f t="shared" ref="M79:W79" si="63">M80+M110+M84</f>
        <v>18182.634600000001</v>
      </c>
      <c r="N79" s="137">
        <f t="shared" si="63"/>
        <v>9286.5783899999988</v>
      </c>
      <c r="O79" s="137">
        <f t="shared" si="63"/>
        <v>19046.900000000001</v>
      </c>
      <c r="P79" s="137">
        <f t="shared" si="63"/>
        <v>19046.900000000001</v>
      </c>
      <c r="Q79" s="137">
        <f t="shared" si="63"/>
        <v>0</v>
      </c>
      <c r="R79" s="137">
        <f t="shared" si="63"/>
        <v>20075</v>
      </c>
      <c r="S79" s="137">
        <f t="shared" si="63"/>
        <v>20075</v>
      </c>
      <c r="T79" s="137">
        <f t="shared" si="63"/>
        <v>0</v>
      </c>
      <c r="U79" s="137">
        <f t="shared" si="63"/>
        <v>20468.2</v>
      </c>
      <c r="V79" s="137">
        <f t="shared" si="63"/>
        <v>20468.2</v>
      </c>
      <c r="W79" s="137">
        <f t="shared" si="63"/>
        <v>0</v>
      </c>
    </row>
    <row r="80" spans="1:23" s="151" customFormat="1">
      <c r="A80" s="838" t="s">
        <v>58</v>
      </c>
      <c r="B80" s="847"/>
      <c r="C80" s="847"/>
      <c r="D80" s="847"/>
      <c r="E80" s="847"/>
      <c r="F80" s="847"/>
      <c r="G80" s="847"/>
      <c r="H80" s="847"/>
      <c r="I80" s="847"/>
      <c r="J80" s="847"/>
      <c r="K80" s="848"/>
      <c r="L80" s="149">
        <f>SUM(L81:L83)</f>
        <v>4291.2</v>
      </c>
      <c r="M80" s="149">
        <f t="shared" ref="M80:N80" si="64">SUM(M81:M83)</f>
        <v>4374.1400000000003</v>
      </c>
      <c r="N80" s="149">
        <f t="shared" si="64"/>
        <v>2350.0421699999997</v>
      </c>
      <c r="O80" s="149">
        <f t="shared" ref="O80:W80" si="65">SUM(O81:O83)</f>
        <v>4445.7</v>
      </c>
      <c r="P80" s="149">
        <f t="shared" si="65"/>
        <v>4445.7</v>
      </c>
      <c r="Q80" s="149">
        <f t="shared" si="65"/>
        <v>0</v>
      </c>
      <c r="R80" s="149">
        <f t="shared" si="65"/>
        <v>4784.3999999999996</v>
      </c>
      <c r="S80" s="149">
        <f t="shared" si="65"/>
        <v>4784.3999999999996</v>
      </c>
      <c r="T80" s="149">
        <f t="shared" si="65"/>
        <v>0</v>
      </c>
      <c r="U80" s="149">
        <f t="shared" si="65"/>
        <v>4954.0999999999995</v>
      </c>
      <c r="V80" s="149">
        <f t="shared" si="65"/>
        <v>4954.0999999999995</v>
      </c>
      <c r="W80" s="150">
        <f t="shared" si="65"/>
        <v>0</v>
      </c>
    </row>
    <row r="81" spans="1:23">
      <c r="A81" s="406" t="s">
        <v>10</v>
      </c>
      <c r="B81" s="433" t="s">
        <v>72</v>
      </c>
      <c r="C81" s="390"/>
      <c r="D81" s="390"/>
      <c r="E81" s="421" t="s">
        <v>103</v>
      </c>
      <c r="F81" s="421" t="s">
        <v>104</v>
      </c>
      <c r="G81" s="421" t="s">
        <v>169</v>
      </c>
      <c r="H81" s="396">
        <v>100</v>
      </c>
      <c r="I81" s="764" t="s">
        <v>1068</v>
      </c>
      <c r="J81" s="729" t="s">
        <v>1069</v>
      </c>
      <c r="K81" s="372"/>
      <c r="L81" s="15">
        <v>3514.3</v>
      </c>
      <c r="M81" s="15">
        <v>3487.8</v>
      </c>
      <c r="N81" s="15">
        <v>1958.9663399999999</v>
      </c>
      <c r="O81" s="15">
        <f>P81+Q81</f>
        <v>3578.3</v>
      </c>
      <c r="P81" s="15">
        <v>3578.3</v>
      </c>
      <c r="Q81" s="15"/>
      <c r="R81" s="15">
        <f>SUM(S81:T81)</f>
        <v>3796.8</v>
      </c>
      <c r="S81" s="15">
        <v>3796.8</v>
      </c>
      <c r="T81" s="15"/>
      <c r="U81" s="15">
        <f>SUM(V81:W81)</f>
        <v>3962.6</v>
      </c>
      <c r="V81" s="15">
        <v>3962.6</v>
      </c>
      <c r="W81" s="9"/>
    </row>
    <row r="82" spans="1:23" ht="31.5">
      <c r="A82" s="406" t="s">
        <v>11</v>
      </c>
      <c r="B82" s="433" t="s">
        <v>73</v>
      </c>
      <c r="C82" s="454"/>
      <c r="D82" s="420"/>
      <c r="E82" s="421" t="s">
        <v>103</v>
      </c>
      <c r="F82" s="421" t="s">
        <v>104</v>
      </c>
      <c r="G82" s="421" t="s">
        <v>169</v>
      </c>
      <c r="H82" s="396">
        <v>200</v>
      </c>
      <c r="I82" s="849"/>
      <c r="J82" s="731"/>
      <c r="K82" s="374"/>
      <c r="L82" s="15">
        <v>756.9</v>
      </c>
      <c r="M82" s="15">
        <v>869.24</v>
      </c>
      <c r="N82" s="15">
        <v>391.04509999999999</v>
      </c>
      <c r="O82" s="15">
        <f>SUM(P82:Q82)</f>
        <v>862.5</v>
      </c>
      <c r="P82" s="15">
        <v>862.5</v>
      </c>
      <c r="Q82" s="15"/>
      <c r="R82" s="15">
        <f>SUM(S82:T82)</f>
        <v>969.4</v>
      </c>
      <c r="S82" s="15">
        <v>969.4</v>
      </c>
      <c r="T82" s="15"/>
      <c r="U82" s="15">
        <f>SUM(V82:W82)</f>
        <v>973.3</v>
      </c>
      <c r="V82" s="15">
        <v>973.3</v>
      </c>
      <c r="W82" s="9"/>
    </row>
    <row r="83" spans="1:23" s="151" customFormat="1" ht="362.25">
      <c r="A83" s="406" t="s">
        <v>21</v>
      </c>
      <c r="B83" s="433" t="s">
        <v>32</v>
      </c>
      <c r="C83" s="454"/>
      <c r="D83" s="420"/>
      <c r="E83" s="421" t="s">
        <v>103</v>
      </c>
      <c r="F83" s="421" t="s">
        <v>104</v>
      </c>
      <c r="G83" s="421" t="s">
        <v>169</v>
      </c>
      <c r="H83" s="396">
        <v>800</v>
      </c>
      <c r="I83" s="389" t="s">
        <v>1070</v>
      </c>
      <c r="J83" s="389" t="s">
        <v>1071</v>
      </c>
      <c r="K83" s="374"/>
      <c r="L83" s="15">
        <v>20</v>
      </c>
      <c r="M83" s="15">
        <v>17.100000000000001</v>
      </c>
      <c r="N83" s="15">
        <v>3.073E-2</v>
      </c>
      <c r="O83" s="15">
        <f>SUM(P83:Q83)</f>
        <v>4.9000000000000004</v>
      </c>
      <c r="P83" s="15">
        <v>4.9000000000000004</v>
      </c>
      <c r="Q83" s="15"/>
      <c r="R83" s="15">
        <f>SUM(S83:T83)</f>
        <v>18.2</v>
      </c>
      <c r="S83" s="15">
        <v>18.2</v>
      </c>
      <c r="T83" s="15"/>
      <c r="U83" s="15">
        <f>SUM(V83:W83)</f>
        <v>18.2</v>
      </c>
      <c r="V83" s="15">
        <v>18.2</v>
      </c>
      <c r="W83" s="9"/>
    </row>
    <row r="84" spans="1:23" s="151" customFormat="1">
      <c r="A84" s="838" t="s">
        <v>97</v>
      </c>
      <c r="B84" s="847"/>
      <c r="C84" s="847"/>
      <c r="D84" s="847"/>
      <c r="E84" s="847"/>
      <c r="F84" s="847"/>
      <c r="G84" s="847"/>
      <c r="H84" s="847"/>
      <c r="I84" s="847"/>
      <c r="J84" s="847"/>
      <c r="K84" s="848"/>
      <c r="L84" s="149">
        <f t="shared" ref="L84:W84" si="66">L85+L89+L105</f>
        <v>0</v>
      </c>
      <c r="M84" s="149">
        <f t="shared" si="66"/>
        <v>13808.4946</v>
      </c>
      <c r="N84" s="149">
        <f t="shared" si="66"/>
        <v>6936.53622</v>
      </c>
      <c r="O84" s="149">
        <f t="shared" si="66"/>
        <v>14601.2</v>
      </c>
      <c r="P84" s="149">
        <f t="shared" si="66"/>
        <v>14601.2</v>
      </c>
      <c r="Q84" s="149">
        <f t="shared" si="66"/>
        <v>0</v>
      </c>
      <c r="R84" s="149">
        <f t="shared" si="66"/>
        <v>15290.599999999999</v>
      </c>
      <c r="S84" s="149">
        <f t="shared" si="66"/>
        <v>15290.599999999999</v>
      </c>
      <c r="T84" s="149">
        <f t="shared" si="66"/>
        <v>0</v>
      </c>
      <c r="U84" s="149">
        <f t="shared" si="66"/>
        <v>15514.1</v>
      </c>
      <c r="V84" s="149">
        <f t="shared" si="66"/>
        <v>15514.1</v>
      </c>
      <c r="W84" s="149">
        <f t="shared" si="66"/>
        <v>0</v>
      </c>
    </row>
    <row r="85" spans="1:23" s="279" customFormat="1">
      <c r="A85" s="406" t="s">
        <v>12</v>
      </c>
      <c r="B85" s="433" t="s">
        <v>59</v>
      </c>
      <c r="C85" s="390"/>
      <c r="D85" s="390"/>
      <c r="E85" s="433"/>
      <c r="F85" s="433"/>
      <c r="G85" s="433"/>
      <c r="H85" s="396">
        <v>100</v>
      </c>
      <c r="I85" s="76"/>
      <c r="J85" s="390"/>
      <c r="K85" s="390"/>
      <c r="L85" s="15">
        <f>SUM(L86:L88)</f>
        <v>0</v>
      </c>
      <c r="M85" s="15">
        <f>M86</f>
        <v>7011.5</v>
      </c>
      <c r="N85" s="15">
        <f t="shared" ref="N85:V85" si="67">N86</f>
        <v>3813.1903299999999</v>
      </c>
      <c r="O85" s="15">
        <f t="shared" si="67"/>
        <v>7292</v>
      </c>
      <c r="P85" s="15">
        <f t="shared" si="67"/>
        <v>7292</v>
      </c>
      <c r="Q85" s="15">
        <f t="shared" si="67"/>
        <v>0</v>
      </c>
      <c r="R85" s="15">
        <f t="shared" si="67"/>
        <v>7557.4</v>
      </c>
      <c r="S85" s="15">
        <f t="shared" si="67"/>
        <v>7557.4</v>
      </c>
      <c r="T85" s="15">
        <f t="shared" si="67"/>
        <v>0</v>
      </c>
      <c r="U85" s="15">
        <f t="shared" si="67"/>
        <v>7586.2999999999993</v>
      </c>
      <c r="V85" s="15">
        <f t="shared" si="67"/>
        <v>7586.2999999999993</v>
      </c>
      <c r="W85" s="9">
        <f t="shared" ref="W85" si="68">SUM(W86:W88)</f>
        <v>0</v>
      </c>
    </row>
    <row r="86" spans="1:23" s="279" customFormat="1" ht="31.5">
      <c r="A86" s="406" t="s">
        <v>49</v>
      </c>
      <c r="B86" s="433" t="s">
        <v>1029</v>
      </c>
      <c r="C86" s="390"/>
      <c r="D86" s="390"/>
      <c r="E86" s="421"/>
      <c r="F86" s="421"/>
      <c r="G86" s="421"/>
      <c r="H86" s="396">
        <v>100</v>
      </c>
      <c r="I86" s="76"/>
      <c r="J86" s="390"/>
      <c r="K86" s="390"/>
      <c r="L86" s="15">
        <f>L88+L87</f>
        <v>0</v>
      </c>
      <c r="M86" s="15">
        <f>M88+M87</f>
        <v>7011.5</v>
      </c>
      <c r="N86" s="15">
        <f>N88+N87</f>
        <v>3813.1903299999999</v>
      </c>
      <c r="O86" s="15">
        <f>O88+O87</f>
        <v>7292</v>
      </c>
      <c r="P86" s="15">
        <f t="shared" ref="P86:V86" si="69">P88+P87</f>
        <v>7292</v>
      </c>
      <c r="Q86" s="15">
        <f t="shared" si="69"/>
        <v>0</v>
      </c>
      <c r="R86" s="15">
        <f t="shared" si="69"/>
        <v>7557.4</v>
      </c>
      <c r="S86" s="15">
        <f t="shared" si="69"/>
        <v>7557.4</v>
      </c>
      <c r="T86" s="15">
        <f t="shared" si="69"/>
        <v>0</v>
      </c>
      <c r="U86" s="15">
        <f t="shared" si="69"/>
        <v>7586.2999999999993</v>
      </c>
      <c r="V86" s="15">
        <f t="shared" si="69"/>
        <v>7586.2999999999993</v>
      </c>
      <c r="W86" s="15">
        <f t="shared" ref="W86" si="70">W88+W87</f>
        <v>0</v>
      </c>
    </row>
    <row r="87" spans="1:23" s="279" customFormat="1" ht="378">
      <c r="A87" s="406"/>
      <c r="B87" s="398" t="s">
        <v>1023</v>
      </c>
      <c r="C87" s="390"/>
      <c r="D87" s="390"/>
      <c r="E87" s="421" t="s">
        <v>106</v>
      </c>
      <c r="F87" s="421" t="s">
        <v>89</v>
      </c>
      <c r="G87" s="421" t="s">
        <v>107</v>
      </c>
      <c r="H87" s="396">
        <v>100</v>
      </c>
      <c r="I87" s="389" t="s">
        <v>1072</v>
      </c>
      <c r="J87" s="390" t="s">
        <v>1073</v>
      </c>
      <c r="K87" s="390"/>
      <c r="L87" s="15"/>
      <c r="M87" s="15">
        <v>4056.5</v>
      </c>
      <c r="N87" s="15">
        <v>2171.0393899999999</v>
      </c>
      <c r="O87" s="15">
        <f>SUM(P87:Q87)</f>
        <v>4503.8999999999996</v>
      </c>
      <c r="P87" s="15">
        <v>4503.8999999999996</v>
      </c>
      <c r="Q87" s="15"/>
      <c r="R87" s="15">
        <f>SUM(S87:T87)</f>
        <v>4667.8</v>
      </c>
      <c r="S87" s="15">
        <v>4667.8</v>
      </c>
      <c r="T87" s="15"/>
      <c r="U87" s="15">
        <f>SUM(V87:W87)</f>
        <v>4685.7</v>
      </c>
      <c r="V87" s="15">
        <v>4685.7</v>
      </c>
      <c r="W87" s="9"/>
    </row>
    <row r="88" spans="1:23" s="279" customFormat="1" ht="330.75">
      <c r="A88" s="406" t="s">
        <v>1020</v>
      </c>
      <c r="B88" s="349" t="s">
        <v>1019</v>
      </c>
      <c r="C88" s="390"/>
      <c r="D88" s="390"/>
      <c r="E88" s="421" t="s">
        <v>119</v>
      </c>
      <c r="F88" s="421" t="s">
        <v>119</v>
      </c>
      <c r="G88" s="421" t="s">
        <v>126</v>
      </c>
      <c r="H88" s="396">
        <v>100</v>
      </c>
      <c r="I88" s="389" t="s">
        <v>1074</v>
      </c>
      <c r="J88" s="390" t="s">
        <v>1075</v>
      </c>
      <c r="K88" s="390"/>
      <c r="L88" s="15"/>
      <c r="M88" s="15">
        <v>2955</v>
      </c>
      <c r="N88" s="15">
        <v>1642.15094</v>
      </c>
      <c r="O88" s="15">
        <f>SUM(P88:Q88)</f>
        <v>2788.1</v>
      </c>
      <c r="P88" s="15">
        <v>2788.1</v>
      </c>
      <c r="Q88" s="15"/>
      <c r="R88" s="15">
        <f>SUM(S88:T88)</f>
        <v>2889.6</v>
      </c>
      <c r="S88" s="15">
        <v>2889.6</v>
      </c>
      <c r="T88" s="15"/>
      <c r="U88" s="15">
        <f>SUM(V88:W88)</f>
        <v>2900.6</v>
      </c>
      <c r="V88" s="15">
        <v>2900.6</v>
      </c>
      <c r="W88" s="9"/>
    </row>
    <row r="89" spans="1:23" s="279" customFormat="1" ht="31.5">
      <c r="A89" s="406" t="s">
        <v>13</v>
      </c>
      <c r="B89" s="433" t="s">
        <v>33</v>
      </c>
      <c r="C89" s="454"/>
      <c r="D89" s="420"/>
      <c r="E89" s="421"/>
      <c r="F89" s="421"/>
      <c r="G89" s="421"/>
      <c r="H89" s="396">
        <v>200</v>
      </c>
      <c r="I89" s="454"/>
      <c r="J89" s="454"/>
      <c r="K89" s="420"/>
      <c r="L89" s="15">
        <f>L90</f>
        <v>0</v>
      </c>
      <c r="M89" s="15">
        <f>M90</f>
        <v>6727.7446</v>
      </c>
      <c r="N89" s="15">
        <f>N90</f>
        <v>3079.59654</v>
      </c>
      <c r="O89" s="15">
        <f t="shared" ref="O89:W89" si="71">O90</f>
        <v>7262.7000000000007</v>
      </c>
      <c r="P89" s="15">
        <f t="shared" ref="P89" si="72">P90</f>
        <v>7262.7000000000007</v>
      </c>
      <c r="Q89" s="15">
        <f t="shared" ref="Q89" si="73">Q90</f>
        <v>0</v>
      </c>
      <c r="R89" s="15">
        <f t="shared" ref="R89" si="74">R90</f>
        <v>7685.2</v>
      </c>
      <c r="S89" s="15">
        <f t="shared" ref="S89" si="75">S90</f>
        <v>7685.2</v>
      </c>
      <c r="T89" s="15">
        <f t="shared" ref="T89" si="76">T90</f>
        <v>0</v>
      </c>
      <c r="U89" s="15">
        <f t="shared" ref="U89" si="77">U90</f>
        <v>7879.4000000000005</v>
      </c>
      <c r="V89" s="15">
        <f t="shared" ref="V89" si="78">V90</f>
        <v>7879.4000000000005</v>
      </c>
      <c r="W89" s="15">
        <f t="shared" si="71"/>
        <v>0</v>
      </c>
    </row>
    <row r="90" spans="1:23" s="279" customFormat="1" ht="31.5">
      <c r="A90" s="406" t="s">
        <v>50</v>
      </c>
      <c r="B90" s="433" t="s">
        <v>1029</v>
      </c>
      <c r="C90" s="454"/>
      <c r="D90" s="420"/>
      <c r="E90" s="421"/>
      <c r="F90" s="421"/>
      <c r="G90" s="421"/>
      <c r="H90" s="396">
        <v>200</v>
      </c>
      <c r="I90" s="454"/>
      <c r="J90" s="454"/>
      <c r="K90" s="420"/>
      <c r="L90" s="15">
        <f>L92+L95+L98+L104+L91</f>
        <v>0</v>
      </c>
      <c r="M90" s="15">
        <f>M92+M95+M98+M104+M91</f>
        <v>6727.7446</v>
      </c>
      <c r="N90" s="15">
        <f>N92+N95+N98+N104+N91</f>
        <v>3079.59654</v>
      </c>
      <c r="O90" s="15">
        <f>O92+O95+O98+O104+O91</f>
        <v>7262.7000000000007</v>
      </c>
      <c r="P90" s="15">
        <f t="shared" ref="P90:V90" si="79">P92+P95+P98+P104+P91</f>
        <v>7262.7000000000007</v>
      </c>
      <c r="Q90" s="15">
        <f t="shared" si="79"/>
        <v>0</v>
      </c>
      <c r="R90" s="15">
        <f t="shared" si="79"/>
        <v>7685.2</v>
      </c>
      <c r="S90" s="15">
        <f t="shared" si="79"/>
        <v>7685.2</v>
      </c>
      <c r="T90" s="15">
        <f t="shared" si="79"/>
        <v>0</v>
      </c>
      <c r="U90" s="15">
        <f t="shared" si="79"/>
        <v>7879.4000000000005</v>
      </c>
      <c r="V90" s="15">
        <f t="shared" si="79"/>
        <v>7879.4000000000005</v>
      </c>
      <c r="W90" s="15">
        <f t="shared" ref="W90" si="80">W92+W95+W98+W104+W91</f>
        <v>0</v>
      </c>
    </row>
    <row r="91" spans="1:23">
      <c r="A91" s="471" t="s">
        <v>1021</v>
      </c>
      <c r="B91" s="473" t="s">
        <v>325</v>
      </c>
      <c r="C91" s="454"/>
      <c r="D91" s="420"/>
      <c r="E91" s="421" t="s">
        <v>103</v>
      </c>
      <c r="F91" s="421" t="s">
        <v>92</v>
      </c>
      <c r="G91" s="421" t="s">
        <v>105</v>
      </c>
      <c r="H91" s="396">
        <v>200</v>
      </c>
      <c r="I91" s="294"/>
      <c r="J91" s="454"/>
      <c r="K91" s="420"/>
      <c r="L91" s="15">
        <v>0</v>
      </c>
      <c r="M91" s="15">
        <v>100</v>
      </c>
      <c r="N91" s="15">
        <v>0</v>
      </c>
      <c r="O91" s="15">
        <f>SUM(P91:Q91)</f>
        <v>0</v>
      </c>
      <c r="P91" s="15"/>
      <c r="Q91" s="15"/>
      <c r="R91" s="15">
        <f>SUM(S91:T91)</f>
        <v>0</v>
      </c>
      <c r="S91" s="15"/>
      <c r="T91" s="15"/>
      <c r="U91" s="15">
        <f>SUM(V91:W91)</f>
        <v>0</v>
      </c>
      <c r="V91" s="15"/>
      <c r="W91" s="9"/>
    </row>
    <row r="92" spans="1:23" s="279" customFormat="1">
      <c r="A92" s="471" t="s">
        <v>1022</v>
      </c>
      <c r="B92" s="825" t="s">
        <v>1023</v>
      </c>
      <c r="C92" s="390"/>
      <c r="D92" s="390"/>
      <c r="E92" s="421" t="s">
        <v>106</v>
      </c>
      <c r="F92" s="421" t="s">
        <v>89</v>
      </c>
      <c r="G92" s="241"/>
      <c r="H92" s="241"/>
      <c r="I92" s="241"/>
      <c r="J92" s="241"/>
      <c r="K92" s="241"/>
      <c r="L92" s="242">
        <f>L93+L94</f>
        <v>0</v>
      </c>
      <c r="M92" s="242">
        <f>M93+M94</f>
        <v>990.64400000000001</v>
      </c>
      <c r="N92" s="242">
        <f t="shared" ref="N92:O92" si="81">N93+N94</f>
        <v>729.36239</v>
      </c>
      <c r="O92" s="242">
        <f t="shared" si="81"/>
        <v>1268.4000000000001</v>
      </c>
      <c r="P92" s="242">
        <f>P93+P94</f>
        <v>1268.4000000000001</v>
      </c>
      <c r="Q92" s="242">
        <f t="shared" ref="Q92:W92" si="82">Q93+Q94</f>
        <v>0</v>
      </c>
      <c r="R92" s="242">
        <f t="shared" si="82"/>
        <v>1354.2</v>
      </c>
      <c r="S92" s="242">
        <f t="shared" si="82"/>
        <v>1354.2</v>
      </c>
      <c r="T92" s="242">
        <f t="shared" si="82"/>
        <v>0</v>
      </c>
      <c r="U92" s="242">
        <f t="shared" si="82"/>
        <v>1400.7</v>
      </c>
      <c r="V92" s="242">
        <f t="shared" si="82"/>
        <v>1400.7</v>
      </c>
      <c r="W92" s="242">
        <f t="shared" si="82"/>
        <v>0</v>
      </c>
    </row>
    <row r="93" spans="1:23" s="279" customFormat="1">
      <c r="A93" s="406"/>
      <c r="B93" s="826"/>
      <c r="C93" s="390"/>
      <c r="D93" s="390"/>
      <c r="E93" s="241"/>
      <c r="F93" s="241"/>
      <c r="G93" s="421" t="s">
        <v>107</v>
      </c>
      <c r="H93" s="396">
        <v>200</v>
      </c>
      <c r="I93" s="764" t="s">
        <v>1076</v>
      </c>
      <c r="J93" s="764" t="s">
        <v>1077</v>
      </c>
      <c r="K93" s="390"/>
      <c r="L93" s="15"/>
      <c r="M93" s="15">
        <v>849.64400000000001</v>
      </c>
      <c r="N93" s="15">
        <v>719.36239</v>
      </c>
      <c r="O93" s="15">
        <f>SUM(P93:Q93)</f>
        <v>1123.7</v>
      </c>
      <c r="P93" s="15">
        <v>1123.7</v>
      </c>
      <c r="Q93" s="15"/>
      <c r="R93" s="15">
        <f>SUM(S93:T93)</f>
        <v>1204.2</v>
      </c>
      <c r="S93" s="15">
        <v>1204.2</v>
      </c>
      <c r="T93" s="15"/>
      <c r="U93" s="15">
        <f>SUM(V93:W93)</f>
        <v>1250.2</v>
      </c>
      <c r="V93" s="15">
        <v>1250.2</v>
      </c>
      <c r="W93" s="9"/>
    </row>
    <row r="94" spans="1:23" s="279" customFormat="1">
      <c r="A94" s="406"/>
      <c r="B94" s="827"/>
      <c r="C94" s="390"/>
      <c r="D94" s="390"/>
      <c r="E94" s="421"/>
      <c r="F94" s="421"/>
      <c r="G94" s="421" t="s">
        <v>952</v>
      </c>
      <c r="H94" s="396">
        <v>200</v>
      </c>
      <c r="I94" s="849"/>
      <c r="J94" s="849"/>
      <c r="K94" s="390"/>
      <c r="L94" s="15"/>
      <c r="M94" s="15">
        <v>141</v>
      </c>
      <c r="N94" s="15">
        <v>10</v>
      </c>
      <c r="O94" s="15">
        <f>SUM(P94:Q94)</f>
        <v>144.69999999999999</v>
      </c>
      <c r="P94" s="15">
        <v>144.69999999999999</v>
      </c>
      <c r="Q94" s="15"/>
      <c r="R94" s="15">
        <f>SUM(S94:T94)</f>
        <v>150</v>
      </c>
      <c r="S94" s="15">
        <v>150</v>
      </c>
      <c r="T94" s="15"/>
      <c r="U94" s="15">
        <f>SUM(V94:W94)</f>
        <v>150.5</v>
      </c>
      <c r="V94" s="15">
        <v>150.5</v>
      </c>
      <c r="W94" s="9"/>
    </row>
    <row r="95" spans="1:23" s="279" customFormat="1">
      <c r="A95" s="471" t="s">
        <v>1027</v>
      </c>
      <c r="B95" s="825" t="s">
        <v>1024</v>
      </c>
      <c r="C95" s="390"/>
      <c r="D95" s="390"/>
      <c r="E95" s="421" t="s">
        <v>104</v>
      </c>
      <c r="F95" s="421" t="s">
        <v>112</v>
      </c>
      <c r="G95" s="241"/>
      <c r="H95" s="241"/>
      <c r="I95" s="76"/>
      <c r="J95" s="390"/>
      <c r="K95" s="390"/>
      <c r="L95" s="15">
        <f>L96+L97</f>
        <v>0</v>
      </c>
      <c r="M95" s="15">
        <f>M96+M97</f>
        <v>580.70000000000005</v>
      </c>
      <c r="N95" s="15">
        <f>N96+N97</f>
        <v>359.39604000000003</v>
      </c>
      <c r="O95" s="15">
        <f>O96+O97</f>
        <v>246.9</v>
      </c>
      <c r="P95" s="15">
        <f t="shared" ref="P95:W95" si="83">P96+P97</f>
        <v>246.9</v>
      </c>
      <c r="Q95" s="15">
        <f t="shared" si="83"/>
        <v>0</v>
      </c>
      <c r="R95" s="15">
        <f t="shared" si="83"/>
        <v>255.9</v>
      </c>
      <c r="S95" s="15">
        <f t="shared" si="83"/>
        <v>255.9</v>
      </c>
      <c r="T95" s="15">
        <f t="shared" si="83"/>
        <v>0</v>
      </c>
      <c r="U95" s="15">
        <f t="shared" si="83"/>
        <v>256.89999999999998</v>
      </c>
      <c r="V95" s="15">
        <f t="shared" si="83"/>
        <v>256.89999999999998</v>
      </c>
      <c r="W95" s="15">
        <f t="shared" si="83"/>
        <v>0</v>
      </c>
    </row>
    <row r="96" spans="1:23" s="279" customFormat="1">
      <c r="A96" s="406"/>
      <c r="B96" s="826"/>
      <c r="C96" s="390"/>
      <c r="D96" s="390"/>
      <c r="E96" s="421"/>
      <c r="F96" s="421"/>
      <c r="G96" s="421" t="s">
        <v>953</v>
      </c>
      <c r="H96" s="396">
        <v>200</v>
      </c>
      <c r="I96" s="764" t="s">
        <v>866</v>
      </c>
      <c r="J96" s="729" t="s">
        <v>867</v>
      </c>
      <c r="K96" s="390"/>
      <c r="L96" s="15"/>
      <c r="M96" s="15">
        <v>360.7</v>
      </c>
      <c r="N96" s="15">
        <v>359.39604000000003</v>
      </c>
      <c r="O96" s="15">
        <f>SUM(P96:Q96)</f>
        <v>246.9</v>
      </c>
      <c r="P96" s="15">
        <v>246.9</v>
      </c>
      <c r="Q96" s="15"/>
      <c r="R96" s="15">
        <f>SUM(S96:T96)</f>
        <v>255.9</v>
      </c>
      <c r="S96" s="15">
        <v>255.9</v>
      </c>
      <c r="T96" s="15"/>
      <c r="U96" s="15">
        <f>SUM(V96:W96)</f>
        <v>256.89999999999998</v>
      </c>
      <c r="V96" s="15">
        <v>256.89999999999998</v>
      </c>
      <c r="W96" s="9"/>
    </row>
    <row r="97" spans="1:23" s="279" customFormat="1">
      <c r="B97" s="826"/>
      <c r="C97" s="390"/>
      <c r="D97" s="390"/>
      <c r="E97" s="421"/>
      <c r="F97" s="421"/>
      <c r="G97" s="421" t="s">
        <v>147</v>
      </c>
      <c r="H97" s="396">
        <v>200</v>
      </c>
      <c r="I97" s="849"/>
      <c r="J97" s="731"/>
      <c r="K97" s="390"/>
      <c r="L97" s="15"/>
      <c r="M97" s="15">
        <v>220</v>
      </c>
      <c r="N97" s="15">
        <v>0</v>
      </c>
      <c r="O97" s="15">
        <f>SUM(P97:Q97)</f>
        <v>0</v>
      </c>
      <c r="P97" s="15"/>
      <c r="Q97" s="15"/>
      <c r="R97" s="15">
        <f>SUM(S97:T97)</f>
        <v>0</v>
      </c>
      <c r="S97" s="15"/>
      <c r="T97" s="15"/>
      <c r="U97" s="15">
        <f>SUM(V97:W97)</f>
        <v>0</v>
      </c>
      <c r="V97" s="15"/>
      <c r="W97" s="9"/>
    </row>
    <row r="98" spans="1:23" s="279" customFormat="1">
      <c r="A98" s="279" t="s">
        <v>1032</v>
      </c>
      <c r="B98" s="825" t="s">
        <v>1019</v>
      </c>
      <c r="C98" s="390"/>
      <c r="D98" s="390"/>
      <c r="E98" s="421" t="s">
        <v>119</v>
      </c>
      <c r="F98" s="421" t="s">
        <v>106</v>
      </c>
      <c r="G98" s="421"/>
      <c r="H98" s="396">
        <v>200</v>
      </c>
      <c r="I98" s="76"/>
      <c r="J98" s="390"/>
      <c r="K98" s="390"/>
      <c r="L98" s="15">
        <f>SUM(L99:L103)</f>
        <v>0</v>
      </c>
      <c r="M98" s="15">
        <f>SUM(M99:M103)</f>
        <v>4804.1055999999999</v>
      </c>
      <c r="N98" s="15">
        <f>SUM(N99:N103)</f>
        <v>1797.2268100000001</v>
      </c>
      <c r="O98" s="15">
        <f>SUM(O99:O103)</f>
        <v>5519.4000000000005</v>
      </c>
      <c r="P98" s="15">
        <f>SUM(P99:P103)</f>
        <v>5519.4000000000005</v>
      </c>
      <c r="Q98" s="15">
        <f t="shared" ref="Q98:V98" si="84">SUM(Q99:Q103)</f>
        <v>0</v>
      </c>
      <c r="R98" s="15">
        <f t="shared" si="84"/>
        <v>5838.7999999999993</v>
      </c>
      <c r="S98" s="15">
        <f t="shared" si="84"/>
        <v>5838.7999999999993</v>
      </c>
      <c r="T98" s="15">
        <f t="shared" si="84"/>
        <v>0</v>
      </c>
      <c r="U98" s="15">
        <f t="shared" si="84"/>
        <v>5984.6</v>
      </c>
      <c r="V98" s="15">
        <f t="shared" si="84"/>
        <v>5984.6</v>
      </c>
      <c r="W98" s="15">
        <f t="shared" ref="W98" si="85">SUM(W99:W103)</f>
        <v>0</v>
      </c>
    </row>
    <row r="99" spans="1:23" s="279" customFormat="1">
      <c r="B99" s="826"/>
      <c r="C99" s="390"/>
      <c r="D99" s="390"/>
      <c r="E99" s="421"/>
      <c r="F99" s="421"/>
      <c r="G99" s="421" t="s">
        <v>954</v>
      </c>
      <c r="H99" s="396">
        <v>200</v>
      </c>
      <c r="I99" s="787" t="s">
        <v>1078</v>
      </c>
      <c r="J99" s="751" t="s">
        <v>1079</v>
      </c>
      <c r="K99" s="390"/>
      <c r="L99" s="15"/>
      <c r="M99" s="15">
        <v>4458.32</v>
      </c>
      <c r="N99" s="15">
        <v>1684.1075599999999</v>
      </c>
      <c r="O99" s="15">
        <f>SUM(P99:Q99)</f>
        <v>5065.6000000000004</v>
      </c>
      <c r="P99" s="15">
        <v>5065.6000000000004</v>
      </c>
      <c r="Q99" s="15"/>
      <c r="R99" s="15">
        <f>SUM(S99:T99)</f>
        <v>5368.4</v>
      </c>
      <c r="S99" s="15">
        <v>5368.4</v>
      </c>
      <c r="T99" s="15"/>
      <c r="U99" s="15">
        <f>SUM(V99:W99)</f>
        <v>5512.6</v>
      </c>
      <c r="V99" s="15">
        <v>5512.6</v>
      </c>
      <c r="W99" s="9"/>
    </row>
    <row r="100" spans="1:23" s="279" customFormat="1">
      <c r="B100" s="826"/>
      <c r="C100" s="390"/>
      <c r="D100" s="390"/>
      <c r="E100" s="421"/>
      <c r="F100" s="421"/>
      <c r="G100" s="421" t="s">
        <v>241</v>
      </c>
      <c r="H100" s="396">
        <v>200</v>
      </c>
      <c r="I100" s="787"/>
      <c r="J100" s="751"/>
      <c r="K100" s="390"/>
      <c r="L100" s="15"/>
      <c r="M100" s="15">
        <v>46.7</v>
      </c>
      <c r="N100" s="15">
        <v>24.64</v>
      </c>
      <c r="O100" s="15">
        <f t="shared" ref="O100:O104" si="86">SUM(P100:Q100)</f>
        <v>109.4</v>
      </c>
      <c r="P100" s="15">
        <v>109.4</v>
      </c>
      <c r="Q100" s="15"/>
      <c r="R100" s="15">
        <f t="shared" ref="R100:R104" si="87">SUM(S100:T100)</f>
        <v>113.4</v>
      </c>
      <c r="S100" s="15">
        <v>113.4</v>
      </c>
      <c r="T100" s="15"/>
      <c r="U100" s="15">
        <f t="shared" ref="U100:U104" si="88">SUM(V100:W100)</f>
        <v>113.8</v>
      </c>
      <c r="V100" s="15">
        <v>113.8</v>
      </c>
      <c r="W100" s="9"/>
    </row>
    <row r="101" spans="1:23" s="279" customFormat="1">
      <c r="B101" s="826"/>
      <c r="C101" s="390"/>
      <c r="D101" s="390"/>
      <c r="E101" s="421"/>
      <c r="F101" s="421"/>
      <c r="G101" s="421" t="s">
        <v>188</v>
      </c>
      <c r="H101" s="396">
        <v>200</v>
      </c>
      <c r="I101" s="787"/>
      <c r="J101" s="751"/>
      <c r="K101" s="390"/>
      <c r="L101" s="15"/>
      <c r="M101" s="15">
        <v>45.1</v>
      </c>
      <c r="N101" s="15">
        <v>0</v>
      </c>
      <c r="O101" s="15">
        <f t="shared" si="86"/>
        <v>46.3</v>
      </c>
      <c r="P101" s="15">
        <v>46.3</v>
      </c>
      <c r="Q101" s="15"/>
      <c r="R101" s="15">
        <f t="shared" si="87"/>
        <v>48</v>
      </c>
      <c r="S101" s="15">
        <v>48</v>
      </c>
      <c r="T101" s="15"/>
      <c r="U101" s="15">
        <f t="shared" si="88"/>
        <v>48</v>
      </c>
      <c r="V101" s="15">
        <v>48</v>
      </c>
      <c r="W101" s="9"/>
    </row>
    <row r="102" spans="1:23" s="279" customFormat="1">
      <c r="B102" s="827"/>
      <c r="C102" s="390"/>
      <c r="D102" s="390"/>
      <c r="E102" s="421"/>
      <c r="F102" s="421"/>
      <c r="G102" s="421" t="s">
        <v>865</v>
      </c>
      <c r="H102" s="396">
        <v>200</v>
      </c>
      <c r="I102" s="787"/>
      <c r="J102" s="751"/>
      <c r="K102" s="390"/>
      <c r="L102" s="15"/>
      <c r="M102" s="15">
        <v>195.00559999999999</v>
      </c>
      <c r="N102" s="15">
        <v>88.479249999999993</v>
      </c>
      <c r="O102" s="15">
        <f t="shared" si="86"/>
        <v>298.10000000000002</v>
      </c>
      <c r="P102" s="15">
        <v>298.10000000000002</v>
      </c>
      <c r="Q102" s="15"/>
      <c r="R102" s="15">
        <f t="shared" si="87"/>
        <v>309</v>
      </c>
      <c r="S102" s="15">
        <v>309</v>
      </c>
      <c r="T102" s="15"/>
      <c r="U102" s="15">
        <f t="shared" si="88"/>
        <v>310.2</v>
      </c>
      <c r="V102" s="15">
        <v>310.2</v>
      </c>
      <c r="W102" s="9"/>
    </row>
    <row r="103" spans="1:23" s="279" customFormat="1" ht="78.75">
      <c r="B103" s="349"/>
      <c r="C103" s="390"/>
      <c r="D103" s="390"/>
      <c r="E103" s="421"/>
      <c r="F103" s="421"/>
      <c r="G103" s="421" t="s">
        <v>222</v>
      </c>
      <c r="H103" s="396">
        <v>200</v>
      </c>
      <c r="I103" s="379" t="s">
        <v>1081</v>
      </c>
      <c r="J103" s="345">
        <v>42964</v>
      </c>
      <c r="K103" s="390"/>
      <c r="L103" s="15"/>
      <c r="M103" s="15">
        <v>58.98</v>
      </c>
      <c r="N103" s="15">
        <v>0</v>
      </c>
      <c r="O103" s="15">
        <f t="shared" si="86"/>
        <v>0</v>
      </c>
      <c r="P103" s="15"/>
      <c r="Q103" s="15"/>
      <c r="R103" s="15">
        <f t="shared" si="87"/>
        <v>0</v>
      </c>
      <c r="S103" s="15"/>
      <c r="T103" s="15"/>
      <c r="U103" s="15">
        <f t="shared" si="88"/>
        <v>0</v>
      </c>
      <c r="V103" s="15"/>
      <c r="W103" s="9"/>
    </row>
    <row r="104" spans="1:23" s="279" customFormat="1" ht="330.75">
      <c r="B104" s="433"/>
      <c r="C104" s="390"/>
      <c r="D104" s="390"/>
      <c r="E104" s="421" t="s">
        <v>119</v>
      </c>
      <c r="F104" s="421" t="s">
        <v>119</v>
      </c>
      <c r="G104" s="421" t="s">
        <v>126</v>
      </c>
      <c r="H104" s="396">
        <v>200</v>
      </c>
      <c r="I104" s="403" t="s">
        <v>1074</v>
      </c>
      <c r="J104" s="5" t="s">
        <v>1080</v>
      </c>
      <c r="K104" s="390"/>
      <c r="L104" s="15"/>
      <c r="M104" s="15">
        <v>252.29499999999999</v>
      </c>
      <c r="N104" s="15">
        <v>193.6113</v>
      </c>
      <c r="O104" s="15">
        <f t="shared" si="86"/>
        <v>228</v>
      </c>
      <c r="P104" s="15">
        <v>228</v>
      </c>
      <c r="Q104" s="15"/>
      <c r="R104" s="15">
        <f t="shared" si="87"/>
        <v>236.3</v>
      </c>
      <c r="S104" s="15">
        <v>236.3</v>
      </c>
      <c r="T104" s="15"/>
      <c r="U104" s="15">
        <f t="shared" si="88"/>
        <v>237.2</v>
      </c>
      <c r="V104" s="15">
        <v>237.2</v>
      </c>
      <c r="W104" s="9"/>
    </row>
    <row r="105" spans="1:23" s="279" customFormat="1">
      <c r="A105" s="406" t="s">
        <v>51</v>
      </c>
      <c r="B105" s="433" t="s">
        <v>32</v>
      </c>
      <c r="C105" s="454"/>
      <c r="D105" s="420"/>
      <c r="E105" s="421"/>
      <c r="F105" s="421"/>
      <c r="G105" s="421"/>
      <c r="H105" s="396">
        <v>800</v>
      </c>
      <c r="I105" s="454"/>
      <c r="J105" s="454"/>
      <c r="K105" s="420"/>
      <c r="L105" s="15">
        <f>L106</f>
        <v>0</v>
      </c>
      <c r="M105" s="15">
        <f>M106</f>
        <v>69.25</v>
      </c>
      <c r="N105" s="15">
        <f t="shared" ref="N105:V105" si="89">N106</f>
        <v>43.74935</v>
      </c>
      <c r="O105" s="15">
        <f t="shared" si="89"/>
        <v>46.5</v>
      </c>
      <c r="P105" s="15">
        <f t="shared" si="89"/>
        <v>46.5</v>
      </c>
      <c r="Q105" s="15">
        <f t="shared" si="89"/>
        <v>0</v>
      </c>
      <c r="R105" s="15">
        <f t="shared" si="89"/>
        <v>48</v>
      </c>
      <c r="S105" s="15">
        <f t="shared" si="89"/>
        <v>48</v>
      </c>
      <c r="T105" s="15">
        <f t="shared" si="89"/>
        <v>0</v>
      </c>
      <c r="U105" s="15">
        <f t="shared" si="89"/>
        <v>48.4</v>
      </c>
      <c r="V105" s="15">
        <f t="shared" si="89"/>
        <v>48.4</v>
      </c>
      <c r="W105" s="9">
        <f t="shared" ref="W105" si="90">SUM(W106:W109)</f>
        <v>0</v>
      </c>
    </row>
    <row r="106" spans="1:23" s="279" customFormat="1" ht="31.5">
      <c r="A106" s="406" t="s">
        <v>52</v>
      </c>
      <c r="B106" s="433" t="s">
        <v>1029</v>
      </c>
      <c r="C106" s="454"/>
      <c r="D106" s="420"/>
      <c r="E106" s="421"/>
      <c r="F106" s="421"/>
      <c r="G106" s="421"/>
      <c r="H106" s="396">
        <v>800</v>
      </c>
      <c r="I106" s="454"/>
      <c r="J106" s="454"/>
      <c r="K106" s="420"/>
      <c r="L106" s="15">
        <f>L107+L109+L108</f>
        <v>0</v>
      </c>
      <c r="M106" s="15">
        <f>M107+M109+M108</f>
        <v>69.25</v>
      </c>
      <c r="N106" s="15">
        <f t="shared" ref="N106:W106" si="91">N107+N109+N108</f>
        <v>43.74935</v>
      </c>
      <c r="O106" s="15">
        <f t="shared" si="91"/>
        <v>46.5</v>
      </c>
      <c r="P106" s="15">
        <f t="shared" si="91"/>
        <v>46.5</v>
      </c>
      <c r="Q106" s="15">
        <f t="shared" si="91"/>
        <v>0</v>
      </c>
      <c r="R106" s="15">
        <f t="shared" si="91"/>
        <v>48</v>
      </c>
      <c r="S106" s="15">
        <f t="shared" si="91"/>
        <v>48</v>
      </c>
      <c r="T106" s="15">
        <f t="shared" si="91"/>
        <v>0</v>
      </c>
      <c r="U106" s="15">
        <f t="shared" si="91"/>
        <v>48.4</v>
      </c>
      <c r="V106" s="15">
        <f t="shared" si="91"/>
        <v>48.4</v>
      </c>
      <c r="W106" s="15">
        <f t="shared" si="91"/>
        <v>0</v>
      </c>
    </row>
    <row r="107" spans="1:23" s="279" customFormat="1" ht="189">
      <c r="A107" s="406" t="s">
        <v>1025</v>
      </c>
      <c r="B107" s="433" t="s">
        <v>1023</v>
      </c>
      <c r="C107" s="390"/>
      <c r="D107" s="390"/>
      <c r="E107" s="421" t="s">
        <v>106</v>
      </c>
      <c r="F107" s="421" t="s">
        <v>89</v>
      </c>
      <c r="G107" s="421" t="s">
        <v>107</v>
      </c>
      <c r="H107" s="396">
        <v>800</v>
      </c>
      <c r="I107" s="389" t="s">
        <v>1082</v>
      </c>
      <c r="J107" s="389" t="s">
        <v>141</v>
      </c>
      <c r="K107" s="390"/>
      <c r="L107" s="15"/>
      <c r="M107" s="15">
        <v>20.7</v>
      </c>
      <c r="N107" s="15">
        <v>10.151479999999999</v>
      </c>
      <c r="O107" s="15">
        <f>SUM(P107:Q107)</f>
        <v>20.2</v>
      </c>
      <c r="P107" s="15">
        <v>20.2</v>
      </c>
      <c r="Q107" s="15"/>
      <c r="R107" s="15">
        <f>SUM(S107:T107)</f>
        <v>20.9</v>
      </c>
      <c r="S107" s="15">
        <v>20.9</v>
      </c>
      <c r="T107" s="15"/>
      <c r="U107" s="15">
        <f>SUM(V107:W107)</f>
        <v>21</v>
      </c>
      <c r="V107" s="15">
        <v>21</v>
      </c>
      <c r="W107" s="9"/>
    </row>
    <row r="108" spans="1:23" s="279" customFormat="1" ht="330.75">
      <c r="A108" s="406"/>
      <c r="B108" s="808" t="s">
        <v>1019</v>
      </c>
      <c r="C108" s="390"/>
      <c r="D108" s="390"/>
      <c r="E108" s="421" t="s">
        <v>119</v>
      </c>
      <c r="F108" s="421" t="s">
        <v>106</v>
      </c>
      <c r="G108" s="421" t="s">
        <v>865</v>
      </c>
      <c r="H108" s="396">
        <v>800</v>
      </c>
      <c r="I108" s="403" t="s">
        <v>1074</v>
      </c>
      <c r="J108" s="5" t="s">
        <v>1080</v>
      </c>
      <c r="K108" s="390"/>
      <c r="L108" s="15"/>
      <c r="M108" s="15">
        <v>1.55</v>
      </c>
      <c r="N108" s="15">
        <v>1.55</v>
      </c>
      <c r="O108" s="15">
        <f>SUM(P108:Q108)</f>
        <v>0</v>
      </c>
      <c r="P108" s="15"/>
      <c r="Q108" s="15"/>
      <c r="R108" s="15">
        <f>SUM(S108:T108)</f>
        <v>0</v>
      </c>
      <c r="S108" s="15"/>
      <c r="T108" s="15"/>
      <c r="U108" s="15">
        <f>SUM(V108:W108)</f>
        <v>0</v>
      </c>
      <c r="V108" s="15"/>
      <c r="W108" s="9"/>
    </row>
    <row r="109" spans="1:23" s="279" customFormat="1" ht="330.75">
      <c r="A109" s="406" t="s">
        <v>1026</v>
      </c>
      <c r="B109" s="820"/>
      <c r="C109" s="390"/>
      <c r="D109" s="390"/>
      <c r="E109" s="421" t="s">
        <v>119</v>
      </c>
      <c r="F109" s="421" t="s">
        <v>119</v>
      </c>
      <c r="G109" s="421" t="s">
        <v>126</v>
      </c>
      <c r="H109" s="396">
        <v>800</v>
      </c>
      <c r="I109" s="403" t="s">
        <v>1074</v>
      </c>
      <c r="J109" s="5" t="s">
        <v>1080</v>
      </c>
      <c r="K109" s="390"/>
      <c r="L109" s="15"/>
      <c r="M109" s="15">
        <v>47</v>
      </c>
      <c r="N109" s="15">
        <v>32.047870000000003</v>
      </c>
      <c r="O109" s="15">
        <f>SUM(P109:Q109)</f>
        <v>26.3</v>
      </c>
      <c r="P109" s="15">
        <v>26.3</v>
      </c>
      <c r="Q109" s="15"/>
      <c r="R109" s="15">
        <f>SUM(S109:T109)</f>
        <v>27.1</v>
      </c>
      <c r="S109" s="15">
        <v>27.1</v>
      </c>
      <c r="T109" s="15"/>
      <c r="U109" s="15">
        <f>SUM(V109:W109)</f>
        <v>27.4</v>
      </c>
      <c r="V109" s="15">
        <v>27.4</v>
      </c>
      <c r="W109" s="9"/>
    </row>
    <row r="110" spans="1:23" s="151" customFormat="1">
      <c r="A110" s="838" t="s">
        <v>79</v>
      </c>
      <c r="B110" s="847"/>
      <c r="C110" s="847"/>
      <c r="D110" s="847"/>
      <c r="E110" s="847"/>
      <c r="F110" s="847"/>
      <c r="G110" s="847"/>
      <c r="H110" s="847"/>
      <c r="I110" s="847"/>
      <c r="J110" s="847"/>
      <c r="K110" s="848"/>
      <c r="L110" s="149">
        <f t="shared" ref="L110:N110" si="92">SUM(L111)</f>
        <v>14512.7</v>
      </c>
      <c r="M110" s="149">
        <f t="shared" si="92"/>
        <v>0</v>
      </c>
      <c r="N110" s="149">
        <f t="shared" si="92"/>
        <v>0</v>
      </c>
      <c r="O110" s="149">
        <f t="shared" ref="O110:W110" si="93">SUM(O111)</f>
        <v>0</v>
      </c>
      <c r="P110" s="149">
        <f t="shared" si="93"/>
        <v>0</v>
      </c>
      <c r="Q110" s="149">
        <f t="shared" si="93"/>
        <v>0</v>
      </c>
      <c r="R110" s="149">
        <f t="shared" si="93"/>
        <v>0</v>
      </c>
      <c r="S110" s="149">
        <f t="shared" si="93"/>
        <v>0</v>
      </c>
      <c r="T110" s="149">
        <f t="shared" si="93"/>
        <v>0</v>
      </c>
      <c r="U110" s="149">
        <f t="shared" si="93"/>
        <v>0</v>
      </c>
      <c r="V110" s="149">
        <f t="shared" si="93"/>
        <v>0</v>
      </c>
      <c r="W110" s="150">
        <f t="shared" si="93"/>
        <v>0</v>
      </c>
    </row>
    <row r="111" spans="1:23" s="29" customFormat="1">
      <c r="A111" s="841" t="s">
        <v>37</v>
      </c>
      <c r="B111" s="842"/>
      <c r="C111" s="842"/>
      <c r="D111" s="842"/>
      <c r="E111" s="842"/>
      <c r="F111" s="842"/>
      <c r="G111" s="842"/>
      <c r="H111" s="842"/>
      <c r="I111" s="842"/>
      <c r="J111" s="842"/>
      <c r="K111" s="843"/>
      <c r="L111" s="7">
        <f t="shared" ref="L111:W111" si="94">SUM(L112,L122)</f>
        <v>14512.7</v>
      </c>
      <c r="M111" s="7">
        <f t="shared" si="94"/>
        <v>0</v>
      </c>
      <c r="N111" s="7">
        <f t="shared" si="94"/>
        <v>0</v>
      </c>
      <c r="O111" s="7">
        <f t="shared" si="94"/>
        <v>0</v>
      </c>
      <c r="P111" s="7">
        <f t="shared" si="94"/>
        <v>0</v>
      </c>
      <c r="Q111" s="7">
        <f t="shared" si="94"/>
        <v>0</v>
      </c>
      <c r="R111" s="7">
        <f t="shared" si="94"/>
        <v>0</v>
      </c>
      <c r="S111" s="7">
        <f t="shared" si="94"/>
        <v>0</v>
      </c>
      <c r="T111" s="7">
        <f t="shared" si="94"/>
        <v>0</v>
      </c>
      <c r="U111" s="7">
        <f t="shared" si="94"/>
        <v>0</v>
      </c>
      <c r="V111" s="7">
        <f t="shared" si="94"/>
        <v>0</v>
      </c>
      <c r="W111" s="13">
        <f t="shared" si="94"/>
        <v>0</v>
      </c>
    </row>
    <row r="112" spans="1:23" s="29" customFormat="1" ht="78.75">
      <c r="A112" s="384" t="s">
        <v>34</v>
      </c>
      <c r="B112" s="433" t="s">
        <v>99</v>
      </c>
      <c r="C112" s="446"/>
      <c r="D112" s="393"/>
      <c r="E112" s="433"/>
      <c r="F112" s="433"/>
      <c r="G112" s="433"/>
      <c r="H112" s="396">
        <v>600</v>
      </c>
      <c r="I112" s="454"/>
      <c r="J112" s="446"/>
      <c r="K112" s="393"/>
      <c r="L112" s="15">
        <f t="shared" ref="L112" si="95">SUM(L113:L121)</f>
        <v>13023.2</v>
      </c>
      <c r="M112" s="15">
        <f t="shared" ref="M112:N112" si="96">SUM(M113:M121)</f>
        <v>0</v>
      </c>
      <c r="N112" s="15">
        <f t="shared" si="96"/>
        <v>0</v>
      </c>
      <c r="O112" s="15">
        <f t="shared" ref="O112:V112" si="97">SUM(O113:O121)</f>
        <v>0</v>
      </c>
      <c r="P112" s="15">
        <f t="shared" si="97"/>
        <v>0</v>
      </c>
      <c r="Q112" s="15">
        <f t="shared" si="97"/>
        <v>0</v>
      </c>
      <c r="R112" s="15">
        <f t="shared" si="97"/>
        <v>0</v>
      </c>
      <c r="S112" s="15">
        <f t="shared" si="97"/>
        <v>0</v>
      </c>
      <c r="T112" s="15">
        <f t="shared" si="97"/>
        <v>0</v>
      </c>
      <c r="U112" s="15">
        <f t="shared" si="97"/>
        <v>0</v>
      </c>
      <c r="V112" s="15">
        <f t="shared" si="97"/>
        <v>0</v>
      </c>
      <c r="W112" s="9">
        <f>SUM(W113:W124)</f>
        <v>0</v>
      </c>
    </row>
    <row r="113" spans="1:23" s="29" customFormat="1" ht="94.5">
      <c r="A113" s="384" t="s">
        <v>44</v>
      </c>
      <c r="B113" s="388" t="s">
        <v>138</v>
      </c>
      <c r="C113" s="410" t="s">
        <v>139</v>
      </c>
      <c r="D113" s="393"/>
      <c r="E113" s="421" t="s">
        <v>106</v>
      </c>
      <c r="F113" s="421" t="s">
        <v>89</v>
      </c>
      <c r="G113" s="421" t="s">
        <v>107</v>
      </c>
      <c r="H113" s="396">
        <v>611</v>
      </c>
      <c r="I113" s="873" t="s">
        <v>140</v>
      </c>
      <c r="J113" s="729" t="s">
        <v>141</v>
      </c>
      <c r="K113" s="717"/>
      <c r="L113" s="15">
        <v>4577.5</v>
      </c>
      <c r="M113" s="15"/>
      <c r="N113" s="15"/>
      <c r="O113" s="15"/>
      <c r="P113" s="15"/>
      <c r="Q113" s="15"/>
      <c r="R113" s="15"/>
      <c r="S113" s="15"/>
      <c r="T113" s="15"/>
      <c r="U113" s="15"/>
      <c r="V113" s="15"/>
      <c r="W113" s="9"/>
    </row>
    <row r="114" spans="1:23" s="29" customFormat="1" ht="78.75">
      <c r="A114" s="384" t="s">
        <v>80</v>
      </c>
      <c r="B114" s="388" t="s">
        <v>142</v>
      </c>
      <c r="C114" s="410" t="s">
        <v>139</v>
      </c>
      <c r="D114" s="393"/>
      <c r="E114" s="421" t="s">
        <v>106</v>
      </c>
      <c r="F114" s="421" t="s">
        <v>89</v>
      </c>
      <c r="G114" s="421" t="s">
        <v>952</v>
      </c>
      <c r="H114" s="396">
        <v>611</v>
      </c>
      <c r="I114" s="874"/>
      <c r="J114" s="731"/>
      <c r="K114" s="719"/>
      <c r="L114" s="15">
        <v>164.3</v>
      </c>
      <c r="M114" s="15"/>
      <c r="N114" s="15"/>
      <c r="O114" s="15"/>
      <c r="P114" s="15"/>
      <c r="Q114" s="15"/>
      <c r="R114" s="15"/>
      <c r="S114" s="15"/>
      <c r="T114" s="15"/>
      <c r="U114" s="15"/>
      <c r="V114" s="15"/>
      <c r="W114" s="9"/>
    </row>
    <row r="115" spans="1:23" s="29" customFormat="1" ht="78.75">
      <c r="A115" s="384" t="s">
        <v>116</v>
      </c>
      <c r="B115" s="388" t="s">
        <v>143</v>
      </c>
      <c r="C115" s="410" t="s">
        <v>144</v>
      </c>
      <c r="D115" s="393"/>
      <c r="E115" s="421" t="s">
        <v>104</v>
      </c>
      <c r="F115" s="421" t="s">
        <v>112</v>
      </c>
      <c r="G115" s="421" t="s">
        <v>953</v>
      </c>
      <c r="H115" s="396">
        <v>611</v>
      </c>
      <c r="I115" s="873" t="s">
        <v>866</v>
      </c>
      <c r="J115" s="729" t="s">
        <v>867</v>
      </c>
      <c r="K115" s="717"/>
      <c r="L115" s="15">
        <v>386.4</v>
      </c>
      <c r="M115" s="15"/>
      <c r="N115" s="15"/>
      <c r="O115" s="15"/>
      <c r="P115" s="15"/>
      <c r="Q115" s="15"/>
      <c r="R115" s="15"/>
      <c r="S115" s="15"/>
      <c r="T115" s="15"/>
      <c r="U115" s="15"/>
      <c r="V115" s="15"/>
      <c r="W115" s="9"/>
    </row>
    <row r="116" spans="1:23" s="29" customFormat="1" ht="126">
      <c r="A116" s="384" t="s">
        <v>127</v>
      </c>
      <c r="B116" s="388" t="s">
        <v>145</v>
      </c>
      <c r="C116" s="410" t="s">
        <v>146</v>
      </c>
      <c r="D116" s="393"/>
      <c r="E116" s="421" t="s">
        <v>104</v>
      </c>
      <c r="F116" s="421" t="s">
        <v>112</v>
      </c>
      <c r="G116" s="421" t="s">
        <v>147</v>
      </c>
      <c r="H116" s="396">
        <v>611</v>
      </c>
      <c r="I116" s="875"/>
      <c r="J116" s="730"/>
      <c r="K116" s="719"/>
      <c r="L116" s="15">
        <v>1027.0999999999999</v>
      </c>
      <c r="M116" s="15"/>
      <c r="N116" s="15"/>
      <c r="O116" s="15"/>
      <c r="P116" s="15"/>
      <c r="Q116" s="15"/>
      <c r="R116" s="15"/>
      <c r="S116" s="15"/>
      <c r="T116" s="15"/>
      <c r="U116" s="15"/>
      <c r="V116" s="15"/>
      <c r="W116" s="9"/>
    </row>
    <row r="117" spans="1:23" s="29" customFormat="1" ht="63">
      <c r="A117" s="384" t="s">
        <v>125</v>
      </c>
      <c r="B117" s="388" t="s">
        <v>148</v>
      </c>
      <c r="C117" s="410" t="s">
        <v>149</v>
      </c>
      <c r="D117" s="393"/>
      <c r="E117" s="421" t="s">
        <v>119</v>
      </c>
      <c r="F117" s="421" t="s">
        <v>106</v>
      </c>
      <c r="G117" s="421" t="s">
        <v>954</v>
      </c>
      <c r="H117" s="396">
        <v>611</v>
      </c>
      <c r="I117" s="873" t="s">
        <v>1063</v>
      </c>
      <c r="J117" s="729" t="s">
        <v>150</v>
      </c>
      <c r="K117" s="717"/>
      <c r="L117" s="15">
        <v>3173.7</v>
      </c>
      <c r="M117" s="15"/>
      <c r="N117" s="15"/>
      <c r="O117" s="15"/>
      <c r="P117" s="15"/>
      <c r="Q117" s="15"/>
      <c r="R117" s="15"/>
      <c r="S117" s="15"/>
      <c r="T117" s="15"/>
      <c r="U117" s="15"/>
      <c r="V117" s="15"/>
      <c r="W117" s="9"/>
    </row>
    <row r="118" spans="1:23" s="29" customFormat="1" ht="63">
      <c r="A118" s="252" t="s">
        <v>151</v>
      </c>
      <c r="B118" s="388" t="s">
        <v>152</v>
      </c>
      <c r="C118" s="410" t="s">
        <v>153</v>
      </c>
      <c r="D118" s="393"/>
      <c r="E118" s="421" t="s">
        <v>119</v>
      </c>
      <c r="F118" s="421" t="s">
        <v>106</v>
      </c>
      <c r="G118" s="421" t="s">
        <v>241</v>
      </c>
      <c r="H118" s="396">
        <v>611</v>
      </c>
      <c r="I118" s="875"/>
      <c r="J118" s="730"/>
      <c r="K118" s="718"/>
      <c r="L118" s="15">
        <v>194</v>
      </c>
      <c r="M118" s="15"/>
      <c r="N118" s="15"/>
      <c r="O118" s="15"/>
      <c r="P118" s="15"/>
      <c r="Q118" s="15"/>
      <c r="R118" s="15"/>
      <c r="S118" s="15"/>
      <c r="T118" s="15"/>
      <c r="U118" s="15"/>
      <c r="V118" s="15"/>
      <c r="W118" s="9"/>
    </row>
    <row r="119" spans="1:23" s="29" customFormat="1" ht="63">
      <c r="A119" s="252" t="s">
        <v>154</v>
      </c>
      <c r="B119" s="388" t="s">
        <v>155</v>
      </c>
      <c r="C119" s="410" t="s">
        <v>156</v>
      </c>
      <c r="D119" s="393"/>
      <c r="E119" s="421" t="s">
        <v>119</v>
      </c>
      <c r="F119" s="421" t="s">
        <v>106</v>
      </c>
      <c r="G119" s="421" t="s">
        <v>188</v>
      </c>
      <c r="H119" s="396">
        <v>611</v>
      </c>
      <c r="I119" s="875"/>
      <c r="J119" s="730"/>
      <c r="K119" s="718"/>
      <c r="L119" s="15">
        <v>49.1</v>
      </c>
      <c r="M119" s="15"/>
      <c r="N119" s="15"/>
      <c r="O119" s="15"/>
      <c r="P119" s="15"/>
      <c r="Q119" s="15"/>
      <c r="R119" s="15"/>
      <c r="S119" s="15"/>
      <c r="T119" s="15"/>
      <c r="U119" s="15"/>
      <c r="V119" s="15"/>
      <c r="W119" s="9"/>
    </row>
    <row r="120" spans="1:23" s="29" customFormat="1" ht="47.25">
      <c r="A120" s="252" t="s">
        <v>157</v>
      </c>
      <c r="B120" s="388" t="s">
        <v>158</v>
      </c>
      <c r="C120" s="410" t="s">
        <v>159</v>
      </c>
      <c r="D120" s="393"/>
      <c r="E120" s="421" t="s">
        <v>119</v>
      </c>
      <c r="F120" s="421" t="s">
        <v>106</v>
      </c>
      <c r="G120" s="421" t="s">
        <v>865</v>
      </c>
      <c r="H120" s="396">
        <v>611</v>
      </c>
      <c r="I120" s="875"/>
      <c r="J120" s="731"/>
      <c r="K120" s="719"/>
      <c r="L120" s="15">
        <v>488.1</v>
      </c>
      <c r="M120" s="15"/>
      <c r="N120" s="15"/>
      <c r="O120" s="15"/>
      <c r="P120" s="15"/>
      <c r="Q120" s="15"/>
      <c r="R120" s="15"/>
      <c r="S120" s="15"/>
      <c r="T120" s="15"/>
      <c r="U120" s="15"/>
      <c r="V120" s="15"/>
      <c r="W120" s="9"/>
    </row>
    <row r="121" spans="1:23" s="29" customFormat="1" ht="94.5">
      <c r="A121" s="252" t="s">
        <v>160</v>
      </c>
      <c r="B121" s="388" t="s">
        <v>161</v>
      </c>
      <c r="C121" s="410" t="s">
        <v>162</v>
      </c>
      <c r="D121" s="393"/>
      <c r="E121" s="421" t="s">
        <v>119</v>
      </c>
      <c r="F121" s="421" t="s">
        <v>119</v>
      </c>
      <c r="G121" s="421" t="s">
        <v>126</v>
      </c>
      <c r="H121" s="396">
        <v>611</v>
      </c>
      <c r="I121" s="874"/>
      <c r="J121" s="63"/>
      <c r="K121" s="393"/>
      <c r="L121" s="15">
        <v>2963</v>
      </c>
      <c r="M121" s="15"/>
      <c r="N121" s="15"/>
      <c r="O121" s="15"/>
      <c r="P121" s="15"/>
      <c r="Q121" s="15"/>
      <c r="R121" s="15"/>
      <c r="S121" s="15"/>
      <c r="T121" s="15"/>
      <c r="U121" s="15"/>
      <c r="V121" s="15"/>
      <c r="W121" s="9"/>
    </row>
    <row r="122" spans="1:23" s="29" customFormat="1">
      <c r="A122" s="252" t="s">
        <v>35</v>
      </c>
      <c r="B122" s="8" t="s">
        <v>36</v>
      </c>
      <c r="C122" s="446"/>
      <c r="D122" s="393"/>
      <c r="E122" s="421"/>
      <c r="F122" s="421"/>
      <c r="G122" s="421"/>
      <c r="H122" s="396">
        <v>600</v>
      </c>
      <c r="I122" s="454"/>
      <c r="J122" s="446"/>
      <c r="K122" s="393"/>
      <c r="L122" s="15">
        <f t="shared" ref="L122" si="98">SUM(L123:L124)</f>
        <v>1489.5</v>
      </c>
      <c r="M122" s="15">
        <f t="shared" ref="M122:N122" si="99">SUM(M123:M124)</f>
        <v>0</v>
      </c>
      <c r="N122" s="15">
        <f t="shared" si="99"/>
        <v>0</v>
      </c>
      <c r="O122" s="15"/>
      <c r="P122" s="15"/>
      <c r="Q122" s="15"/>
      <c r="R122" s="15"/>
      <c r="S122" s="15"/>
      <c r="T122" s="15"/>
      <c r="U122" s="15"/>
      <c r="V122" s="15"/>
      <c r="W122" s="9">
        <f t="shared" ref="W122" si="100">SUM(W123:W124)</f>
        <v>0</v>
      </c>
    </row>
    <row r="123" spans="1:23" s="29" customFormat="1" ht="173.25">
      <c r="A123" s="252" t="s">
        <v>45</v>
      </c>
      <c r="B123" s="398" t="s">
        <v>163</v>
      </c>
      <c r="C123" s="410" t="s">
        <v>164</v>
      </c>
      <c r="D123" s="393"/>
      <c r="E123" s="421" t="s">
        <v>104</v>
      </c>
      <c r="F123" s="421" t="s">
        <v>112</v>
      </c>
      <c r="G123" s="421" t="s">
        <v>219</v>
      </c>
      <c r="H123" s="396">
        <v>612</v>
      </c>
      <c r="I123" s="960" t="s">
        <v>165</v>
      </c>
      <c r="J123" s="729">
        <v>39786</v>
      </c>
      <c r="K123" s="717"/>
      <c r="L123" s="15">
        <v>552.79999999999995</v>
      </c>
      <c r="M123" s="15"/>
      <c r="N123" s="15"/>
      <c r="O123" s="15"/>
      <c r="P123" s="15"/>
      <c r="Q123" s="15"/>
      <c r="R123" s="15"/>
      <c r="S123" s="15"/>
      <c r="T123" s="15"/>
      <c r="U123" s="15"/>
      <c r="V123" s="15"/>
      <c r="W123" s="9"/>
    </row>
    <row r="124" spans="1:23" s="141" customFormat="1" ht="173.25">
      <c r="A124" s="252" t="s">
        <v>166</v>
      </c>
      <c r="B124" s="398" t="s">
        <v>167</v>
      </c>
      <c r="C124" s="410" t="s">
        <v>168</v>
      </c>
      <c r="D124" s="393"/>
      <c r="E124" s="421" t="s">
        <v>104</v>
      </c>
      <c r="F124" s="421" t="s">
        <v>112</v>
      </c>
      <c r="G124" s="421" t="s">
        <v>218</v>
      </c>
      <c r="H124" s="396">
        <v>612</v>
      </c>
      <c r="I124" s="961"/>
      <c r="J124" s="731"/>
      <c r="K124" s="719"/>
      <c r="L124" s="15">
        <v>936.7</v>
      </c>
      <c r="M124" s="15"/>
      <c r="N124" s="15"/>
      <c r="O124" s="15"/>
      <c r="P124" s="15"/>
      <c r="Q124" s="15"/>
      <c r="R124" s="15"/>
      <c r="S124" s="15"/>
      <c r="T124" s="15"/>
      <c r="U124" s="15"/>
      <c r="V124" s="15"/>
      <c r="W124" s="9"/>
    </row>
    <row r="125" spans="1:23" s="141" customFormat="1" ht="31.5">
      <c r="A125" s="38" t="s">
        <v>170</v>
      </c>
      <c r="B125" s="39" t="s">
        <v>171</v>
      </c>
      <c r="C125" s="40"/>
      <c r="D125" s="40"/>
      <c r="E125" s="40"/>
      <c r="F125" s="40"/>
      <c r="G125" s="40"/>
      <c r="H125" s="40"/>
      <c r="I125" s="40"/>
      <c r="J125" s="40"/>
      <c r="K125" s="40" t="s">
        <v>66</v>
      </c>
      <c r="L125" s="10">
        <f>SUM(L126)</f>
        <v>21042</v>
      </c>
      <c r="M125" s="10">
        <f t="shared" ref="M125:W125" si="101">SUM(M126)</f>
        <v>22022.670000000002</v>
      </c>
      <c r="N125" s="10">
        <f t="shared" si="101"/>
        <v>12662.90914</v>
      </c>
      <c r="O125" s="10">
        <f t="shared" si="101"/>
        <v>20406.41801709</v>
      </c>
      <c r="P125" s="10">
        <f t="shared" si="101"/>
        <v>20406.41801709</v>
      </c>
      <c r="Q125" s="10">
        <f t="shared" si="101"/>
        <v>0</v>
      </c>
      <c r="R125" s="10">
        <f t="shared" si="101"/>
        <v>21502.615431000002</v>
      </c>
      <c r="S125" s="10">
        <f t="shared" si="101"/>
        <v>21502.615431000002</v>
      </c>
      <c r="T125" s="10">
        <f t="shared" si="101"/>
        <v>0</v>
      </c>
      <c r="U125" s="10">
        <f t="shared" si="101"/>
        <v>21920.799999999999</v>
      </c>
      <c r="V125" s="10">
        <f t="shared" si="101"/>
        <v>21920.799999999999</v>
      </c>
      <c r="W125" s="10">
        <f t="shared" si="101"/>
        <v>0</v>
      </c>
    </row>
    <row r="126" spans="1:23" s="28" customFormat="1">
      <c r="A126" s="253" t="s">
        <v>9</v>
      </c>
      <c r="B126" s="254" t="s">
        <v>71</v>
      </c>
      <c r="C126" s="255"/>
      <c r="D126" s="256"/>
      <c r="E126" s="254"/>
      <c r="F126" s="254"/>
      <c r="G126" s="254"/>
      <c r="H126" s="254"/>
      <c r="I126" s="257"/>
      <c r="J126" s="255"/>
      <c r="K126" s="256"/>
      <c r="L126" s="258">
        <f t="shared" ref="L126:W126" si="102">SUM(L127,L153,L131)</f>
        <v>21042</v>
      </c>
      <c r="M126" s="258">
        <f t="shared" si="102"/>
        <v>22022.670000000002</v>
      </c>
      <c r="N126" s="258">
        <f t="shared" si="102"/>
        <v>12662.90914</v>
      </c>
      <c r="O126" s="258">
        <f t="shared" si="102"/>
        <v>20406.41801709</v>
      </c>
      <c r="P126" s="258">
        <f t="shared" si="102"/>
        <v>20406.41801709</v>
      </c>
      <c r="Q126" s="258">
        <f t="shared" si="102"/>
        <v>0</v>
      </c>
      <c r="R126" s="258">
        <f t="shared" si="102"/>
        <v>21502.615431000002</v>
      </c>
      <c r="S126" s="258">
        <f t="shared" si="102"/>
        <v>21502.615431000002</v>
      </c>
      <c r="T126" s="258">
        <f t="shared" si="102"/>
        <v>0</v>
      </c>
      <c r="U126" s="258">
        <f t="shared" si="102"/>
        <v>21920.799999999999</v>
      </c>
      <c r="V126" s="258">
        <f t="shared" si="102"/>
        <v>21920.799999999999</v>
      </c>
      <c r="W126" s="258">
        <f t="shared" si="102"/>
        <v>0</v>
      </c>
    </row>
    <row r="127" spans="1:23" s="151" customFormat="1">
      <c r="A127" s="838" t="s">
        <v>58</v>
      </c>
      <c r="B127" s="847"/>
      <c r="C127" s="847"/>
      <c r="D127" s="847"/>
      <c r="E127" s="847"/>
      <c r="F127" s="847"/>
      <c r="G127" s="847"/>
      <c r="H127" s="847"/>
      <c r="I127" s="847"/>
      <c r="J127" s="847"/>
      <c r="K127" s="848"/>
      <c r="L127" s="149">
        <f t="shared" ref="L127" si="103">SUM(L128:L130)</f>
        <v>5374.1</v>
      </c>
      <c r="M127" s="149">
        <f t="shared" ref="M127:W127" si="104">SUM(M128:M130)</f>
        <v>5571.9999999999991</v>
      </c>
      <c r="N127" s="149">
        <f t="shared" si="104"/>
        <v>3580.5552299999999</v>
      </c>
      <c r="O127" s="149">
        <f t="shared" si="104"/>
        <v>5658</v>
      </c>
      <c r="P127" s="149">
        <f t="shared" si="104"/>
        <v>5658</v>
      </c>
      <c r="Q127" s="149">
        <f t="shared" si="104"/>
        <v>0</v>
      </c>
      <c r="R127" s="149">
        <f t="shared" si="104"/>
        <v>6082.0999999999995</v>
      </c>
      <c r="S127" s="149">
        <f t="shared" si="104"/>
        <v>6082.0999999999995</v>
      </c>
      <c r="T127" s="149">
        <f t="shared" si="104"/>
        <v>0</v>
      </c>
      <c r="U127" s="149">
        <f t="shared" si="104"/>
        <v>6299.9000000000005</v>
      </c>
      <c r="V127" s="149">
        <f t="shared" si="104"/>
        <v>6299.9000000000005</v>
      </c>
      <c r="W127" s="149">
        <f t="shared" si="104"/>
        <v>0</v>
      </c>
    </row>
    <row r="128" spans="1:23" ht="189">
      <c r="A128" s="406" t="s">
        <v>10</v>
      </c>
      <c r="B128" s="433" t="s">
        <v>72</v>
      </c>
      <c r="C128" s="390"/>
      <c r="D128" s="390"/>
      <c r="E128" s="421" t="s">
        <v>103</v>
      </c>
      <c r="F128" s="421" t="s">
        <v>104</v>
      </c>
      <c r="G128" s="421" t="s">
        <v>169</v>
      </c>
      <c r="H128" s="396">
        <v>100</v>
      </c>
      <c r="I128" s="380" t="s">
        <v>172</v>
      </c>
      <c r="J128" s="421" t="s">
        <v>173</v>
      </c>
      <c r="K128" s="421"/>
      <c r="L128" s="15">
        <v>4327.5</v>
      </c>
      <c r="M128" s="15">
        <v>4418.7</v>
      </c>
      <c r="N128" s="15">
        <v>2854.4506099999999</v>
      </c>
      <c r="O128" s="15">
        <f>SUM(P128:Q128)</f>
        <v>4505.2</v>
      </c>
      <c r="P128" s="15">
        <v>4505.2</v>
      </c>
      <c r="Q128" s="15"/>
      <c r="R128" s="15">
        <f>SUM(S128:T128)</f>
        <v>4887.3999999999996</v>
      </c>
      <c r="S128" s="15">
        <v>4887.3999999999996</v>
      </c>
      <c r="T128" s="15"/>
      <c r="U128" s="15">
        <f>SUM(V128:W128)</f>
        <v>5100.6000000000004</v>
      </c>
      <c r="V128" s="15">
        <v>5100.6000000000004</v>
      </c>
      <c r="W128" s="9"/>
    </row>
    <row r="129" spans="1:23" ht="220.5">
      <c r="A129" s="406" t="s">
        <v>11</v>
      </c>
      <c r="B129" s="433" t="s">
        <v>73</v>
      </c>
      <c r="C129" s="454"/>
      <c r="D129" s="420"/>
      <c r="E129" s="421" t="s">
        <v>103</v>
      </c>
      <c r="F129" s="421" t="s">
        <v>104</v>
      </c>
      <c r="G129" s="421" t="s">
        <v>169</v>
      </c>
      <c r="H129" s="396">
        <v>200</v>
      </c>
      <c r="I129" s="376" t="s">
        <v>174</v>
      </c>
      <c r="J129" s="421" t="s">
        <v>175</v>
      </c>
      <c r="K129" s="421"/>
      <c r="L129" s="15">
        <v>1041.5</v>
      </c>
      <c r="M129" s="15">
        <v>1137.0999999999999</v>
      </c>
      <c r="N129" s="15">
        <v>710.43233999999995</v>
      </c>
      <c r="O129" s="15">
        <f>SUM(P129:Q129)</f>
        <v>1152.8</v>
      </c>
      <c r="P129" s="15">
        <v>1152.8</v>
      </c>
      <c r="Q129" s="15">
        <v>0</v>
      </c>
      <c r="R129" s="15">
        <f>SUM(S129:T129)</f>
        <v>1194.7</v>
      </c>
      <c r="S129" s="15">
        <v>1194.7</v>
      </c>
      <c r="T129" s="15"/>
      <c r="U129" s="15">
        <f>SUM(V129:W129)</f>
        <v>1199.3</v>
      </c>
      <c r="V129" s="15">
        <v>1199.3</v>
      </c>
      <c r="W129" s="9"/>
    </row>
    <row r="130" spans="1:23" ht="157.5">
      <c r="A130" s="406" t="s">
        <v>21</v>
      </c>
      <c r="B130" s="433" t="s">
        <v>32</v>
      </c>
      <c r="C130" s="454"/>
      <c r="D130" s="420"/>
      <c r="E130" s="421" t="s">
        <v>103</v>
      </c>
      <c r="F130" s="421" t="s">
        <v>104</v>
      </c>
      <c r="G130" s="421" t="s">
        <v>169</v>
      </c>
      <c r="H130" s="396">
        <v>800</v>
      </c>
      <c r="I130" s="376" t="s">
        <v>174</v>
      </c>
      <c r="J130" s="421"/>
      <c r="K130" s="421"/>
      <c r="L130" s="15">
        <v>5.0999999999999996</v>
      </c>
      <c r="M130" s="15">
        <v>16.2</v>
      </c>
      <c r="N130" s="15">
        <v>15.672280000000001</v>
      </c>
      <c r="O130" s="15">
        <f>SUM(P130:Q130)</f>
        <v>0</v>
      </c>
      <c r="P130" s="15">
        <v>0</v>
      </c>
      <c r="Q130" s="15"/>
      <c r="R130" s="15">
        <f>SUM(S130:T130)</f>
        <v>0</v>
      </c>
      <c r="S130" s="15">
        <v>0</v>
      </c>
      <c r="T130" s="15"/>
      <c r="U130" s="15">
        <f>SUM(V130:W130)</f>
        <v>0</v>
      </c>
      <c r="V130" s="15">
        <v>0</v>
      </c>
      <c r="W130" s="9"/>
    </row>
    <row r="131" spans="1:23" s="151" customFormat="1">
      <c r="A131" s="838" t="s">
        <v>97</v>
      </c>
      <c r="B131" s="847"/>
      <c r="C131" s="847"/>
      <c r="D131" s="847"/>
      <c r="E131" s="847"/>
      <c r="F131" s="847"/>
      <c r="G131" s="847"/>
      <c r="H131" s="847"/>
      <c r="I131" s="847"/>
      <c r="J131" s="847"/>
      <c r="K131" s="848"/>
      <c r="L131" s="149">
        <f t="shared" ref="L131:W131" si="105">L132+L136+L150</f>
        <v>0</v>
      </c>
      <c r="M131" s="149">
        <f t="shared" si="105"/>
        <v>16450.670000000002</v>
      </c>
      <c r="N131" s="149">
        <f t="shared" si="105"/>
        <v>9082.3539099999998</v>
      </c>
      <c r="O131" s="149">
        <f t="shared" si="105"/>
        <v>14748.418017090002</v>
      </c>
      <c r="P131" s="149">
        <f t="shared" si="105"/>
        <v>14748.418017090002</v>
      </c>
      <c r="Q131" s="149">
        <f t="shared" si="105"/>
        <v>0</v>
      </c>
      <c r="R131" s="149">
        <f t="shared" si="105"/>
        <v>15420.515431000002</v>
      </c>
      <c r="S131" s="149">
        <f t="shared" si="105"/>
        <v>15420.515431000002</v>
      </c>
      <c r="T131" s="149">
        <f t="shared" si="105"/>
        <v>0</v>
      </c>
      <c r="U131" s="149">
        <f t="shared" si="105"/>
        <v>15620.9</v>
      </c>
      <c r="V131" s="149">
        <f t="shared" si="105"/>
        <v>15620.9</v>
      </c>
      <c r="W131" s="149">
        <f t="shared" si="105"/>
        <v>0</v>
      </c>
    </row>
    <row r="132" spans="1:23" s="279" customFormat="1">
      <c r="A132" s="406" t="s">
        <v>12</v>
      </c>
      <c r="B132" s="433" t="s">
        <v>59</v>
      </c>
      <c r="C132" s="390"/>
      <c r="D132" s="390"/>
      <c r="E132" s="433"/>
      <c r="F132" s="433"/>
      <c r="G132" s="433"/>
      <c r="H132" s="396">
        <v>100</v>
      </c>
      <c r="I132" s="76"/>
      <c r="J132" s="390"/>
      <c r="K132" s="390"/>
      <c r="L132" s="15">
        <f>SUM(L133:L135)</f>
        <v>0</v>
      </c>
      <c r="M132" s="15">
        <f>M133</f>
        <v>7910.7000000000007</v>
      </c>
      <c r="N132" s="15">
        <f t="shared" ref="N132:W132" si="106">N133</f>
        <v>4466.9680699999999</v>
      </c>
      <c r="O132" s="15">
        <f t="shared" si="106"/>
        <v>7988.4826754900005</v>
      </c>
      <c r="P132" s="15">
        <f t="shared" si="106"/>
        <v>7988.4826754900005</v>
      </c>
      <c r="Q132" s="15">
        <f t="shared" si="106"/>
        <v>0</v>
      </c>
      <c r="R132" s="15">
        <f t="shared" si="106"/>
        <v>8279.2000000000007</v>
      </c>
      <c r="S132" s="15">
        <f t="shared" si="106"/>
        <v>8279.2000000000007</v>
      </c>
      <c r="T132" s="15">
        <f t="shared" si="106"/>
        <v>0</v>
      </c>
      <c r="U132" s="15">
        <f t="shared" si="106"/>
        <v>8311</v>
      </c>
      <c r="V132" s="15">
        <f t="shared" si="106"/>
        <v>8311</v>
      </c>
      <c r="W132" s="15">
        <f t="shared" si="106"/>
        <v>0</v>
      </c>
    </row>
    <row r="133" spans="1:23" s="279" customFormat="1" ht="31.5">
      <c r="A133" s="406" t="s">
        <v>49</v>
      </c>
      <c r="B133" s="433" t="s">
        <v>1030</v>
      </c>
      <c r="C133" s="390"/>
      <c r="D133" s="390"/>
      <c r="E133" s="421"/>
      <c r="F133" s="421"/>
      <c r="G133" s="421"/>
      <c r="H133" s="396">
        <v>100</v>
      </c>
      <c r="I133" s="76"/>
      <c r="J133" s="390"/>
      <c r="K133" s="390"/>
      <c r="L133" s="15">
        <f>L135+L134</f>
        <v>0</v>
      </c>
      <c r="M133" s="15">
        <f>M135+M134</f>
        <v>7910.7000000000007</v>
      </c>
      <c r="N133" s="15">
        <f>N135+N134</f>
        <v>4466.9680699999999</v>
      </c>
      <c r="O133" s="15">
        <f t="shared" ref="O133:W133" si="107">O135+O134</f>
        <v>7988.4826754900005</v>
      </c>
      <c r="P133" s="15">
        <f t="shared" si="107"/>
        <v>7988.4826754900005</v>
      </c>
      <c r="Q133" s="15">
        <f t="shared" si="107"/>
        <v>0</v>
      </c>
      <c r="R133" s="15">
        <f t="shared" si="107"/>
        <v>8279.2000000000007</v>
      </c>
      <c r="S133" s="15">
        <f t="shared" si="107"/>
        <v>8279.2000000000007</v>
      </c>
      <c r="T133" s="15">
        <f t="shared" si="107"/>
        <v>0</v>
      </c>
      <c r="U133" s="15">
        <f t="shared" si="107"/>
        <v>8311</v>
      </c>
      <c r="V133" s="15">
        <f t="shared" si="107"/>
        <v>8311</v>
      </c>
      <c r="W133" s="15">
        <f t="shared" si="107"/>
        <v>0</v>
      </c>
    </row>
    <row r="134" spans="1:23" s="279" customFormat="1" ht="173.25">
      <c r="A134" s="406" t="s">
        <v>1020</v>
      </c>
      <c r="B134" s="398" t="s">
        <v>1023</v>
      </c>
      <c r="C134" s="390"/>
      <c r="D134" s="390"/>
      <c r="E134" s="421" t="s">
        <v>106</v>
      </c>
      <c r="F134" s="421" t="s">
        <v>89</v>
      </c>
      <c r="G134" s="421" t="s">
        <v>107</v>
      </c>
      <c r="H134" s="396">
        <v>100</v>
      </c>
      <c r="I134" s="6" t="s">
        <v>177</v>
      </c>
      <c r="J134" s="393" t="s">
        <v>1169</v>
      </c>
      <c r="K134" s="390"/>
      <c r="L134" s="15"/>
      <c r="M134" s="15">
        <v>5130.8</v>
      </c>
      <c r="N134" s="15">
        <v>2774.3338100000001</v>
      </c>
      <c r="O134" s="15">
        <f>SUM(P134:Q134)</f>
        <v>4923.0097576799999</v>
      </c>
      <c r="P134" s="15">
        <v>4923.0097576799999</v>
      </c>
      <c r="Q134" s="15"/>
      <c r="R134" s="15">
        <f>SUM(S134:T134)</f>
        <v>5107.6000000000004</v>
      </c>
      <c r="S134" s="15">
        <v>5107.6000000000004</v>
      </c>
      <c r="T134" s="15"/>
      <c r="U134" s="15">
        <f>SUM(V134:W134)</f>
        <v>5127.8</v>
      </c>
      <c r="V134" s="15">
        <v>5127.8</v>
      </c>
      <c r="W134" s="9"/>
    </row>
    <row r="135" spans="1:23" s="279" customFormat="1" ht="126">
      <c r="A135" s="406" t="s">
        <v>1033</v>
      </c>
      <c r="B135" s="349" t="s">
        <v>1019</v>
      </c>
      <c r="C135" s="390"/>
      <c r="D135" s="390"/>
      <c r="E135" s="421" t="s">
        <v>119</v>
      </c>
      <c r="F135" s="421" t="s">
        <v>119</v>
      </c>
      <c r="G135" s="421" t="s">
        <v>126</v>
      </c>
      <c r="H135" s="396">
        <v>100</v>
      </c>
      <c r="I135" s="6" t="s">
        <v>181</v>
      </c>
      <c r="J135" s="393" t="s">
        <v>1170</v>
      </c>
      <c r="K135" s="390"/>
      <c r="L135" s="15"/>
      <c r="M135" s="15">
        <v>2779.9</v>
      </c>
      <c r="N135" s="15">
        <v>1692.63426</v>
      </c>
      <c r="O135" s="15">
        <f>SUM(P135:Q135)</f>
        <v>3065.4729178100001</v>
      </c>
      <c r="P135" s="15">
        <v>3065.4729178100001</v>
      </c>
      <c r="Q135" s="15"/>
      <c r="R135" s="15">
        <f>SUM(S135:T135)</f>
        <v>3171.6</v>
      </c>
      <c r="S135" s="15">
        <v>3171.6</v>
      </c>
      <c r="T135" s="15"/>
      <c r="U135" s="15">
        <f>SUM(V135:W135)</f>
        <v>3183.2</v>
      </c>
      <c r="V135" s="15">
        <v>3183.2</v>
      </c>
      <c r="W135" s="9"/>
    </row>
    <row r="136" spans="1:23" s="279" customFormat="1" ht="31.5">
      <c r="A136" s="406" t="s">
        <v>13</v>
      </c>
      <c r="B136" s="433" t="s">
        <v>33</v>
      </c>
      <c r="C136" s="454"/>
      <c r="D136" s="420"/>
      <c r="E136" s="421"/>
      <c r="F136" s="421"/>
      <c r="G136" s="421"/>
      <c r="H136" s="396">
        <v>200</v>
      </c>
      <c r="I136" s="454"/>
      <c r="J136" s="454"/>
      <c r="K136" s="420"/>
      <c r="L136" s="15">
        <f>L137</f>
        <v>0</v>
      </c>
      <c r="M136" s="15">
        <f>M137</f>
        <v>8470.7868400000007</v>
      </c>
      <c r="N136" s="15">
        <f>N137</f>
        <v>4546.2026799999994</v>
      </c>
      <c r="O136" s="15">
        <f t="shared" ref="O136:W136" si="108">O137</f>
        <v>6724.8353416</v>
      </c>
      <c r="P136" s="15">
        <f t="shared" si="108"/>
        <v>6724.8353416</v>
      </c>
      <c r="Q136" s="15">
        <f t="shared" si="108"/>
        <v>0</v>
      </c>
      <c r="R136" s="15">
        <f t="shared" si="108"/>
        <v>7104.9154310000004</v>
      </c>
      <c r="S136" s="15">
        <f t="shared" si="108"/>
        <v>7104.9154310000004</v>
      </c>
      <c r="T136" s="15">
        <f t="shared" si="108"/>
        <v>0</v>
      </c>
      <c r="U136" s="15">
        <f t="shared" si="108"/>
        <v>7273.4</v>
      </c>
      <c r="V136" s="15">
        <f t="shared" si="108"/>
        <v>7273.4</v>
      </c>
      <c r="W136" s="15">
        <f t="shared" si="108"/>
        <v>0</v>
      </c>
    </row>
    <row r="137" spans="1:23" s="279" customFormat="1" ht="31.5">
      <c r="A137" s="406" t="s">
        <v>50</v>
      </c>
      <c r="B137" s="433" t="s">
        <v>1030</v>
      </c>
      <c r="C137" s="454"/>
      <c r="D137" s="420"/>
      <c r="E137" s="421"/>
      <c r="F137" s="421"/>
      <c r="G137" s="421"/>
      <c r="H137" s="396">
        <v>200</v>
      </c>
      <c r="I137" s="454"/>
      <c r="J137" s="454"/>
      <c r="K137" s="420"/>
      <c r="L137" s="15">
        <f t="shared" ref="L137:W137" si="109">L138+L141+L145+L149</f>
        <v>0</v>
      </c>
      <c r="M137" s="15">
        <f t="shared" si="109"/>
        <v>8470.7868400000007</v>
      </c>
      <c r="N137" s="15">
        <f t="shared" si="109"/>
        <v>4546.2026799999994</v>
      </c>
      <c r="O137" s="15">
        <f t="shared" si="109"/>
        <v>6724.8353416</v>
      </c>
      <c r="P137" s="15">
        <f t="shared" si="109"/>
        <v>6724.8353416</v>
      </c>
      <c r="Q137" s="15">
        <f t="shared" si="109"/>
        <v>0</v>
      </c>
      <c r="R137" s="15">
        <f t="shared" si="109"/>
        <v>7104.9154310000004</v>
      </c>
      <c r="S137" s="15">
        <f t="shared" si="109"/>
        <v>7104.9154310000004</v>
      </c>
      <c r="T137" s="15">
        <f t="shared" si="109"/>
        <v>0</v>
      </c>
      <c r="U137" s="15">
        <f t="shared" si="109"/>
        <v>7273.4</v>
      </c>
      <c r="V137" s="15">
        <f t="shared" si="109"/>
        <v>7273.4</v>
      </c>
      <c r="W137" s="15">
        <f t="shared" si="109"/>
        <v>0</v>
      </c>
    </row>
    <row r="138" spans="1:23" s="279" customFormat="1">
      <c r="A138" s="406" t="s">
        <v>1021</v>
      </c>
      <c r="B138" s="825" t="s">
        <v>1023</v>
      </c>
      <c r="C138" s="390"/>
      <c r="D138" s="390"/>
      <c r="E138" s="421" t="s">
        <v>106</v>
      </c>
      <c r="F138" s="421" t="s">
        <v>89</v>
      </c>
      <c r="G138" s="241"/>
      <c r="H138" s="241"/>
      <c r="I138" s="241"/>
      <c r="J138" s="241"/>
      <c r="K138" s="241"/>
      <c r="L138" s="242">
        <f>L139+L140</f>
        <v>0</v>
      </c>
      <c r="M138" s="242">
        <f>M139+M140</f>
        <v>1231.1000000000001</v>
      </c>
      <c r="N138" s="242">
        <f t="shared" ref="N138" si="110">N139+N140</f>
        <v>1203.9759799999999</v>
      </c>
      <c r="O138" s="242">
        <f>O139+O140</f>
        <v>1430.3999999999999</v>
      </c>
      <c r="P138" s="242">
        <f t="shared" ref="P138:W138" si="111">P139+P140</f>
        <v>1430.3999999999999</v>
      </c>
      <c r="Q138" s="242">
        <f t="shared" si="111"/>
        <v>0</v>
      </c>
      <c r="R138" s="242">
        <f t="shared" si="111"/>
        <v>1532.6</v>
      </c>
      <c r="S138" s="242">
        <f t="shared" si="111"/>
        <v>1532.6</v>
      </c>
      <c r="T138" s="242">
        <f t="shared" si="111"/>
        <v>0</v>
      </c>
      <c r="U138" s="242">
        <f t="shared" si="111"/>
        <v>1591</v>
      </c>
      <c r="V138" s="242">
        <f t="shared" si="111"/>
        <v>1591</v>
      </c>
      <c r="W138" s="242">
        <f t="shared" si="111"/>
        <v>0</v>
      </c>
    </row>
    <row r="139" spans="1:23" s="279" customFormat="1" ht="173.25">
      <c r="A139" s="406"/>
      <c r="B139" s="826"/>
      <c r="C139" s="390"/>
      <c r="D139" s="390"/>
      <c r="E139" s="241"/>
      <c r="F139" s="241"/>
      <c r="G139" s="421" t="s">
        <v>107</v>
      </c>
      <c r="H139" s="396">
        <v>200</v>
      </c>
      <c r="I139" s="6" t="s">
        <v>177</v>
      </c>
      <c r="J139" s="393" t="s">
        <v>1169</v>
      </c>
      <c r="K139" s="390"/>
      <c r="L139" s="15"/>
      <c r="M139" s="15">
        <v>1149.9000000000001</v>
      </c>
      <c r="N139" s="15">
        <v>1122.7759799999999</v>
      </c>
      <c r="O139" s="15">
        <f>SUM(P139:Q139)</f>
        <v>1347.1</v>
      </c>
      <c r="P139" s="15">
        <v>1347.1</v>
      </c>
      <c r="Q139" s="15"/>
      <c r="R139" s="15">
        <f>SUM(S139:T139)</f>
        <v>1446.3</v>
      </c>
      <c r="S139" s="15">
        <v>1446.3</v>
      </c>
      <c r="T139" s="15"/>
      <c r="U139" s="15">
        <f>SUM(V139:W139)</f>
        <v>1504.3</v>
      </c>
      <c r="V139" s="15">
        <v>1504.3</v>
      </c>
      <c r="W139" s="9"/>
    </row>
    <row r="140" spans="1:23" s="279" customFormat="1" ht="173.25">
      <c r="A140" s="406"/>
      <c r="B140" s="827"/>
      <c r="C140" s="390"/>
      <c r="D140" s="390"/>
      <c r="E140" s="421"/>
      <c r="F140" s="421"/>
      <c r="G140" s="421" t="s">
        <v>952</v>
      </c>
      <c r="H140" s="396">
        <v>200</v>
      </c>
      <c r="I140" s="6" t="s">
        <v>177</v>
      </c>
      <c r="J140" s="393" t="s">
        <v>1169</v>
      </c>
      <c r="K140" s="390"/>
      <c r="L140" s="15"/>
      <c r="M140" s="15">
        <v>81.2</v>
      </c>
      <c r="N140" s="15">
        <v>81.2</v>
      </c>
      <c r="O140" s="15">
        <f>SUM(P140:Q140)</f>
        <v>83.3</v>
      </c>
      <c r="P140" s="15">
        <v>83.3</v>
      </c>
      <c r="Q140" s="15"/>
      <c r="R140" s="15">
        <f>SUM(S140:T140)</f>
        <v>86.3</v>
      </c>
      <c r="S140" s="15">
        <v>86.3</v>
      </c>
      <c r="T140" s="15"/>
      <c r="U140" s="15">
        <f>SUM(V140:W140)</f>
        <v>86.7</v>
      </c>
      <c r="V140" s="15">
        <v>86.7</v>
      </c>
      <c r="W140" s="9"/>
    </row>
    <row r="141" spans="1:23" s="279" customFormat="1">
      <c r="A141" s="406" t="s">
        <v>1022</v>
      </c>
      <c r="B141" s="825" t="s">
        <v>1024</v>
      </c>
      <c r="C141" s="390"/>
      <c r="D141" s="390"/>
      <c r="E141" s="421" t="s">
        <v>104</v>
      </c>
      <c r="F141" s="421" t="s">
        <v>112</v>
      </c>
      <c r="G141" s="241"/>
      <c r="H141" s="241"/>
      <c r="I141" s="76"/>
      <c r="J141" s="390"/>
      <c r="K141" s="390"/>
      <c r="L141" s="15">
        <f>L142+L144+L143</f>
        <v>0</v>
      </c>
      <c r="M141" s="15">
        <f>M142+M144+M143</f>
        <v>3254.8968399999999</v>
      </c>
      <c r="N141" s="15">
        <f t="shared" ref="N141:W141" si="112">N142+N144+N143</f>
        <v>580.75572</v>
      </c>
      <c r="O141" s="15">
        <f t="shared" si="112"/>
        <v>906.69079999999997</v>
      </c>
      <c r="P141" s="15">
        <f t="shared" si="112"/>
        <v>906.69079999999997</v>
      </c>
      <c r="Q141" s="15">
        <f t="shared" si="112"/>
        <v>0</v>
      </c>
      <c r="R141" s="15">
        <f t="shared" si="112"/>
        <v>939.7</v>
      </c>
      <c r="S141" s="15">
        <f t="shared" si="112"/>
        <v>939.7</v>
      </c>
      <c r="T141" s="15">
        <f t="shared" si="112"/>
        <v>0</v>
      </c>
      <c r="U141" s="15">
        <f t="shared" si="112"/>
        <v>943.3</v>
      </c>
      <c r="V141" s="15">
        <f t="shared" si="112"/>
        <v>943.3</v>
      </c>
      <c r="W141" s="15">
        <f t="shared" si="112"/>
        <v>0</v>
      </c>
    </row>
    <row r="142" spans="1:23" s="279" customFormat="1" ht="126">
      <c r="A142" s="406"/>
      <c r="B142" s="826"/>
      <c r="C142" s="390"/>
      <c r="D142" s="390"/>
      <c r="E142" s="421"/>
      <c r="F142" s="421"/>
      <c r="G142" s="421" t="s">
        <v>953</v>
      </c>
      <c r="H142" s="396">
        <v>200</v>
      </c>
      <c r="I142" s="6" t="s">
        <v>181</v>
      </c>
      <c r="J142" s="393" t="s">
        <v>1171</v>
      </c>
      <c r="K142" s="390"/>
      <c r="L142" s="15"/>
      <c r="M142" s="15">
        <v>850.91683999999998</v>
      </c>
      <c r="N142" s="15">
        <v>580.75572</v>
      </c>
      <c r="O142" s="15">
        <f>SUM(P142:Q142)</f>
        <v>906.69079999999997</v>
      </c>
      <c r="P142" s="15">
        <v>906.69079999999997</v>
      </c>
      <c r="Q142" s="15"/>
      <c r="R142" s="15">
        <f>SUM(S142:T142)</f>
        <v>939.7</v>
      </c>
      <c r="S142" s="15">
        <v>939.7</v>
      </c>
      <c r="T142" s="15"/>
      <c r="U142" s="15">
        <f>SUM(V142:W142)</f>
        <v>943.3</v>
      </c>
      <c r="V142" s="15">
        <v>943.3</v>
      </c>
      <c r="W142" s="9"/>
    </row>
    <row r="143" spans="1:23" s="279" customFormat="1" ht="126">
      <c r="A143" s="123"/>
      <c r="B143" s="826"/>
      <c r="C143" s="390"/>
      <c r="D143" s="390"/>
      <c r="E143" s="421"/>
      <c r="F143" s="421"/>
      <c r="G143" s="421" t="s">
        <v>219</v>
      </c>
      <c r="H143" s="396">
        <v>200</v>
      </c>
      <c r="I143" s="6" t="s">
        <v>181</v>
      </c>
      <c r="J143" s="393" t="s">
        <v>1171</v>
      </c>
      <c r="K143" s="390"/>
      <c r="L143" s="15"/>
      <c r="M143" s="15">
        <v>1682.98</v>
      </c>
      <c r="N143" s="15">
        <v>0</v>
      </c>
      <c r="O143" s="15">
        <f>SUM(P143:Q143)</f>
        <v>0</v>
      </c>
      <c r="P143" s="15"/>
      <c r="Q143" s="15"/>
      <c r="R143" s="15">
        <f>SUM(S143:T143)</f>
        <v>0</v>
      </c>
      <c r="S143" s="15"/>
      <c r="T143" s="15"/>
      <c r="U143" s="15">
        <f>SUM(V143:W143)</f>
        <v>0</v>
      </c>
      <c r="V143" s="15"/>
      <c r="W143" s="9"/>
    </row>
    <row r="144" spans="1:23" s="279" customFormat="1" ht="126">
      <c r="B144" s="826"/>
      <c r="C144" s="390"/>
      <c r="D144" s="390"/>
      <c r="E144" s="421"/>
      <c r="F144" s="421"/>
      <c r="G144" s="421" t="s">
        <v>366</v>
      </c>
      <c r="H144" s="396">
        <v>200</v>
      </c>
      <c r="I144" s="6" t="s">
        <v>181</v>
      </c>
      <c r="J144" s="393" t="s">
        <v>1171</v>
      </c>
      <c r="K144" s="390"/>
      <c r="L144" s="15"/>
      <c r="M144" s="15">
        <v>721</v>
      </c>
      <c r="N144" s="15">
        <v>0</v>
      </c>
      <c r="O144" s="15">
        <f>SUM(P144:Q144)</f>
        <v>0</v>
      </c>
      <c r="P144" s="15"/>
      <c r="Q144" s="15"/>
      <c r="R144" s="15">
        <f>SUM(S144:T144)</f>
        <v>0</v>
      </c>
      <c r="S144" s="15"/>
      <c r="T144" s="15"/>
      <c r="U144" s="15">
        <f>SUM(V144:W144)</f>
        <v>0</v>
      </c>
      <c r="V144" s="15"/>
      <c r="W144" s="9"/>
    </row>
    <row r="145" spans="1:23" s="279" customFormat="1">
      <c r="A145" s="279" t="s">
        <v>1027</v>
      </c>
      <c r="B145" s="825" t="s">
        <v>1019</v>
      </c>
      <c r="C145" s="390"/>
      <c r="D145" s="390"/>
      <c r="E145" s="421" t="s">
        <v>119</v>
      </c>
      <c r="F145" s="421" t="s">
        <v>106</v>
      </c>
      <c r="G145" s="421"/>
      <c r="H145" s="396">
        <v>200</v>
      </c>
      <c r="I145" s="76"/>
      <c r="J145" s="390"/>
      <c r="K145" s="390"/>
      <c r="L145" s="15">
        <f t="shared" ref="L145:W145" si="113">SUM(L146:L148)</f>
        <v>0</v>
      </c>
      <c r="M145" s="15">
        <f t="shared" si="113"/>
        <v>3569.02</v>
      </c>
      <c r="N145" s="15">
        <f t="shared" si="113"/>
        <v>2376.1121599999997</v>
      </c>
      <c r="O145" s="15">
        <f t="shared" si="113"/>
        <v>3972.7867779999997</v>
      </c>
      <c r="P145" s="15">
        <f t="shared" si="113"/>
        <v>3972.7867779999997</v>
      </c>
      <c r="Q145" s="15">
        <f t="shared" si="113"/>
        <v>0</v>
      </c>
      <c r="R145" s="15">
        <f t="shared" si="113"/>
        <v>4202.5154309999998</v>
      </c>
      <c r="S145" s="15">
        <f t="shared" si="113"/>
        <v>4202.5154309999998</v>
      </c>
      <c r="T145" s="15">
        <f t="shared" si="113"/>
        <v>0</v>
      </c>
      <c r="U145" s="15">
        <f t="shared" si="113"/>
        <v>4307.3999999999996</v>
      </c>
      <c r="V145" s="15">
        <f t="shared" si="113"/>
        <v>4307.3999999999996</v>
      </c>
      <c r="W145" s="15">
        <f t="shared" si="113"/>
        <v>0</v>
      </c>
    </row>
    <row r="146" spans="1:23" s="279" customFormat="1" ht="126">
      <c r="B146" s="826"/>
      <c r="C146" s="390"/>
      <c r="D146" s="390"/>
      <c r="E146" s="421"/>
      <c r="F146" s="421"/>
      <c r="G146" s="421" t="s">
        <v>954</v>
      </c>
      <c r="H146" s="396">
        <v>200</v>
      </c>
      <c r="I146" s="6" t="s">
        <v>181</v>
      </c>
      <c r="J146" s="393" t="s">
        <v>1170</v>
      </c>
      <c r="K146" s="390"/>
      <c r="L146" s="15"/>
      <c r="M146" s="15">
        <v>3240.1</v>
      </c>
      <c r="N146" s="15">
        <v>2058.4721599999998</v>
      </c>
      <c r="O146" s="15">
        <f>SUM(P146:Q146)</f>
        <v>3622.0867779999999</v>
      </c>
      <c r="P146" s="15">
        <v>3622.0867779999999</v>
      </c>
      <c r="Q146" s="15"/>
      <c r="R146" s="15">
        <f>SUM(S146:T146)</f>
        <v>3839</v>
      </c>
      <c r="S146" s="15">
        <v>3839</v>
      </c>
      <c r="T146" s="15"/>
      <c r="U146" s="15">
        <f>SUM(V146:W146)</f>
        <v>3942.6</v>
      </c>
      <c r="V146" s="15">
        <v>3942.6</v>
      </c>
      <c r="W146" s="9"/>
    </row>
    <row r="147" spans="1:23" s="279" customFormat="1" ht="126">
      <c r="B147" s="826"/>
      <c r="C147" s="390"/>
      <c r="D147" s="390"/>
      <c r="E147" s="421"/>
      <c r="F147" s="421"/>
      <c r="G147" s="421" t="s">
        <v>188</v>
      </c>
      <c r="H147" s="396">
        <v>200</v>
      </c>
      <c r="I147" s="6" t="s">
        <v>181</v>
      </c>
      <c r="J147" s="393" t="s">
        <v>1170</v>
      </c>
      <c r="K147" s="390"/>
      <c r="L147" s="15"/>
      <c r="M147" s="15">
        <v>112.9</v>
      </c>
      <c r="N147" s="15">
        <v>112.9</v>
      </c>
      <c r="O147" s="15">
        <f t="shared" ref="O147:O149" si="114">SUM(P147:Q147)</f>
        <v>115.7</v>
      </c>
      <c r="P147" s="15">
        <v>115.7</v>
      </c>
      <c r="Q147" s="15"/>
      <c r="R147" s="15">
        <f t="shared" ref="R147:R149" si="115">SUM(S147:T147)</f>
        <v>119.96008999999999</v>
      </c>
      <c r="S147" s="15">
        <v>119.96008999999999</v>
      </c>
      <c r="T147" s="15"/>
      <c r="U147" s="15">
        <f t="shared" ref="U147:U149" si="116">SUM(V147:W147)</f>
        <v>120.4</v>
      </c>
      <c r="V147" s="15">
        <v>120.4</v>
      </c>
      <c r="W147" s="9"/>
    </row>
    <row r="148" spans="1:23" s="279" customFormat="1" ht="126">
      <c r="B148" s="827"/>
      <c r="C148" s="390"/>
      <c r="D148" s="390"/>
      <c r="E148" s="421"/>
      <c r="F148" s="421"/>
      <c r="G148" s="421" t="s">
        <v>865</v>
      </c>
      <c r="H148" s="396">
        <v>200</v>
      </c>
      <c r="I148" s="6" t="s">
        <v>181</v>
      </c>
      <c r="J148" s="393" t="s">
        <v>1170</v>
      </c>
      <c r="K148" s="390"/>
      <c r="L148" s="15"/>
      <c r="M148" s="15">
        <v>216.02</v>
      </c>
      <c r="N148" s="15">
        <v>204.74</v>
      </c>
      <c r="O148" s="15">
        <f t="shared" si="114"/>
        <v>235</v>
      </c>
      <c r="P148" s="15">
        <v>235</v>
      </c>
      <c r="Q148" s="15"/>
      <c r="R148" s="15">
        <f t="shared" si="115"/>
        <v>243.555341</v>
      </c>
      <c r="S148" s="15">
        <v>243.555341</v>
      </c>
      <c r="T148" s="15"/>
      <c r="U148" s="15">
        <f t="shared" si="116"/>
        <v>244.4</v>
      </c>
      <c r="V148" s="15">
        <v>244.4</v>
      </c>
      <c r="W148" s="9"/>
    </row>
    <row r="149" spans="1:23" s="279" customFormat="1" ht="126">
      <c r="B149" s="433"/>
      <c r="C149" s="390"/>
      <c r="D149" s="390"/>
      <c r="E149" s="421" t="s">
        <v>119</v>
      </c>
      <c r="F149" s="421" t="s">
        <v>119</v>
      </c>
      <c r="G149" s="421" t="s">
        <v>126</v>
      </c>
      <c r="H149" s="396">
        <v>200</v>
      </c>
      <c r="I149" s="6" t="s">
        <v>181</v>
      </c>
      <c r="J149" s="393" t="s">
        <v>1170</v>
      </c>
      <c r="K149" s="390"/>
      <c r="L149" s="15"/>
      <c r="M149" s="15">
        <v>415.77</v>
      </c>
      <c r="N149" s="15">
        <v>385.35881999999998</v>
      </c>
      <c r="O149" s="15">
        <f t="shared" si="114"/>
        <v>414.95776360000002</v>
      </c>
      <c r="P149" s="15">
        <v>414.95776360000002</v>
      </c>
      <c r="Q149" s="15"/>
      <c r="R149" s="15">
        <f t="shared" si="115"/>
        <v>430.1</v>
      </c>
      <c r="S149" s="15">
        <v>430.1</v>
      </c>
      <c r="T149" s="15"/>
      <c r="U149" s="15">
        <f t="shared" si="116"/>
        <v>431.7</v>
      </c>
      <c r="V149" s="15">
        <v>431.7</v>
      </c>
      <c r="W149" s="9"/>
    </row>
    <row r="150" spans="1:23" s="279" customFormat="1">
      <c r="A150" s="406" t="s">
        <v>51</v>
      </c>
      <c r="B150" s="433" t="s">
        <v>32</v>
      </c>
      <c r="C150" s="454"/>
      <c r="D150" s="420"/>
      <c r="E150" s="421"/>
      <c r="F150" s="421"/>
      <c r="G150" s="421"/>
      <c r="H150" s="396">
        <v>800</v>
      </c>
      <c r="I150" s="454"/>
      <c r="J150" s="454"/>
      <c r="K150" s="420"/>
      <c r="L150" s="15">
        <f>L151</f>
        <v>0</v>
      </c>
      <c r="M150" s="15">
        <f>M151</f>
        <v>69.183160000000001</v>
      </c>
      <c r="N150" s="15">
        <f t="shared" ref="N150:W151" si="117">N151</f>
        <v>69.183160000000001</v>
      </c>
      <c r="O150" s="15">
        <f t="shared" si="117"/>
        <v>35.1</v>
      </c>
      <c r="P150" s="15">
        <f t="shared" si="117"/>
        <v>35.1</v>
      </c>
      <c r="Q150" s="15">
        <f t="shared" si="117"/>
        <v>0</v>
      </c>
      <c r="R150" s="15">
        <f t="shared" si="117"/>
        <v>36.4</v>
      </c>
      <c r="S150" s="15">
        <f t="shared" si="117"/>
        <v>36.4</v>
      </c>
      <c r="T150" s="15">
        <f t="shared" si="117"/>
        <v>0</v>
      </c>
      <c r="U150" s="15">
        <f t="shared" si="117"/>
        <v>36.5</v>
      </c>
      <c r="V150" s="15">
        <f t="shared" si="117"/>
        <v>36.5</v>
      </c>
      <c r="W150" s="15">
        <f t="shared" si="117"/>
        <v>0</v>
      </c>
    </row>
    <row r="151" spans="1:23" s="279" customFormat="1" ht="31.5">
      <c r="A151" s="406" t="s">
        <v>52</v>
      </c>
      <c r="B151" s="433" t="s">
        <v>1030</v>
      </c>
      <c r="C151" s="454"/>
      <c r="D151" s="420"/>
      <c r="E151" s="421"/>
      <c r="F151" s="421"/>
      <c r="G151" s="421"/>
      <c r="H151" s="396">
        <v>800</v>
      </c>
      <c r="I151" s="454"/>
      <c r="J151" s="454"/>
      <c r="K151" s="420"/>
      <c r="L151" s="15">
        <f>L152</f>
        <v>0</v>
      </c>
      <c r="M151" s="15">
        <f t="shared" ref="M151" si="118">M152</f>
        <v>69.183160000000001</v>
      </c>
      <c r="N151" s="15">
        <f t="shared" si="117"/>
        <v>69.183160000000001</v>
      </c>
      <c r="O151" s="15">
        <f t="shared" si="117"/>
        <v>35.1</v>
      </c>
      <c r="P151" s="15">
        <f t="shared" si="117"/>
        <v>35.1</v>
      </c>
      <c r="Q151" s="15">
        <f t="shared" si="117"/>
        <v>0</v>
      </c>
      <c r="R151" s="15">
        <f t="shared" si="117"/>
        <v>36.4</v>
      </c>
      <c r="S151" s="15">
        <f t="shared" si="117"/>
        <v>36.4</v>
      </c>
      <c r="T151" s="15">
        <f t="shared" si="117"/>
        <v>0</v>
      </c>
      <c r="U151" s="15">
        <f t="shared" si="117"/>
        <v>36.5</v>
      </c>
      <c r="V151" s="15">
        <f t="shared" si="117"/>
        <v>36.5</v>
      </c>
      <c r="W151" s="15">
        <f t="shared" si="117"/>
        <v>0</v>
      </c>
    </row>
    <row r="152" spans="1:23" s="279" customFormat="1" ht="126">
      <c r="A152" s="279" t="s">
        <v>1025</v>
      </c>
      <c r="B152" s="347" t="s">
        <v>1019</v>
      </c>
      <c r="C152" s="390"/>
      <c r="D152" s="390"/>
      <c r="E152" s="421" t="s">
        <v>119</v>
      </c>
      <c r="F152" s="421" t="s">
        <v>119</v>
      </c>
      <c r="G152" s="421" t="s">
        <v>126</v>
      </c>
      <c r="H152" s="396">
        <v>800</v>
      </c>
      <c r="I152" s="6" t="s">
        <v>181</v>
      </c>
      <c r="J152" s="393" t="s">
        <v>1170</v>
      </c>
      <c r="K152" s="390"/>
      <c r="L152" s="15"/>
      <c r="M152" s="15">
        <v>69.183160000000001</v>
      </c>
      <c r="N152" s="15">
        <v>69.183160000000001</v>
      </c>
      <c r="O152" s="15">
        <f>SUM(P152:Q152)</f>
        <v>35.1</v>
      </c>
      <c r="P152" s="15">
        <v>35.1</v>
      </c>
      <c r="Q152" s="15"/>
      <c r="R152" s="15">
        <f>SUM(S152:T152)</f>
        <v>36.4</v>
      </c>
      <c r="S152" s="15">
        <v>36.4</v>
      </c>
      <c r="T152" s="15"/>
      <c r="U152" s="15">
        <f>SUM(V152:W152)</f>
        <v>36.5</v>
      </c>
      <c r="V152" s="15">
        <v>36.5</v>
      </c>
      <c r="W152" s="9"/>
    </row>
    <row r="153" spans="1:23" s="151" customFormat="1">
      <c r="A153" s="838" t="s">
        <v>79</v>
      </c>
      <c r="B153" s="847"/>
      <c r="C153" s="847"/>
      <c r="D153" s="847"/>
      <c r="E153" s="847"/>
      <c r="F153" s="847"/>
      <c r="G153" s="847"/>
      <c r="H153" s="847"/>
      <c r="I153" s="847"/>
      <c r="J153" s="847"/>
      <c r="K153" s="848"/>
      <c r="L153" s="149">
        <f t="shared" ref="L153:N153" si="119">SUM(L154)</f>
        <v>15667.9</v>
      </c>
      <c r="M153" s="149">
        <f t="shared" si="119"/>
        <v>0</v>
      </c>
      <c r="N153" s="149">
        <f t="shared" si="119"/>
        <v>0</v>
      </c>
      <c r="O153" s="149">
        <f t="shared" ref="O153:W153" si="120">SUM(O154)</f>
        <v>0</v>
      </c>
      <c r="P153" s="149">
        <f t="shared" si="120"/>
        <v>0</v>
      </c>
      <c r="Q153" s="149">
        <f t="shared" si="120"/>
        <v>0</v>
      </c>
      <c r="R153" s="149">
        <f t="shared" si="120"/>
        <v>0</v>
      </c>
      <c r="S153" s="149">
        <f t="shared" si="120"/>
        <v>0</v>
      </c>
      <c r="T153" s="149">
        <f t="shared" si="120"/>
        <v>0</v>
      </c>
      <c r="U153" s="149">
        <f t="shared" si="120"/>
        <v>0</v>
      </c>
      <c r="V153" s="149">
        <f t="shared" si="120"/>
        <v>0</v>
      </c>
      <c r="W153" s="150">
        <f t="shared" si="120"/>
        <v>0</v>
      </c>
    </row>
    <row r="154" spans="1:23" s="29" customFormat="1">
      <c r="A154" s="841" t="s">
        <v>37</v>
      </c>
      <c r="B154" s="842"/>
      <c r="C154" s="842"/>
      <c r="D154" s="842"/>
      <c r="E154" s="842"/>
      <c r="F154" s="842"/>
      <c r="G154" s="842"/>
      <c r="H154" s="842"/>
      <c r="I154" s="842"/>
      <c r="J154" s="842"/>
      <c r="K154" s="843"/>
      <c r="L154" s="7">
        <f t="shared" ref="L154:W154" si="121">SUM(L155,L163)</f>
        <v>15667.9</v>
      </c>
      <c r="M154" s="7">
        <f t="shared" si="121"/>
        <v>0</v>
      </c>
      <c r="N154" s="7">
        <f t="shared" si="121"/>
        <v>0</v>
      </c>
      <c r="O154" s="7">
        <f t="shared" si="121"/>
        <v>0</v>
      </c>
      <c r="P154" s="7">
        <f t="shared" si="121"/>
        <v>0</v>
      </c>
      <c r="Q154" s="7">
        <f t="shared" si="121"/>
        <v>0</v>
      </c>
      <c r="R154" s="7">
        <f t="shared" si="121"/>
        <v>0</v>
      </c>
      <c r="S154" s="7">
        <f t="shared" si="121"/>
        <v>0</v>
      </c>
      <c r="T154" s="7">
        <f t="shared" si="121"/>
        <v>0</v>
      </c>
      <c r="U154" s="7">
        <f t="shared" si="121"/>
        <v>0</v>
      </c>
      <c r="V154" s="7">
        <f t="shared" si="121"/>
        <v>0</v>
      </c>
      <c r="W154" s="13">
        <f t="shared" si="121"/>
        <v>0</v>
      </c>
    </row>
    <row r="155" spans="1:23" s="29" customFormat="1" ht="78.75">
      <c r="A155" s="384" t="s">
        <v>34</v>
      </c>
      <c r="B155" s="433" t="s">
        <v>99</v>
      </c>
      <c r="C155" s="446"/>
      <c r="D155" s="393"/>
      <c r="E155" s="433"/>
      <c r="F155" s="433"/>
      <c r="G155" s="433"/>
      <c r="H155" s="396">
        <v>600</v>
      </c>
      <c r="I155" s="454"/>
      <c r="J155" s="446"/>
      <c r="K155" s="393"/>
      <c r="L155" s="15">
        <f t="shared" ref="L155:N155" si="122">SUM(L156:L162)</f>
        <v>15638</v>
      </c>
      <c r="M155" s="15">
        <f>SUM(M156:M162)</f>
        <v>0</v>
      </c>
      <c r="N155" s="15">
        <f t="shared" si="122"/>
        <v>0</v>
      </c>
      <c r="O155" s="15">
        <f t="shared" ref="O155:W155" si="123">SUM(O156:O162)</f>
        <v>0</v>
      </c>
      <c r="P155" s="15">
        <f t="shared" si="123"/>
        <v>0</v>
      </c>
      <c r="Q155" s="15">
        <f t="shared" si="123"/>
        <v>0</v>
      </c>
      <c r="R155" s="15">
        <f t="shared" si="123"/>
        <v>0</v>
      </c>
      <c r="S155" s="15">
        <f t="shared" si="123"/>
        <v>0</v>
      </c>
      <c r="T155" s="15">
        <f t="shared" si="123"/>
        <v>0</v>
      </c>
      <c r="U155" s="15">
        <f t="shared" si="123"/>
        <v>0</v>
      </c>
      <c r="V155" s="15">
        <f t="shared" si="123"/>
        <v>0</v>
      </c>
      <c r="W155" s="9">
        <f t="shared" si="123"/>
        <v>0</v>
      </c>
    </row>
    <row r="156" spans="1:23" s="29" customFormat="1" ht="220.5">
      <c r="A156" s="384" t="s">
        <v>44</v>
      </c>
      <c r="B156" s="433" t="s">
        <v>868</v>
      </c>
      <c r="C156" s="64" t="s">
        <v>176</v>
      </c>
      <c r="D156" s="393"/>
      <c r="E156" s="421" t="s">
        <v>106</v>
      </c>
      <c r="F156" s="421">
        <v>10</v>
      </c>
      <c r="G156" s="421" t="s">
        <v>955</v>
      </c>
      <c r="H156" s="396">
        <v>611</v>
      </c>
      <c r="I156" s="873" t="s">
        <v>177</v>
      </c>
      <c r="J156" s="393" t="s">
        <v>820</v>
      </c>
      <c r="K156" s="393"/>
      <c r="L156" s="15">
        <v>5634</v>
      </c>
      <c r="M156" s="15"/>
      <c r="N156" s="15"/>
      <c r="O156" s="15"/>
      <c r="P156" s="15"/>
      <c r="Q156" s="15"/>
      <c r="R156" s="15"/>
      <c r="S156" s="15"/>
      <c r="T156" s="15"/>
      <c r="U156" s="15"/>
      <c r="V156" s="15"/>
      <c r="W156" s="9"/>
    </row>
    <row r="157" spans="1:23" s="29" customFormat="1" ht="78.75">
      <c r="A157" s="384" t="s">
        <v>80</v>
      </c>
      <c r="B157" s="433" t="s">
        <v>869</v>
      </c>
      <c r="C157" s="64" t="s">
        <v>178</v>
      </c>
      <c r="D157" s="393"/>
      <c r="E157" s="421" t="s">
        <v>106</v>
      </c>
      <c r="F157" s="421" t="s">
        <v>89</v>
      </c>
      <c r="G157" s="421" t="s">
        <v>952</v>
      </c>
      <c r="H157" s="396">
        <v>611</v>
      </c>
      <c r="I157" s="874"/>
      <c r="J157" s="446"/>
      <c r="K157" s="393"/>
      <c r="L157" s="15">
        <v>95</v>
      </c>
      <c r="M157" s="15"/>
      <c r="N157" s="15"/>
      <c r="O157" s="15"/>
      <c r="P157" s="15"/>
      <c r="Q157" s="15"/>
      <c r="R157" s="15"/>
      <c r="S157" s="15"/>
      <c r="T157" s="15"/>
      <c r="U157" s="15"/>
      <c r="V157" s="15"/>
      <c r="W157" s="9"/>
    </row>
    <row r="158" spans="1:23" s="29" customFormat="1" ht="236.25">
      <c r="A158" s="384" t="s">
        <v>82</v>
      </c>
      <c r="B158" s="433" t="s">
        <v>179</v>
      </c>
      <c r="C158" s="200" t="s">
        <v>180</v>
      </c>
      <c r="D158" s="393"/>
      <c r="E158" s="421" t="s">
        <v>104</v>
      </c>
      <c r="F158" s="421" t="s">
        <v>112</v>
      </c>
      <c r="G158" s="421" t="s">
        <v>953</v>
      </c>
      <c r="H158" s="396">
        <v>611</v>
      </c>
      <c r="I158" s="873" t="s">
        <v>181</v>
      </c>
      <c r="J158" s="393" t="s">
        <v>821</v>
      </c>
      <c r="K158" s="393"/>
      <c r="L158" s="15">
        <v>1557</v>
      </c>
      <c r="M158" s="15"/>
      <c r="N158" s="15"/>
      <c r="O158" s="15"/>
      <c r="P158" s="15"/>
      <c r="Q158" s="15"/>
      <c r="R158" s="15"/>
      <c r="S158" s="15"/>
      <c r="T158" s="15"/>
      <c r="U158" s="15"/>
      <c r="V158" s="15"/>
      <c r="W158" s="9"/>
    </row>
    <row r="159" spans="1:23" s="29" customFormat="1" ht="236.25">
      <c r="A159" s="384" t="s">
        <v>182</v>
      </c>
      <c r="B159" s="433" t="s">
        <v>870</v>
      </c>
      <c r="C159" s="200" t="s">
        <v>183</v>
      </c>
      <c r="D159" s="393"/>
      <c r="E159" s="421" t="s">
        <v>119</v>
      </c>
      <c r="F159" s="421" t="s">
        <v>106</v>
      </c>
      <c r="G159" s="421" t="s">
        <v>954</v>
      </c>
      <c r="H159" s="396">
        <v>611</v>
      </c>
      <c r="I159" s="875"/>
      <c r="J159" s="393" t="s">
        <v>821</v>
      </c>
      <c r="K159" s="393"/>
      <c r="L159" s="15">
        <v>4629</v>
      </c>
      <c r="M159" s="15"/>
      <c r="N159" s="15"/>
      <c r="O159" s="15"/>
      <c r="P159" s="15"/>
      <c r="Q159" s="15"/>
      <c r="R159" s="15"/>
      <c r="S159" s="15"/>
      <c r="T159" s="15"/>
      <c r="U159" s="15"/>
      <c r="V159" s="15"/>
      <c r="W159" s="9"/>
    </row>
    <row r="160" spans="1:23" s="29" customFormat="1" ht="189">
      <c r="A160" s="384" t="s">
        <v>185</v>
      </c>
      <c r="B160" s="433" t="s">
        <v>186</v>
      </c>
      <c r="C160" s="200" t="s">
        <v>187</v>
      </c>
      <c r="D160" s="393"/>
      <c r="E160" s="421" t="s">
        <v>119</v>
      </c>
      <c r="F160" s="421" t="s">
        <v>106</v>
      </c>
      <c r="G160" s="421" t="s">
        <v>188</v>
      </c>
      <c r="H160" s="396">
        <v>611</v>
      </c>
      <c r="I160" s="875"/>
      <c r="J160" s="393" t="s">
        <v>822</v>
      </c>
      <c r="K160" s="393"/>
      <c r="L160" s="15">
        <v>0</v>
      </c>
      <c r="M160" s="15"/>
      <c r="N160" s="15"/>
      <c r="O160" s="15"/>
      <c r="P160" s="15"/>
      <c r="Q160" s="15"/>
      <c r="R160" s="15"/>
      <c r="S160" s="15"/>
      <c r="T160" s="15"/>
      <c r="U160" s="15"/>
      <c r="V160" s="15"/>
      <c r="W160" s="9"/>
    </row>
    <row r="161" spans="1:23" s="29" customFormat="1" ht="189">
      <c r="A161" s="384" t="s">
        <v>189</v>
      </c>
      <c r="B161" s="433" t="s">
        <v>190</v>
      </c>
      <c r="C161" s="200" t="s">
        <v>191</v>
      </c>
      <c r="D161" s="393"/>
      <c r="E161" s="421" t="s">
        <v>192</v>
      </c>
      <c r="F161" s="421" t="s">
        <v>193</v>
      </c>
      <c r="G161" s="421" t="s">
        <v>956</v>
      </c>
      <c r="H161" s="396">
        <v>611</v>
      </c>
      <c r="I161" s="875"/>
      <c r="J161" s="393" t="s">
        <v>822</v>
      </c>
      <c r="K161" s="393"/>
      <c r="L161" s="15">
        <v>119.9</v>
      </c>
      <c r="M161" s="15"/>
      <c r="N161" s="15"/>
      <c r="O161" s="15"/>
      <c r="P161" s="15"/>
      <c r="Q161" s="15"/>
      <c r="R161" s="15"/>
      <c r="S161" s="15"/>
      <c r="T161" s="15"/>
      <c r="U161" s="15"/>
      <c r="V161" s="15"/>
      <c r="W161" s="9"/>
    </row>
    <row r="162" spans="1:23" s="29" customFormat="1" ht="189">
      <c r="A162" s="384" t="s">
        <v>122</v>
      </c>
      <c r="B162" s="433" t="s">
        <v>194</v>
      </c>
      <c r="C162" s="200" t="s">
        <v>195</v>
      </c>
      <c r="D162" s="393"/>
      <c r="E162" s="421" t="s">
        <v>119</v>
      </c>
      <c r="F162" s="421" t="s">
        <v>119</v>
      </c>
      <c r="G162" s="421" t="s">
        <v>126</v>
      </c>
      <c r="H162" s="396">
        <v>611</v>
      </c>
      <c r="I162" s="874"/>
      <c r="J162" s="393" t="s">
        <v>822</v>
      </c>
      <c r="K162" s="393"/>
      <c r="L162" s="15">
        <v>3603.1</v>
      </c>
      <c r="M162" s="15"/>
      <c r="N162" s="15"/>
      <c r="O162" s="15"/>
      <c r="P162" s="15"/>
      <c r="Q162" s="15"/>
      <c r="R162" s="15"/>
      <c r="S162" s="15"/>
      <c r="T162" s="15"/>
      <c r="U162" s="15"/>
      <c r="V162" s="15"/>
      <c r="W162" s="9"/>
    </row>
    <row r="163" spans="1:23" s="29" customFormat="1">
      <c r="A163" s="384" t="s">
        <v>35</v>
      </c>
      <c r="B163" s="8" t="s">
        <v>36</v>
      </c>
      <c r="C163" s="259"/>
      <c r="D163" s="393"/>
      <c r="E163" s="433"/>
      <c r="F163" s="433"/>
      <c r="G163" s="433"/>
      <c r="H163" s="396">
        <v>600</v>
      </c>
      <c r="I163" s="454"/>
      <c r="J163" s="446"/>
      <c r="K163" s="393"/>
      <c r="L163" s="15">
        <f>SUM(L164:L164)</f>
        <v>29.9</v>
      </c>
      <c r="M163" s="15">
        <f>SUM(M164:M164)</f>
        <v>0</v>
      </c>
      <c r="N163" s="15">
        <f>SUM(N164:N164)</f>
        <v>0</v>
      </c>
      <c r="O163" s="15">
        <f t="shared" ref="O163:W163" si="124">SUM(O164:O164)</f>
        <v>0</v>
      </c>
      <c r="P163" s="15">
        <f t="shared" si="124"/>
        <v>0</v>
      </c>
      <c r="Q163" s="15">
        <f t="shared" si="124"/>
        <v>0</v>
      </c>
      <c r="R163" s="15">
        <f t="shared" si="124"/>
        <v>0</v>
      </c>
      <c r="S163" s="15">
        <f t="shared" si="124"/>
        <v>0</v>
      </c>
      <c r="T163" s="15">
        <f t="shared" si="124"/>
        <v>0</v>
      </c>
      <c r="U163" s="15">
        <f t="shared" si="124"/>
        <v>0</v>
      </c>
      <c r="V163" s="15">
        <f t="shared" si="124"/>
        <v>0</v>
      </c>
      <c r="W163" s="9">
        <f t="shared" si="124"/>
        <v>0</v>
      </c>
    </row>
    <row r="164" spans="1:23" s="141" customFormat="1" ht="31.5">
      <c r="A164" s="384" t="s">
        <v>45</v>
      </c>
      <c r="B164" s="433" t="s">
        <v>196</v>
      </c>
      <c r="C164" s="259"/>
      <c r="D164" s="393"/>
      <c r="E164" s="421" t="s">
        <v>119</v>
      </c>
      <c r="F164" s="421" t="s">
        <v>106</v>
      </c>
      <c r="G164" s="433">
        <v>1710421050</v>
      </c>
      <c r="H164" s="396">
        <v>612</v>
      </c>
      <c r="I164" s="454"/>
      <c r="J164" s="446"/>
      <c r="K164" s="393"/>
      <c r="L164" s="15">
        <v>29.9</v>
      </c>
      <c r="M164" s="15"/>
      <c r="N164" s="15"/>
      <c r="O164" s="15">
        <f>SUM(P164:Q164)</f>
        <v>0</v>
      </c>
      <c r="P164" s="15"/>
      <c r="Q164" s="15"/>
      <c r="R164" s="15">
        <f>SUM(S164:T164)</f>
        <v>0</v>
      </c>
      <c r="S164" s="15"/>
      <c r="T164" s="15"/>
      <c r="U164" s="15">
        <f>SUM(V164:W164)</f>
        <v>0</v>
      </c>
      <c r="V164" s="15"/>
      <c r="W164" s="9"/>
    </row>
    <row r="165" spans="1:23" s="138" customFormat="1" ht="31.5">
      <c r="A165" s="59" t="s">
        <v>197</v>
      </c>
      <c r="B165" s="60" t="s">
        <v>198</v>
      </c>
      <c r="C165" s="61"/>
      <c r="D165" s="61"/>
      <c r="E165" s="61"/>
      <c r="F165" s="61"/>
      <c r="G165" s="61"/>
      <c r="H165" s="61"/>
      <c r="I165" s="61"/>
      <c r="J165" s="61"/>
      <c r="K165" s="61" t="s">
        <v>66</v>
      </c>
      <c r="L165" s="62">
        <f t="shared" ref="L165:W165" si="125">SUM(L166,L208,L171)</f>
        <v>13852.5</v>
      </c>
      <c r="M165" s="62">
        <f t="shared" si="125"/>
        <v>13255.47747</v>
      </c>
      <c r="N165" s="62">
        <f t="shared" si="125"/>
        <v>7372.7695899999999</v>
      </c>
      <c r="O165" s="62">
        <f t="shared" si="125"/>
        <v>13410.2</v>
      </c>
      <c r="P165" s="62">
        <f t="shared" si="125"/>
        <v>13410.2</v>
      </c>
      <c r="Q165" s="62">
        <f t="shared" si="125"/>
        <v>0</v>
      </c>
      <c r="R165" s="62">
        <f t="shared" si="125"/>
        <v>14137.3</v>
      </c>
      <c r="S165" s="62">
        <f t="shared" si="125"/>
        <v>14137.3</v>
      </c>
      <c r="T165" s="62">
        <f t="shared" si="125"/>
        <v>0</v>
      </c>
      <c r="U165" s="62">
        <f t="shared" si="125"/>
        <v>14441.1</v>
      </c>
      <c r="V165" s="62">
        <f t="shared" si="125"/>
        <v>14441.1</v>
      </c>
      <c r="W165" s="62">
        <f t="shared" si="125"/>
        <v>0</v>
      </c>
    </row>
    <row r="166" spans="1:23" s="143" customFormat="1">
      <c r="A166" s="136" t="s">
        <v>9</v>
      </c>
      <c r="B166" s="844" t="s">
        <v>71</v>
      </c>
      <c r="C166" s="845"/>
      <c r="D166" s="845"/>
      <c r="E166" s="845"/>
      <c r="F166" s="845"/>
      <c r="G166" s="845"/>
      <c r="H166" s="845"/>
      <c r="I166" s="845"/>
      <c r="J166" s="845"/>
      <c r="K166" s="846"/>
      <c r="L166" s="137">
        <f t="shared" ref="L166:W166" si="126">SUM(L167,L193)</f>
        <v>13824.9</v>
      </c>
      <c r="M166" s="137">
        <f t="shared" si="126"/>
        <v>3392.6950000000002</v>
      </c>
      <c r="N166" s="137">
        <f t="shared" si="126"/>
        <v>2174.7121500000003</v>
      </c>
      <c r="O166" s="137">
        <f t="shared" si="126"/>
        <v>3526.8</v>
      </c>
      <c r="P166" s="137">
        <f t="shared" si="126"/>
        <v>3526.8</v>
      </c>
      <c r="Q166" s="137">
        <f t="shared" si="126"/>
        <v>0</v>
      </c>
      <c r="R166" s="137">
        <f t="shared" si="126"/>
        <v>3774.5</v>
      </c>
      <c r="S166" s="137">
        <f t="shared" si="126"/>
        <v>3774.5</v>
      </c>
      <c r="T166" s="137">
        <f t="shared" si="126"/>
        <v>0</v>
      </c>
      <c r="U166" s="137">
        <f t="shared" si="126"/>
        <v>3913.7000000000003</v>
      </c>
      <c r="V166" s="137">
        <f t="shared" si="126"/>
        <v>3913.7000000000003</v>
      </c>
      <c r="W166" s="137">
        <f t="shared" si="126"/>
        <v>0</v>
      </c>
    </row>
    <row r="167" spans="1:23" s="151" customFormat="1">
      <c r="A167" s="838" t="s">
        <v>58</v>
      </c>
      <c r="B167" s="847"/>
      <c r="C167" s="847"/>
      <c r="D167" s="847"/>
      <c r="E167" s="847"/>
      <c r="F167" s="847"/>
      <c r="G167" s="847"/>
      <c r="H167" s="847"/>
      <c r="I167" s="847"/>
      <c r="J167" s="847"/>
      <c r="K167" s="848"/>
      <c r="L167" s="149">
        <f t="shared" ref="L167" si="127">SUM(L168:L170)</f>
        <v>3883</v>
      </c>
      <c r="M167" s="149">
        <f t="shared" ref="M167:N167" si="128">SUM(M168:M170)</f>
        <v>3392.6950000000002</v>
      </c>
      <c r="N167" s="149">
        <f t="shared" si="128"/>
        <v>2174.7121500000003</v>
      </c>
      <c r="O167" s="149">
        <f t="shared" ref="O167:W167" si="129">SUM(O168:O170)</f>
        <v>3526.8</v>
      </c>
      <c r="P167" s="149">
        <f t="shared" si="129"/>
        <v>3526.8</v>
      </c>
      <c r="Q167" s="149">
        <f t="shared" si="129"/>
        <v>0</v>
      </c>
      <c r="R167" s="149">
        <f t="shared" si="129"/>
        <v>3774.5</v>
      </c>
      <c r="S167" s="149">
        <f t="shared" si="129"/>
        <v>3774.5</v>
      </c>
      <c r="T167" s="149">
        <f t="shared" si="129"/>
        <v>0</v>
      </c>
      <c r="U167" s="149">
        <f t="shared" si="129"/>
        <v>3913.7000000000003</v>
      </c>
      <c r="V167" s="149">
        <f t="shared" si="129"/>
        <v>3913.7000000000003</v>
      </c>
      <c r="W167" s="150">
        <f t="shared" si="129"/>
        <v>0</v>
      </c>
    </row>
    <row r="168" spans="1:23">
      <c r="A168" s="406" t="s">
        <v>10</v>
      </c>
      <c r="B168" s="433" t="s">
        <v>72</v>
      </c>
      <c r="C168" s="65"/>
      <c r="D168" s="390"/>
      <c r="E168" s="421" t="s">
        <v>103</v>
      </c>
      <c r="F168" s="421" t="s">
        <v>104</v>
      </c>
      <c r="G168" s="421" t="s">
        <v>225</v>
      </c>
      <c r="H168" s="396">
        <v>100</v>
      </c>
      <c r="I168" s="869" t="s">
        <v>199</v>
      </c>
      <c r="J168" s="855" t="s">
        <v>200</v>
      </c>
      <c r="K168" s="421"/>
      <c r="L168" s="15">
        <v>2760.4</v>
      </c>
      <c r="M168" s="15">
        <v>2753.9</v>
      </c>
      <c r="N168" s="15">
        <v>1787.9824900000001</v>
      </c>
      <c r="O168" s="15">
        <f>P168+Q168</f>
        <v>2880.5</v>
      </c>
      <c r="P168" s="15">
        <v>2880.5</v>
      </c>
      <c r="Q168" s="15"/>
      <c r="R168" s="15">
        <f>SUM(S168:T168)</f>
        <v>3104.7</v>
      </c>
      <c r="S168" s="15">
        <v>3104.7</v>
      </c>
      <c r="T168" s="15"/>
      <c r="U168" s="15">
        <f>SUM(V168:W168)</f>
        <v>3241.3</v>
      </c>
      <c r="V168" s="15">
        <v>3241.3</v>
      </c>
      <c r="W168" s="9"/>
    </row>
    <row r="169" spans="1:23" ht="31.5">
      <c r="A169" s="406" t="s">
        <v>11</v>
      </c>
      <c r="B169" s="433" t="s">
        <v>73</v>
      </c>
      <c r="C169" s="260"/>
      <c r="D169" s="420"/>
      <c r="E169" s="421" t="s">
        <v>103</v>
      </c>
      <c r="F169" s="421" t="s">
        <v>104</v>
      </c>
      <c r="G169" s="421" t="s">
        <v>225</v>
      </c>
      <c r="H169" s="396">
        <v>200</v>
      </c>
      <c r="I169" s="870"/>
      <c r="J169" s="872"/>
      <c r="K169" s="421"/>
      <c r="L169" s="15">
        <v>1117.8</v>
      </c>
      <c r="M169" s="15">
        <v>629.79499999999996</v>
      </c>
      <c r="N169" s="15">
        <v>382.42453999999998</v>
      </c>
      <c r="O169" s="15">
        <f t="shared" ref="O169:O170" si="130">P169+Q169</f>
        <v>645.29999999999995</v>
      </c>
      <c r="P169" s="15">
        <v>645.29999999999995</v>
      </c>
      <c r="Q169" s="15"/>
      <c r="R169" s="15">
        <f t="shared" ref="R169:R170" si="131">SUM(S169:T169)</f>
        <v>668.8</v>
      </c>
      <c r="S169" s="15">
        <v>668.8</v>
      </c>
      <c r="T169" s="15"/>
      <c r="U169" s="15">
        <f t="shared" ref="U169:U170" si="132">SUM(V169:W169)</f>
        <v>671.4</v>
      </c>
      <c r="V169" s="15">
        <v>671.4</v>
      </c>
      <c r="W169" s="9"/>
    </row>
    <row r="170" spans="1:23" s="151" customFormat="1">
      <c r="A170" s="406" t="s">
        <v>21</v>
      </c>
      <c r="B170" s="433" t="s">
        <v>32</v>
      </c>
      <c r="C170" s="260"/>
      <c r="D170" s="420"/>
      <c r="E170" s="421" t="s">
        <v>103</v>
      </c>
      <c r="F170" s="421" t="s">
        <v>104</v>
      </c>
      <c r="G170" s="421" t="s">
        <v>225</v>
      </c>
      <c r="H170" s="396">
        <v>800</v>
      </c>
      <c r="I170" s="871"/>
      <c r="J170" s="856"/>
      <c r="K170" s="421"/>
      <c r="L170" s="15">
        <v>4.8</v>
      </c>
      <c r="M170" s="15">
        <v>9</v>
      </c>
      <c r="N170" s="15">
        <v>4.3051199999999996</v>
      </c>
      <c r="O170" s="15">
        <f t="shared" si="130"/>
        <v>1</v>
      </c>
      <c r="P170" s="15">
        <v>1</v>
      </c>
      <c r="Q170" s="15"/>
      <c r="R170" s="15">
        <f t="shared" si="131"/>
        <v>1</v>
      </c>
      <c r="S170" s="15">
        <v>1</v>
      </c>
      <c r="T170" s="15"/>
      <c r="U170" s="15">
        <f t="shared" si="132"/>
        <v>1</v>
      </c>
      <c r="V170" s="15">
        <v>1</v>
      </c>
      <c r="W170" s="9"/>
    </row>
    <row r="171" spans="1:23" s="151" customFormat="1">
      <c r="A171" s="838" t="s">
        <v>97</v>
      </c>
      <c r="B171" s="847"/>
      <c r="C171" s="847"/>
      <c r="D171" s="847"/>
      <c r="E171" s="847"/>
      <c r="F171" s="847"/>
      <c r="G171" s="847"/>
      <c r="H171" s="847"/>
      <c r="I171" s="847"/>
      <c r="J171" s="847"/>
      <c r="K171" s="848"/>
      <c r="L171" s="149">
        <f t="shared" ref="L171:W171" si="133">L172+L176+L190</f>
        <v>0</v>
      </c>
      <c r="M171" s="149">
        <f t="shared" si="133"/>
        <v>9862.7824700000001</v>
      </c>
      <c r="N171" s="149">
        <f t="shared" si="133"/>
        <v>5198.0574399999996</v>
      </c>
      <c r="O171" s="149">
        <f t="shared" si="133"/>
        <v>9883.4000000000015</v>
      </c>
      <c r="P171" s="149">
        <f t="shared" si="133"/>
        <v>9883.4000000000015</v>
      </c>
      <c r="Q171" s="149">
        <f t="shared" si="133"/>
        <v>0</v>
      </c>
      <c r="R171" s="149">
        <f t="shared" si="133"/>
        <v>10362.799999999999</v>
      </c>
      <c r="S171" s="149">
        <f t="shared" si="133"/>
        <v>10362.799999999999</v>
      </c>
      <c r="T171" s="149">
        <f t="shared" si="133"/>
        <v>0</v>
      </c>
      <c r="U171" s="149">
        <f t="shared" si="133"/>
        <v>10527.4</v>
      </c>
      <c r="V171" s="149">
        <f t="shared" si="133"/>
        <v>10527.4</v>
      </c>
      <c r="W171" s="149">
        <f t="shared" si="133"/>
        <v>0</v>
      </c>
    </row>
    <row r="172" spans="1:23" s="279" customFormat="1">
      <c r="A172" s="406" t="s">
        <v>12</v>
      </c>
      <c r="B172" s="433" t="s">
        <v>59</v>
      </c>
      <c r="C172" s="390"/>
      <c r="D172" s="390"/>
      <c r="E172" s="433"/>
      <c r="F172" s="433"/>
      <c r="G172" s="433"/>
      <c r="H172" s="396">
        <v>100</v>
      </c>
      <c r="I172" s="76"/>
      <c r="J172" s="390"/>
      <c r="K172" s="390"/>
      <c r="L172" s="15">
        <f>SUM(L173:L175)</f>
        <v>0</v>
      </c>
      <c r="M172" s="15">
        <f>M173</f>
        <v>5164.2000000000007</v>
      </c>
      <c r="N172" s="15">
        <f t="shared" ref="N172:W172" si="134">N173</f>
        <v>2659.0785299999998</v>
      </c>
      <c r="O172" s="15">
        <f t="shared" si="134"/>
        <v>5306.7</v>
      </c>
      <c r="P172" s="15">
        <f t="shared" si="134"/>
        <v>5306.7</v>
      </c>
      <c r="Q172" s="15">
        <f t="shared" si="134"/>
        <v>0</v>
      </c>
      <c r="R172" s="15">
        <f t="shared" si="134"/>
        <v>5499.7999999999993</v>
      </c>
      <c r="S172" s="15">
        <f t="shared" si="134"/>
        <v>5499.7999999999993</v>
      </c>
      <c r="T172" s="15">
        <f t="shared" si="134"/>
        <v>0</v>
      </c>
      <c r="U172" s="15">
        <f t="shared" si="134"/>
        <v>5521</v>
      </c>
      <c r="V172" s="15">
        <f t="shared" si="134"/>
        <v>5521</v>
      </c>
      <c r="W172" s="15">
        <f t="shared" si="134"/>
        <v>0</v>
      </c>
    </row>
    <row r="173" spans="1:23" s="279" customFormat="1" ht="31.5">
      <c r="A173" s="406" t="s">
        <v>49</v>
      </c>
      <c r="B173" s="433" t="s">
        <v>1031</v>
      </c>
      <c r="C173" s="390"/>
      <c r="D173" s="390"/>
      <c r="E173" s="421"/>
      <c r="F173" s="421"/>
      <c r="G173" s="421"/>
      <c r="H173" s="396">
        <v>100</v>
      </c>
      <c r="I173" s="76"/>
      <c r="J173" s="390"/>
      <c r="K173" s="390"/>
      <c r="L173" s="15">
        <f>L175+L174</f>
        <v>0</v>
      </c>
      <c r="M173" s="15">
        <f>M175+M174</f>
        <v>5164.2000000000007</v>
      </c>
      <c r="N173" s="15">
        <f t="shared" ref="N173:W173" si="135">N175+N174</f>
        <v>2659.0785299999998</v>
      </c>
      <c r="O173" s="15">
        <f t="shared" si="135"/>
        <v>5306.7</v>
      </c>
      <c r="P173" s="15">
        <f t="shared" si="135"/>
        <v>5306.7</v>
      </c>
      <c r="Q173" s="15">
        <f t="shared" si="135"/>
        <v>0</v>
      </c>
      <c r="R173" s="15">
        <f t="shared" si="135"/>
        <v>5499.7999999999993</v>
      </c>
      <c r="S173" s="15">
        <f t="shared" si="135"/>
        <v>5499.7999999999993</v>
      </c>
      <c r="T173" s="15">
        <f t="shared" si="135"/>
        <v>0</v>
      </c>
      <c r="U173" s="15">
        <f t="shared" si="135"/>
        <v>5521</v>
      </c>
      <c r="V173" s="15">
        <f t="shared" si="135"/>
        <v>5521</v>
      </c>
      <c r="W173" s="15">
        <f t="shared" si="135"/>
        <v>0</v>
      </c>
    </row>
    <row r="174" spans="1:23" s="279" customFormat="1" ht="141.75">
      <c r="A174" s="406" t="s">
        <v>1020</v>
      </c>
      <c r="B174" s="398" t="s">
        <v>1023</v>
      </c>
      <c r="C174" s="390"/>
      <c r="D174" s="390"/>
      <c r="E174" s="421" t="s">
        <v>106</v>
      </c>
      <c r="F174" s="421" t="s">
        <v>89</v>
      </c>
      <c r="G174" s="421" t="s">
        <v>107</v>
      </c>
      <c r="H174" s="396">
        <v>100</v>
      </c>
      <c r="I174" s="389" t="s">
        <v>1116</v>
      </c>
      <c r="J174" s="390" t="s">
        <v>1117</v>
      </c>
      <c r="K174" s="390"/>
      <c r="L174" s="15"/>
      <c r="M174" s="15">
        <v>2196.3000000000002</v>
      </c>
      <c r="N174" s="15">
        <v>1151.36789</v>
      </c>
      <c r="O174" s="15">
        <f>SUM(P174:Q174)</f>
        <v>2171.6999999999998</v>
      </c>
      <c r="P174" s="15">
        <v>2171.6999999999998</v>
      </c>
      <c r="Q174" s="15"/>
      <c r="R174" s="15">
        <f>SUM(S174:T174)</f>
        <v>2250.6999999999998</v>
      </c>
      <c r="S174" s="15">
        <v>2250.6999999999998</v>
      </c>
      <c r="T174" s="15"/>
      <c r="U174" s="15">
        <f>SUM(V174:W174)</f>
        <v>2259.4</v>
      </c>
      <c r="V174" s="15">
        <v>2259.4</v>
      </c>
      <c r="W174" s="9"/>
    </row>
    <row r="175" spans="1:23" s="279" customFormat="1" ht="110.25">
      <c r="A175" s="406" t="s">
        <v>1033</v>
      </c>
      <c r="B175" s="349" t="s">
        <v>1019</v>
      </c>
      <c r="C175" s="390"/>
      <c r="D175" s="390"/>
      <c r="E175" s="421" t="s">
        <v>119</v>
      </c>
      <c r="F175" s="421" t="s">
        <v>119</v>
      </c>
      <c r="G175" s="421" t="s">
        <v>126</v>
      </c>
      <c r="H175" s="396">
        <v>100</v>
      </c>
      <c r="I175" s="389" t="s">
        <v>1118</v>
      </c>
      <c r="J175" s="65" t="s">
        <v>1119</v>
      </c>
      <c r="K175" s="390"/>
      <c r="L175" s="15"/>
      <c r="M175" s="15">
        <v>2967.9</v>
      </c>
      <c r="N175" s="15">
        <v>1507.71064</v>
      </c>
      <c r="O175" s="15">
        <f>SUM(P175:Q175)</f>
        <v>3135</v>
      </c>
      <c r="P175" s="15">
        <v>3135</v>
      </c>
      <c r="Q175" s="15"/>
      <c r="R175" s="15">
        <f>SUM(S175:T175)</f>
        <v>3249.1</v>
      </c>
      <c r="S175" s="15">
        <v>3249.1</v>
      </c>
      <c r="T175" s="15"/>
      <c r="U175" s="15">
        <f>SUM(V175:W175)</f>
        <v>3261.6</v>
      </c>
      <c r="V175" s="15">
        <v>3261.6</v>
      </c>
      <c r="W175" s="9"/>
    </row>
    <row r="176" spans="1:23" s="279" customFormat="1" ht="31.5">
      <c r="A176" s="406" t="s">
        <v>13</v>
      </c>
      <c r="B176" s="433" t="s">
        <v>33</v>
      </c>
      <c r="C176" s="454"/>
      <c r="D176" s="420"/>
      <c r="E176" s="421"/>
      <c r="F176" s="421"/>
      <c r="G176" s="421"/>
      <c r="H176" s="396">
        <v>200</v>
      </c>
      <c r="I176" s="454"/>
      <c r="J176" s="454"/>
      <c r="K176" s="420"/>
      <c r="L176" s="15">
        <f>L177</f>
        <v>0</v>
      </c>
      <c r="M176" s="15">
        <f>M177</f>
        <v>4635.3533900000002</v>
      </c>
      <c r="N176" s="15">
        <f>N177</f>
        <v>2490.5398299999997</v>
      </c>
      <c r="O176" s="15">
        <f t="shared" ref="O176:V176" si="136">O177</f>
        <v>4528.5</v>
      </c>
      <c r="P176" s="15">
        <f t="shared" si="136"/>
        <v>4528.5</v>
      </c>
      <c r="Q176" s="15">
        <f t="shared" si="136"/>
        <v>0</v>
      </c>
      <c r="R176" s="15">
        <f t="shared" si="136"/>
        <v>4813</v>
      </c>
      <c r="S176" s="15">
        <f t="shared" si="136"/>
        <v>4813</v>
      </c>
      <c r="T176" s="15">
        <f t="shared" si="136"/>
        <v>0</v>
      </c>
      <c r="U176" s="15">
        <f t="shared" si="136"/>
        <v>4956.3</v>
      </c>
      <c r="V176" s="15">
        <f t="shared" si="136"/>
        <v>4956.3</v>
      </c>
      <c r="W176" s="15">
        <f t="shared" ref="W176" si="137">W177</f>
        <v>0</v>
      </c>
    </row>
    <row r="177" spans="1:23" s="279" customFormat="1" ht="31.5">
      <c r="A177" s="406" t="s">
        <v>50</v>
      </c>
      <c r="B177" s="433" t="s">
        <v>1031</v>
      </c>
      <c r="C177" s="454"/>
      <c r="D177" s="420"/>
      <c r="E177" s="421"/>
      <c r="F177" s="421"/>
      <c r="G177" s="421"/>
      <c r="H177" s="396">
        <v>200</v>
      </c>
      <c r="I177" s="454"/>
      <c r="J177" s="454"/>
      <c r="K177" s="420"/>
      <c r="L177" s="15">
        <f>L179+L182+L184+L189+L178</f>
        <v>0</v>
      </c>
      <c r="M177" s="15">
        <f>M179+M182+M184+M189+M178</f>
        <v>4635.3533900000002</v>
      </c>
      <c r="N177" s="15">
        <f>N179+N182+N184+N189+N178</f>
        <v>2490.5398299999997</v>
      </c>
      <c r="O177" s="15">
        <f t="shared" ref="O177:V177" si="138">O179+O182+O184+O189+O178</f>
        <v>4528.5</v>
      </c>
      <c r="P177" s="15">
        <f t="shared" si="138"/>
        <v>4528.5</v>
      </c>
      <c r="Q177" s="15">
        <f t="shared" si="138"/>
        <v>0</v>
      </c>
      <c r="R177" s="15">
        <f t="shared" si="138"/>
        <v>4813</v>
      </c>
      <c r="S177" s="15">
        <f t="shared" si="138"/>
        <v>4813</v>
      </c>
      <c r="T177" s="15">
        <f t="shared" si="138"/>
        <v>0</v>
      </c>
      <c r="U177" s="15">
        <f t="shared" si="138"/>
        <v>4956.3</v>
      </c>
      <c r="V177" s="15">
        <f t="shared" si="138"/>
        <v>4956.3</v>
      </c>
      <c r="W177" s="15">
        <f>W179+W182+W184+W189+W178</f>
        <v>0</v>
      </c>
    </row>
    <row r="178" spans="1:23" s="279" customFormat="1" ht="78.75">
      <c r="A178" s="406" t="s">
        <v>1021</v>
      </c>
      <c r="B178" s="356" t="s">
        <v>325</v>
      </c>
      <c r="C178" s="454"/>
      <c r="D178" s="420"/>
      <c r="E178" s="421" t="s">
        <v>103</v>
      </c>
      <c r="F178" s="421" t="s">
        <v>92</v>
      </c>
      <c r="G178" s="421" t="s">
        <v>105</v>
      </c>
      <c r="H178" s="396">
        <v>200</v>
      </c>
      <c r="I178" s="389" t="s">
        <v>1120</v>
      </c>
      <c r="J178" s="65">
        <v>42976</v>
      </c>
      <c r="K178" s="420"/>
      <c r="L178" s="15"/>
      <c r="M178" s="15">
        <v>200</v>
      </c>
      <c r="N178" s="15">
        <v>0</v>
      </c>
      <c r="O178" s="15"/>
      <c r="P178" s="15"/>
      <c r="Q178" s="15"/>
      <c r="R178" s="15"/>
      <c r="S178" s="15"/>
      <c r="T178" s="15"/>
      <c r="U178" s="15"/>
      <c r="V178" s="15"/>
      <c r="W178" s="269"/>
    </row>
    <row r="179" spans="1:23" s="279" customFormat="1">
      <c r="A179" s="406" t="s">
        <v>1022</v>
      </c>
      <c r="B179" s="825" t="s">
        <v>1023</v>
      </c>
      <c r="C179" s="390"/>
      <c r="D179" s="390"/>
      <c r="E179" s="421" t="s">
        <v>106</v>
      </c>
      <c r="F179" s="421" t="s">
        <v>89</v>
      </c>
      <c r="G179" s="241"/>
      <c r="H179" s="241"/>
      <c r="I179" s="241"/>
      <c r="J179" s="241"/>
      <c r="K179" s="241"/>
      <c r="L179" s="242">
        <f>L180+L181</f>
        <v>0</v>
      </c>
      <c r="M179" s="242">
        <f>M180+M181</f>
        <v>695.28499999999997</v>
      </c>
      <c r="N179" s="242">
        <f t="shared" ref="N179:W179" si="139">N180+N181</f>
        <v>423.78683999999998</v>
      </c>
      <c r="O179" s="242">
        <f t="shared" si="139"/>
        <v>621.59999999999991</v>
      </c>
      <c r="P179" s="242">
        <f t="shared" si="139"/>
        <v>621.59999999999991</v>
      </c>
      <c r="Q179" s="242">
        <f t="shared" si="139"/>
        <v>0</v>
      </c>
      <c r="R179" s="242">
        <f t="shared" si="139"/>
        <v>661.6</v>
      </c>
      <c r="S179" s="242">
        <f t="shared" si="139"/>
        <v>661.6</v>
      </c>
      <c r="T179" s="242">
        <f t="shared" si="139"/>
        <v>0</v>
      </c>
      <c r="U179" s="242">
        <f t="shared" si="139"/>
        <v>682.19999999999993</v>
      </c>
      <c r="V179" s="242">
        <f t="shared" si="139"/>
        <v>682.19999999999993</v>
      </c>
      <c r="W179" s="242">
        <f t="shared" si="139"/>
        <v>0</v>
      </c>
    </row>
    <row r="180" spans="1:23" s="279" customFormat="1">
      <c r="A180" s="406"/>
      <c r="B180" s="826"/>
      <c r="C180" s="390"/>
      <c r="D180" s="390"/>
      <c r="E180" s="241"/>
      <c r="F180" s="241"/>
      <c r="G180" s="421" t="s">
        <v>107</v>
      </c>
      <c r="H180" s="396">
        <v>200</v>
      </c>
      <c r="I180" s="855" t="s">
        <v>1116</v>
      </c>
      <c r="J180" s="726" t="s">
        <v>1117</v>
      </c>
      <c r="K180" s="390"/>
      <c r="L180" s="15"/>
      <c r="M180" s="15">
        <v>596.98500000000001</v>
      </c>
      <c r="N180" s="15">
        <v>354.68684000000002</v>
      </c>
      <c r="O180" s="15">
        <f>SUM(P180:Q180)</f>
        <v>520.79999999999995</v>
      </c>
      <c r="P180" s="15">
        <v>520.79999999999995</v>
      </c>
      <c r="Q180" s="15"/>
      <c r="R180" s="15">
        <f>SUM(S180:T180)</f>
        <v>557.1</v>
      </c>
      <c r="S180" s="15">
        <v>557.1</v>
      </c>
      <c r="T180" s="15"/>
      <c r="U180" s="15">
        <f>SUM(V180:W180)</f>
        <v>577.4</v>
      </c>
      <c r="V180" s="15">
        <v>577.4</v>
      </c>
      <c r="W180" s="9"/>
    </row>
    <row r="181" spans="1:23" s="279" customFormat="1">
      <c r="A181" s="406"/>
      <c r="B181" s="827"/>
      <c r="C181" s="390"/>
      <c r="D181" s="390"/>
      <c r="E181" s="421"/>
      <c r="F181" s="421"/>
      <c r="G181" s="421" t="s">
        <v>952</v>
      </c>
      <c r="H181" s="396">
        <v>200</v>
      </c>
      <c r="I181" s="856"/>
      <c r="J181" s="728"/>
      <c r="K181" s="390"/>
      <c r="L181" s="15"/>
      <c r="M181" s="15">
        <v>98.3</v>
      </c>
      <c r="N181" s="15">
        <v>69.099999999999994</v>
      </c>
      <c r="O181" s="15">
        <f>SUM(P181:Q181)</f>
        <v>100.8</v>
      </c>
      <c r="P181" s="300">
        <v>100.8</v>
      </c>
      <c r="Q181" s="15"/>
      <c r="R181" s="15">
        <f>SUM(S181:T181)</f>
        <v>104.5</v>
      </c>
      <c r="S181" s="300">
        <v>104.5</v>
      </c>
      <c r="T181" s="15"/>
      <c r="U181" s="15">
        <f>SUM(V181:W181)</f>
        <v>104.8</v>
      </c>
      <c r="V181" s="300">
        <v>104.8</v>
      </c>
      <c r="W181" s="9"/>
    </row>
    <row r="182" spans="1:23" s="279" customFormat="1">
      <c r="A182" s="406" t="s">
        <v>1027</v>
      </c>
      <c r="B182" s="825" t="s">
        <v>1024</v>
      </c>
      <c r="C182" s="390"/>
      <c r="D182" s="390"/>
      <c r="E182" s="421" t="s">
        <v>104</v>
      </c>
      <c r="F182" s="421" t="s">
        <v>112</v>
      </c>
      <c r="G182" s="241"/>
      <c r="H182" s="241"/>
      <c r="I182" s="76"/>
      <c r="J182" s="390"/>
      <c r="K182" s="390"/>
      <c r="L182" s="15">
        <f>L183</f>
        <v>0</v>
      </c>
      <c r="M182" s="15">
        <f t="shared" ref="M182:W182" si="140">M183</f>
        <v>416.82127000000003</v>
      </c>
      <c r="N182" s="15">
        <f t="shared" si="140"/>
        <v>152.4042</v>
      </c>
      <c r="O182" s="15">
        <f t="shared" ref="O182" si="141">O183</f>
        <v>236.8</v>
      </c>
      <c r="P182" s="15">
        <f t="shared" ref="P182" si="142">P183</f>
        <v>236.8</v>
      </c>
      <c r="Q182" s="15">
        <f t="shared" ref="Q182" si="143">Q183</f>
        <v>0</v>
      </c>
      <c r="R182" s="15">
        <f t="shared" ref="R182" si="144">R183</f>
        <v>245.4</v>
      </c>
      <c r="S182" s="15">
        <f t="shared" ref="S182" si="145">S183</f>
        <v>245.4</v>
      </c>
      <c r="T182" s="15">
        <f t="shared" ref="T182" si="146">T183</f>
        <v>0</v>
      </c>
      <c r="U182" s="15">
        <f t="shared" ref="U182" si="147">U183</f>
        <v>246.3</v>
      </c>
      <c r="V182" s="15">
        <f t="shared" ref="V182" si="148">V183</f>
        <v>246.3</v>
      </c>
      <c r="W182" s="15">
        <f t="shared" si="140"/>
        <v>0</v>
      </c>
    </row>
    <row r="183" spans="1:23" s="279" customFormat="1">
      <c r="A183" s="406"/>
      <c r="B183" s="826"/>
      <c r="C183" s="390"/>
      <c r="D183" s="390"/>
      <c r="E183" s="421"/>
      <c r="F183" s="421"/>
      <c r="G183" s="421" t="s">
        <v>953</v>
      </c>
      <c r="H183" s="396">
        <v>200</v>
      </c>
      <c r="I183" s="76"/>
      <c r="J183" s="390"/>
      <c r="K183" s="390"/>
      <c r="L183" s="15"/>
      <c r="M183" s="15">
        <v>416.82127000000003</v>
      </c>
      <c r="N183" s="15">
        <v>152.4042</v>
      </c>
      <c r="O183" s="15">
        <f>SUM(P183:Q183)</f>
        <v>236.8</v>
      </c>
      <c r="P183" s="15">
        <v>236.8</v>
      </c>
      <c r="Q183" s="15"/>
      <c r="R183" s="15">
        <f>SUM(S183:T183)</f>
        <v>245.4</v>
      </c>
      <c r="S183" s="15">
        <v>245.4</v>
      </c>
      <c r="T183" s="15"/>
      <c r="U183" s="15">
        <f>SUM(V183:W183)</f>
        <v>246.3</v>
      </c>
      <c r="V183" s="15">
        <v>246.3</v>
      </c>
      <c r="W183" s="9"/>
    </row>
    <row r="184" spans="1:23" s="279" customFormat="1">
      <c r="A184" s="279" t="s">
        <v>1032</v>
      </c>
      <c r="B184" s="825" t="s">
        <v>1019</v>
      </c>
      <c r="C184" s="390"/>
      <c r="D184" s="390"/>
      <c r="E184" s="421" t="s">
        <v>119</v>
      </c>
      <c r="F184" s="421" t="s">
        <v>106</v>
      </c>
      <c r="G184" s="421"/>
      <c r="H184" s="396">
        <v>200</v>
      </c>
      <c r="I184" s="76"/>
      <c r="J184" s="390"/>
      <c r="K184" s="390"/>
      <c r="L184" s="15">
        <f>SUM(L185:L188)</f>
        <v>0</v>
      </c>
      <c r="M184" s="15">
        <f>SUM(M185:M188)</f>
        <v>2923.2061999999996</v>
      </c>
      <c r="N184" s="15">
        <f t="shared" ref="N184:W184" si="149">SUM(N185:N188)</f>
        <v>1589.57268</v>
      </c>
      <c r="O184" s="15">
        <f t="shared" si="149"/>
        <v>3379.1</v>
      </c>
      <c r="P184" s="15">
        <f t="shared" si="149"/>
        <v>3379.1</v>
      </c>
      <c r="Q184" s="15">
        <f t="shared" si="149"/>
        <v>0</v>
      </c>
      <c r="R184" s="15">
        <f t="shared" si="149"/>
        <v>3604.4</v>
      </c>
      <c r="S184" s="15">
        <f t="shared" si="149"/>
        <v>3604.4</v>
      </c>
      <c r="T184" s="15">
        <f t="shared" si="149"/>
        <v>0</v>
      </c>
      <c r="U184" s="15">
        <f t="shared" si="149"/>
        <v>3725.0000000000005</v>
      </c>
      <c r="V184" s="15">
        <f t="shared" si="149"/>
        <v>3725.0000000000005</v>
      </c>
      <c r="W184" s="15">
        <f t="shared" si="149"/>
        <v>0</v>
      </c>
    </row>
    <row r="185" spans="1:23" s="279" customFormat="1">
      <c r="B185" s="826"/>
      <c r="C185" s="390"/>
      <c r="D185" s="390"/>
      <c r="E185" s="421"/>
      <c r="F185" s="421"/>
      <c r="G185" s="421" t="s">
        <v>954</v>
      </c>
      <c r="H185" s="396">
        <v>200</v>
      </c>
      <c r="I185" s="764" t="s">
        <v>1118</v>
      </c>
      <c r="J185" s="729" t="s">
        <v>1119</v>
      </c>
      <c r="K185" s="390"/>
      <c r="L185" s="15"/>
      <c r="M185" s="15">
        <v>2728</v>
      </c>
      <c r="N185" s="15">
        <v>1497.2494799999999</v>
      </c>
      <c r="O185" s="15">
        <f>SUM(P185:Q185)</f>
        <v>3240.5</v>
      </c>
      <c r="P185" s="15">
        <v>3240.5</v>
      </c>
      <c r="Q185" s="15"/>
      <c r="R185" s="15">
        <f>SUM(S185:T185)</f>
        <v>3460.8</v>
      </c>
      <c r="S185" s="15">
        <v>3460.8</v>
      </c>
      <c r="T185" s="15"/>
      <c r="U185" s="15">
        <f>SUM(V185:W185)</f>
        <v>3580.8</v>
      </c>
      <c r="V185" s="15">
        <v>3580.8</v>
      </c>
      <c r="W185" s="9"/>
    </row>
    <row r="186" spans="1:23" s="279" customFormat="1">
      <c r="B186" s="826"/>
      <c r="C186" s="390"/>
      <c r="D186" s="390"/>
      <c r="E186" s="421"/>
      <c r="F186" s="421"/>
      <c r="G186" s="421" t="s">
        <v>188</v>
      </c>
      <c r="H186" s="396">
        <v>200</v>
      </c>
      <c r="I186" s="765"/>
      <c r="J186" s="730"/>
      <c r="K186" s="390"/>
      <c r="L186" s="15"/>
      <c r="M186" s="15">
        <v>59.85</v>
      </c>
      <c r="N186" s="15">
        <v>0</v>
      </c>
      <c r="O186" s="15">
        <f t="shared" ref="O186:O189" si="150">SUM(P186:Q186)</f>
        <v>61.4</v>
      </c>
      <c r="P186" s="15">
        <v>61.4</v>
      </c>
      <c r="Q186" s="15"/>
      <c r="R186" s="15">
        <f t="shared" ref="R186:R189" si="151">SUM(S186:T186)</f>
        <v>63.6</v>
      </c>
      <c r="S186" s="15">
        <v>63.6</v>
      </c>
      <c r="T186" s="15"/>
      <c r="U186" s="15">
        <f t="shared" ref="U186:U189" si="152">SUM(V186:W186)</f>
        <v>63.9</v>
      </c>
      <c r="V186" s="15">
        <v>63.9</v>
      </c>
      <c r="W186" s="9"/>
    </row>
    <row r="187" spans="1:23" s="279" customFormat="1">
      <c r="B187" s="826"/>
      <c r="C187" s="390"/>
      <c r="D187" s="390"/>
      <c r="E187" s="421"/>
      <c r="F187" s="421"/>
      <c r="G187" s="421" t="s">
        <v>865</v>
      </c>
      <c r="H187" s="396">
        <v>200</v>
      </c>
      <c r="I187" s="849"/>
      <c r="J187" s="731"/>
      <c r="K187" s="390"/>
      <c r="L187" s="15"/>
      <c r="M187" s="15">
        <v>93.3232</v>
      </c>
      <c r="N187" s="15">
        <v>92.3232</v>
      </c>
      <c r="O187" s="15">
        <f t="shared" si="150"/>
        <v>77.2</v>
      </c>
      <c r="P187" s="15">
        <v>77.2</v>
      </c>
      <c r="Q187" s="15"/>
      <c r="R187" s="15">
        <f t="shared" si="151"/>
        <v>80</v>
      </c>
      <c r="S187" s="15">
        <v>80</v>
      </c>
      <c r="T187" s="15"/>
      <c r="U187" s="15">
        <f t="shared" si="152"/>
        <v>80.3</v>
      </c>
      <c r="V187" s="15">
        <v>80.3</v>
      </c>
      <c r="W187" s="9"/>
    </row>
    <row r="188" spans="1:23" s="279" customFormat="1">
      <c r="B188" s="826"/>
      <c r="C188" s="390"/>
      <c r="D188" s="390"/>
      <c r="E188" s="421"/>
      <c r="F188" s="421"/>
      <c r="G188" s="421" t="s">
        <v>1028</v>
      </c>
      <c r="H188" s="396">
        <v>200</v>
      </c>
      <c r="I188" s="76"/>
      <c r="J188" s="390"/>
      <c r="K188" s="390"/>
      <c r="L188" s="15"/>
      <c r="M188" s="15">
        <v>42.033000000000001</v>
      </c>
      <c r="N188" s="15">
        <v>0</v>
      </c>
      <c r="O188" s="15">
        <f t="shared" si="150"/>
        <v>0</v>
      </c>
      <c r="P188" s="15"/>
      <c r="Q188" s="15"/>
      <c r="R188" s="15">
        <f t="shared" si="151"/>
        <v>0</v>
      </c>
      <c r="S188" s="15"/>
      <c r="T188" s="15"/>
      <c r="U188" s="15">
        <f t="shared" si="152"/>
        <v>0</v>
      </c>
      <c r="V188" s="15"/>
      <c r="W188" s="9"/>
    </row>
    <row r="189" spans="1:23" s="279" customFormat="1" ht="110.25">
      <c r="B189" s="827"/>
      <c r="C189" s="390"/>
      <c r="D189" s="390"/>
      <c r="E189" s="421" t="s">
        <v>119</v>
      </c>
      <c r="F189" s="421" t="s">
        <v>119</v>
      </c>
      <c r="G189" s="421" t="s">
        <v>126</v>
      </c>
      <c r="H189" s="396">
        <v>200</v>
      </c>
      <c r="I189" s="301" t="s">
        <v>1121</v>
      </c>
      <c r="J189" s="301" t="s">
        <v>1119</v>
      </c>
      <c r="K189" s="390"/>
      <c r="L189" s="15"/>
      <c r="M189" s="15">
        <v>400.04092000000003</v>
      </c>
      <c r="N189" s="15">
        <v>324.77611000000002</v>
      </c>
      <c r="O189" s="15">
        <f t="shared" si="150"/>
        <v>291</v>
      </c>
      <c r="P189" s="15">
        <v>291</v>
      </c>
      <c r="Q189" s="15"/>
      <c r="R189" s="15">
        <f t="shared" si="151"/>
        <v>301.60000000000002</v>
      </c>
      <c r="S189" s="15">
        <v>301.60000000000002</v>
      </c>
      <c r="T189" s="15"/>
      <c r="U189" s="15">
        <f t="shared" si="152"/>
        <v>302.8</v>
      </c>
      <c r="V189" s="15">
        <v>302.8</v>
      </c>
      <c r="W189" s="9"/>
    </row>
    <row r="190" spans="1:23" s="279" customFormat="1">
      <c r="A190" s="406" t="s">
        <v>51</v>
      </c>
      <c r="B190" s="433" t="s">
        <v>32</v>
      </c>
      <c r="C190" s="454"/>
      <c r="D190" s="420"/>
      <c r="E190" s="421"/>
      <c r="F190" s="421"/>
      <c r="G190" s="421"/>
      <c r="H190" s="396">
        <v>800</v>
      </c>
      <c r="I190" s="454"/>
      <c r="J190" s="454"/>
      <c r="K190" s="420"/>
      <c r="L190" s="15">
        <f>L191</f>
        <v>0</v>
      </c>
      <c r="M190" s="15">
        <f t="shared" ref="M190:W190" si="153">M191</f>
        <v>63.229080000000003</v>
      </c>
      <c r="N190" s="15">
        <f t="shared" si="153"/>
        <v>48.439079999999997</v>
      </c>
      <c r="O190" s="15">
        <f t="shared" si="153"/>
        <v>48.2</v>
      </c>
      <c r="P190" s="15">
        <f t="shared" si="153"/>
        <v>48.2</v>
      </c>
      <c r="Q190" s="15">
        <f t="shared" si="153"/>
        <v>0</v>
      </c>
      <c r="R190" s="15">
        <f t="shared" si="153"/>
        <v>50</v>
      </c>
      <c r="S190" s="15">
        <f t="shared" si="153"/>
        <v>50</v>
      </c>
      <c r="T190" s="15">
        <f t="shared" si="153"/>
        <v>0</v>
      </c>
      <c r="U190" s="15">
        <f t="shared" si="153"/>
        <v>50.1</v>
      </c>
      <c r="V190" s="15">
        <f t="shared" si="153"/>
        <v>50.1</v>
      </c>
      <c r="W190" s="15">
        <f t="shared" si="153"/>
        <v>0</v>
      </c>
    </row>
    <row r="191" spans="1:23" s="279" customFormat="1" ht="31.5">
      <c r="A191" s="406" t="s">
        <v>52</v>
      </c>
      <c r="B191" s="433" t="s">
        <v>1031</v>
      </c>
      <c r="C191" s="454"/>
      <c r="D191" s="420"/>
      <c r="E191" s="421"/>
      <c r="F191" s="421"/>
      <c r="G191" s="421"/>
      <c r="H191" s="396">
        <v>800</v>
      </c>
      <c r="I191" s="454"/>
      <c r="J191" s="454"/>
      <c r="K191" s="420"/>
      <c r="L191" s="15">
        <f>L192</f>
        <v>0</v>
      </c>
      <c r="M191" s="15">
        <f t="shared" ref="M191" si="154">M192</f>
        <v>63.229080000000003</v>
      </c>
      <c r="N191" s="15">
        <f t="shared" ref="N191:W191" si="155">N192</f>
        <v>48.439079999999997</v>
      </c>
      <c r="O191" s="15">
        <f t="shared" si="155"/>
        <v>48.2</v>
      </c>
      <c r="P191" s="15">
        <f t="shared" si="155"/>
        <v>48.2</v>
      </c>
      <c r="Q191" s="15">
        <f t="shared" si="155"/>
        <v>0</v>
      </c>
      <c r="R191" s="15">
        <f t="shared" si="155"/>
        <v>50</v>
      </c>
      <c r="S191" s="15">
        <f t="shared" si="155"/>
        <v>50</v>
      </c>
      <c r="T191" s="15">
        <f t="shared" si="155"/>
        <v>0</v>
      </c>
      <c r="U191" s="15">
        <f t="shared" si="155"/>
        <v>50.1</v>
      </c>
      <c r="V191" s="15">
        <f t="shared" si="155"/>
        <v>50.1</v>
      </c>
      <c r="W191" s="15">
        <f t="shared" si="155"/>
        <v>0</v>
      </c>
    </row>
    <row r="192" spans="1:23" s="279" customFormat="1" ht="110.25">
      <c r="A192" s="279" t="s">
        <v>1025</v>
      </c>
      <c r="B192" s="464" t="s">
        <v>1019</v>
      </c>
      <c r="C192" s="390"/>
      <c r="D192" s="390"/>
      <c r="E192" s="421" t="s">
        <v>119</v>
      </c>
      <c r="F192" s="421" t="s">
        <v>119</v>
      </c>
      <c r="G192" s="421" t="s">
        <v>126</v>
      </c>
      <c r="H192" s="396">
        <v>800</v>
      </c>
      <c r="I192" s="301" t="s">
        <v>1121</v>
      </c>
      <c r="J192" s="301" t="s">
        <v>1119</v>
      </c>
      <c r="K192" s="390"/>
      <c r="L192" s="15"/>
      <c r="M192" s="15">
        <v>63.229080000000003</v>
      </c>
      <c r="N192" s="15">
        <v>48.439079999999997</v>
      </c>
      <c r="O192" s="15">
        <f>SUM(P192:Q192)</f>
        <v>48.2</v>
      </c>
      <c r="P192" s="15">
        <v>48.2</v>
      </c>
      <c r="Q192" s="15"/>
      <c r="R192" s="15">
        <f>SUM(S192:T192)</f>
        <v>50</v>
      </c>
      <c r="S192" s="15">
        <v>50</v>
      </c>
      <c r="T192" s="15"/>
      <c r="U192" s="15">
        <f>SUM(V192:W192)</f>
        <v>50.1</v>
      </c>
      <c r="V192" s="15">
        <v>50.1</v>
      </c>
      <c r="W192" s="9"/>
    </row>
    <row r="193" spans="1:23" s="151" customFormat="1">
      <c r="A193" s="838" t="s">
        <v>79</v>
      </c>
      <c r="B193" s="847"/>
      <c r="C193" s="847"/>
      <c r="D193" s="847"/>
      <c r="E193" s="847"/>
      <c r="F193" s="847"/>
      <c r="G193" s="847"/>
      <c r="H193" s="847"/>
      <c r="I193" s="847"/>
      <c r="J193" s="847"/>
      <c r="K193" s="848"/>
      <c r="L193" s="149">
        <f t="shared" ref="L193:N193" si="156">SUM(L194)</f>
        <v>9941.9</v>
      </c>
      <c r="M193" s="149">
        <f>SUM(M194)</f>
        <v>0</v>
      </c>
      <c r="N193" s="149">
        <f t="shared" si="156"/>
        <v>0</v>
      </c>
      <c r="O193" s="149">
        <f t="shared" ref="O193:W193" si="157">SUM(O194)</f>
        <v>0</v>
      </c>
      <c r="P193" s="149">
        <f t="shared" si="157"/>
        <v>0</v>
      </c>
      <c r="Q193" s="149">
        <f t="shared" si="157"/>
        <v>0</v>
      </c>
      <c r="R193" s="149">
        <f t="shared" si="157"/>
        <v>0</v>
      </c>
      <c r="S193" s="149">
        <f t="shared" si="157"/>
        <v>0</v>
      </c>
      <c r="T193" s="149">
        <f t="shared" si="157"/>
        <v>0</v>
      </c>
      <c r="U193" s="149">
        <f t="shared" si="157"/>
        <v>0</v>
      </c>
      <c r="V193" s="149">
        <f t="shared" si="157"/>
        <v>0</v>
      </c>
      <c r="W193" s="150">
        <f t="shared" si="157"/>
        <v>0</v>
      </c>
    </row>
    <row r="194" spans="1:23" s="29" customFormat="1">
      <c r="A194" s="841" t="s">
        <v>37</v>
      </c>
      <c r="B194" s="842"/>
      <c r="C194" s="842"/>
      <c r="D194" s="842"/>
      <c r="E194" s="842"/>
      <c r="F194" s="842"/>
      <c r="G194" s="842"/>
      <c r="H194" s="842"/>
      <c r="I194" s="842"/>
      <c r="J194" s="842"/>
      <c r="K194" s="843"/>
      <c r="L194" s="7">
        <f t="shared" ref="L194" si="158">SUM(L195,L203)</f>
        <v>9941.9</v>
      </c>
      <c r="M194" s="7">
        <f t="shared" ref="M194:N194" si="159">SUM(M195,M203)</f>
        <v>0</v>
      </c>
      <c r="N194" s="7">
        <f t="shared" si="159"/>
        <v>0</v>
      </c>
      <c r="O194" s="7">
        <f>SUM(P194:Q194)</f>
        <v>0</v>
      </c>
      <c r="P194" s="7">
        <f>SUM(P195,P203)</f>
        <v>0</v>
      </c>
      <c r="Q194" s="7">
        <f>SUM(Q195,Q203)</f>
        <v>0</v>
      </c>
      <c r="R194" s="7">
        <f>SUM(S194:T194)</f>
        <v>0</v>
      </c>
      <c r="S194" s="7">
        <f>SUM(S195,S203)</f>
        <v>0</v>
      </c>
      <c r="T194" s="7">
        <f>SUM(T195,T203)</f>
        <v>0</v>
      </c>
      <c r="U194" s="7">
        <f>SUM(V194:W194)</f>
        <v>0</v>
      </c>
      <c r="V194" s="7">
        <f>SUM(V195,V203)</f>
        <v>0</v>
      </c>
      <c r="W194" s="13">
        <f>SUM(W195,W203)</f>
        <v>0</v>
      </c>
    </row>
    <row r="195" spans="1:23" s="29" customFormat="1" ht="78.75">
      <c r="A195" s="384" t="s">
        <v>34</v>
      </c>
      <c r="B195" s="433" t="s">
        <v>99</v>
      </c>
      <c r="C195" s="259"/>
      <c r="D195" s="393"/>
      <c r="E195" s="433"/>
      <c r="F195" s="433"/>
      <c r="G195" s="433"/>
      <c r="H195" s="396">
        <v>600</v>
      </c>
      <c r="I195" s="454"/>
      <c r="J195" s="446"/>
      <c r="K195" s="393"/>
      <c r="L195" s="15">
        <f t="shared" ref="L195:N195" si="160">SUM(L196:L202)</f>
        <v>8665.5</v>
      </c>
      <c r="M195" s="15">
        <f>SUM(M196:M202)</f>
        <v>0</v>
      </c>
      <c r="N195" s="15">
        <f t="shared" si="160"/>
        <v>0</v>
      </c>
      <c r="O195" s="15">
        <f t="shared" ref="O195:W195" si="161">SUM(O196:O202)</f>
        <v>0</v>
      </c>
      <c r="P195" s="15">
        <f t="shared" si="161"/>
        <v>0</v>
      </c>
      <c r="Q195" s="15">
        <f t="shared" si="161"/>
        <v>0</v>
      </c>
      <c r="R195" s="15">
        <f t="shared" si="161"/>
        <v>0</v>
      </c>
      <c r="S195" s="15">
        <f t="shared" si="161"/>
        <v>0</v>
      </c>
      <c r="T195" s="15">
        <f t="shared" si="161"/>
        <v>0</v>
      </c>
      <c r="U195" s="15">
        <f t="shared" si="161"/>
        <v>0</v>
      </c>
      <c r="V195" s="15">
        <f t="shared" si="161"/>
        <v>0</v>
      </c>
      <c r="W195" s="9">
        <f t="shared" si="161"/>
        <v>0</v>
      </c>
    </row>
    <row r="196" spans="1:23" s="29" customFormat="1" ht="94.5">
      <c r="A196" s="384" t="s">
        <v>44</v>
      </c>
      <c r="B196" s="433" t="s">
        <v>871</v>
      </c>
      <c r="C196" s="64" t="s">
        <v>139</v>
      </c>
      <c r="D196" s="393"/>
      <c r="E196" s="421" t="s">
        <v>106</v>
      </c>
      <c r="F196" s="421">
        <v>10</v>
      </c>
      <c r="G196" s="421" t="s">
        <v>957</v>
      </c>
      <c r="H196" s="396">
        <v>611</v>
      </c>
      <c r="I196" s="867" t="s">
        <v>177</v>
      </c>
      <c r="J196" s="726" t="s">
        <v>201</v>
      </c>
      <c r="K196" s="393"/>
      <c r="L196" s="15">
        <v>2560.5</v>
      </c>
      <c r="M196" s="15"/>
      <c r="N196" s="15"/>
      <c r="O196" s="15"/>
      <c r="P196" s="15"/>
      <c r="Q196" s="15"/>
      <c r="R196" s="15"/>
      <c r="S196" s="15"/>
      <c r="T196" s="15"/>
      <c r="U196" s="15"/>
      <c r="V196" s="15"/>
      <c r="W196" s="9"/>
    </row>
    <row r="197" spans="1:23" s="29" customFormat="1" ht="78.75">
      <c r="A197" s="252" t="s">
        <v>80</v>
      </c>
      <c r="B197" s="433" t="s">
        <v>872</v>
      </c>
      <c r="C197" s="64" t="s">
        <v>178</v>
      </c>
      <c r="D197" s="393"/>
      <c r="E197" s="421" t="s">
        <v>106</v>
      </c>
      <c r="F197" s="421" t="s">
        <v>89</v>
      </c>
      <c r="G197" s="421" t="s">
        <v>952</v>
      </c>
      <c r="H197" s="396">
        <v>611</v>
      </c>
      <c r="I197" s="868"/>
      <c r="J197" s="728"/>
      <c r="K197" s="393"/>
      <c r="L197" s="15">
        <v>210</v>
      </c>
      <c r="M197" s="15"/>
      <c r="N197" s="15"/>
      <c r="O197" s="15"/>
      <c r="P197" s="15"/>
      <c r="Q197" s="15"/>
      <c r="R197" s="15"/>
      <c r="S197" s="15"/>
      <c r="T197" s="15"/>
      <c r="U197" s="15"/>
      <c r="V197" s="15"/>
      <c r="W197" s="9"/>
    </row>
    <row r="198" spans="1:23" s="29" customFormat="1" ht="141.75">
      <c r="A198" s="384" t="s">
        <v>82</v>
      </c>
      <c r="B198" s="433" t="s">
        <v>202</v>
      </c>
      <c r="C198" s="200" t="s">
        <v>111</v>
      </c>
      <c r="D198" s="393"/>
      <c r="E198" s="421" t="s">
        <v>104</v>
      </c>
      <c r="F198" s="421" t="s">
        <v>112</v>
      </c>
      <c r="G198" s="421" t="s">
        <v>958</v>
      </c>
      <c r="H198" s="396">
        <v>611</v>
      </c>
      <c r="I198" s="376" t="s">
        <v>203</v>
      </c>
      <c r="J198" s="35" t="s">
        <v>204</v>
      </c>
      <c r="K198" s="393"/>
      <c r="L198" s="15">
        <v>165.7</v>
      </c>
      <c r="M198" s="15"/>
      <c r="N198" s="15"/>
      <c r="O198" s="15"/>
      <c r="P198" s="15"/>
      <c r="Q198" s="15"/>
      <c r="R198" s="15"/>
      <c r="S198" s="15"/>
      <c r="T198" s="15"/>
      <c r="U198" s="15"/>
      <c r="V198" s="15"/>
      <c r="W198" s="9"/>
    </row>
    <row r="199" spans="1:23" s="29" customFormat="1" ht="47.25">
      <c r="A199" s="384" t="s">
        <v>182</v>
      </c>
      <c r="B199" s="433" t="s">
        <v>205</v>
      </c>
      <c r="C199" s="200" t="s">
        <v>183</v>
      </c>
      <c r="D199" s="393"/>
      <c r="E199" s="421" t="s">
        <v>119</v>
      </c>
      <c r="F199" s="421" t="s">
        <v>106</v>
      </c>
      <c r="G199" s="421" t="s">
        <v>954</v>
      </c>
      <c r="H199" s="396">
        <v>611</v>
      </c>
      <c r="I199" s="933" t="s">
        <v>206</v>
      </c>
      <c r="J199" s="726" t="s">
        <v>207</v>
      </c>
      <c r="K199" s="393"/>
      <c r="L199" s="15">
        <v>2849</v>
      </c>
      <c r="M199" s="15"/>
      <c r="N199" s="15"/>
      <c r="O199" s="15"/>
      <c r="P199" s="15"/>
      <c r="Q199" s="15"/>
      <c r="R199" s="15"/>
      <c r="S199" s="15"/>
      <c r="T199" s="15"/>
      <c r="U199" s="15"/>
      <c r="V199" s="15"/>
      <c r="W199" s="9"/>
    </row>
    <row r="200" spans="1:23" s="29" customFormat="1" ht="63">
      <c r="A200" s="384" t="s">
        <v>184</v>
      </c>
      <c r="B200" s="433" t="s">
        <v>208</v>
      </c>
      <c r="C200" s="200" t="s">
        <v>121</v>
      </c>
      <c r="D200" s="393"/>
      <c r="E200" s="421" t="s">
        <v>119</v>
      </c>
      <c r="F200" s="421" t="s">
        <v>106</v>
      </c>
      <c r="G200" s="421" t="s">
        <v>188</v>
      </c>
      <c r="H200" s="396">
        <v>611</v>
      </c>
      <c r="I200" s="934"/>
      <c r="J200" s="727"/>
      <c r="K200" s="393"/>
      <c r="L200" s="15">
        <v>20</v>
      </c>
      <c r="M200" s="15"/>
      <c r="N200" s="15"/>
      <c r="O200" s="15"/>
      <c r="P200" s="15"/>
      <c r="Q200" s="15"/>
      <c r="R200" s="15"/>
      <c r="S200" s="15"/>
      <c r="T200" s="15"/>
      <c r="U200" s="15"/>
      <c r="V200" s="15"/>
      <c r="W200" s="9"/>
    </row>
    <row r="201" spans="1:23" s="29" customFormat="1" ht="47.25">
      <c r="A201" s="384" t="s">
        <v>185</v>
      </c>
      <c r="B201" s="433" t="s">
        <v>209</v>
      </c>
      <c r="C201" s="200" t="s">
        <v>191</v>
      </c>
      <c r="D201" s="393"/>
      <c r="E201" s="421" t="s">
        <v>192</v>
      </c>
      <c r="F201" s="421" t="s">
        <v>193</v>
      </c>
      <c r="G201" s="421" t="s">
        <v>956</v>
      </c>
      <c r="H201" s="396">
        <v>611</v>
      </c>
      <c r="I201" s="934"/>
      <c r="J201" s="727"/>
      <c r="K201" s="393"/>
      <c r="L201" s="15">
        <v>44.6</v>
      </c>
      <c r="M201" s="15"/>
      <c r="N201" s="15"/>
      <c r="O201" s="15"/>
      <c r="P201" s="15"/>
      <c r="Q201" s="15"/>
      <c r="R201" s="15"/>
      <c r="S201" s="15"/>
      <c r="T201" s="15"/>
      <c r="U201" s="15"/>
      <c r="V201" s="15"/>
      <c r="W201" s="9"/>
    </row>
    <row r="202" spans="1:23" s="29" customFormat="1" ht="63">
      <c r="A202" s="384" t="s">
        <v>189</v>
      </c>
      <c r="B202" s="433" t="s">
        <v>210</v>
      </c>
      <c r="C202" s="200" t="s">
        <v>211</v>
      </c>
      <c r="D202" s="393"/>
      <c r="E202" s="421" t="s">
        <v>119</v>
      </c>
      <c r="F202" s="421" t="s">
        <v>119</v>
      </c>
      <c r="G202" s="421" t="s">
        <v>126</v>
      </c>
      <c r="H202" s="396">
        <v>611</v>
      </c>
      <c r="I202" s="935"/>
      <c r="J202" s="728"/>
      <c r="K202" s="393"/>
      <c r="L202" s="15">
        <v>2815.7</v>
      </c>
      <c r="M202" s="15"/>
      <c r="N202" s="15"/>
      <c r="O202" s="15"/>
      <c r="P202" s="15"/>
      <c r="Q202" s="15"/>
      <c r="R202" s="15"/>
      <c r="S202" s="15"/>
      <c r="T202" s="15"/>
      <c r="U202" s="15"/>
      <c r="V202" s="15"/>
      <c r="W202" s="9"/>
    </row>
    <row r="203" spans="1:23" s="29" customFormat="1">
      <c r="A203" s="384" t="s">
        <v>35</v>
      </c>
      <c r="B203" s="8" t="s">
        <v>36</v>
      </c>
      <c r="C203" s="259"/>
      <c r="D203" s="393"/>
      <c r="E203" s="433"/>
      <c r="F203" s="433"/>
      <c r="G203" s="433"/>
      <c r="H203" s="396">
        <v>600</v>
      </c>
      <c r="I203" s="454"/>
      <c r="J203" s="446"/>
      <c r="K203" s="393"/>
      <c r="L203" s="15">
        <f t="shared" ref="L203:W203" si="162">SUM(L204:L207)</f>
        <v>1276.3999999999999</v>
      </c>
      <c r="M203" s="15">
        <f t="shared" si="162"/>
        <v>0</v>
      </c>
      <c r="N203" s="15">
        <f t="shared" si="162"/>
        <v>0</v>
      </c>
      <c r="O203" s="15">
        <f t="shared" si="162"/>
        <v>0</v>
      </c>
      <c r="P203" s="15">
        <f t="shared" si="162"/>
        <v>0</v>
      </c>
      <c r="Q203" s="15">
        <f t="shared" si="162"/>
        <v>0</v>
      </c>
      <c r="R203" s="15">
        <f t="shared" si="162"/>
        <v>0</v>
      </c>
      <c r="S203" s="15">
        <f t="shared" si="162"/>
        <v>0</v>
      </c>
      <c r="T203" s="15">
        <f t="shared" si="162"/>
        <v>0</v>
      </c>
      <c r="U203" s="15">
        <f t="shared" si="162"/>
        <v>0</v>
      </c>
      <c r="V203" s="15">
        <f t="shared" si="162"/>
        <v>0</v>
      </c>
      <c r="W203" s="9">
        <f t="shared" si="162"/>
        <v>0</v>
      </c>
    </row>
    <row r="204" spans="1:23" s="29" customFormat="1" ht="94.5">
      <c r="A204" s="384" t="s">
        <v>166</v>
      </c>
      <c r="B204" s="433" t="s">
        <v>212</v>
      </c>
      <c r="C204" s="259"/>
      <c r="D204" s="393"/>
      <c r="E204" s="421" t="s">
        <v>213</v>
      </c>
      <c r="F204" s="421" t="s">
        <v>214</v>
      </c>
      <c r="G204" s="433">
        <v>7770226000</v>
      </c>
      <c r="H204" s="396">
        <v>612</v>
      </c>
      <c r="I204" s="403" t="s">
        <v>215</v>
      </c>
      <c r="J204" s="65">
        <v>42213</v>
      </c>
      <c r="K204" s="393"/>
      <c r="L204" s="15">
        <v>150</v>
      </c>
      <c r="M204" s="15"/>
      <c r="N204" s="15"/>
      <c r="O204" s="15"/>
      <c r="P204" s="15"/>
      <c r="Q204" s="15"/>
      <c r="R204" s="15"/>
      <c r="S204" s="15"/>
      <c r="T204" s="15"/>
      <c r="U204" s="15"/>
      <c r="V204" s="15"/>
      <c r="W204" s="9"/>
    </row>
    <row r="205" spans="1:23" s="29" customFormat="1" ht="63">
      <c r="A205" s="384" t="s">
        <v>216</v>
      </c>
      <c r="B205" s="8" t="s">
        <v>217</v>
      </c>
      <c r="C205" s="259"/>
      <c r="D205" s="393"/>
      <c r="E205" s="421" t="s">
        <v>104</v>
      </c>
      <c r="F205" s="421" t="s">
        <v>112</v>
      </c>
      <c r="G205" s="421" t="s">
        <v>218</v>
      </c>
      <c r="H205" s="396">
        <v>612</v>
      </c>
      <c r="I205" s="933" t="s">
        <v>816</v>
      </c>
      <c r="J205" s="855" t="s">
        <v>204</v>
      </c>
      <c r="K205" s="393"/>
      <c r="L205" s="15">
        <v>652</v>
      </c>
      <c r="M205" s="15"/>
      <c r="N205" s="15"/>
      <c r="O205" s="15"/>
      <c r="P205" s="15"/>
      <c r="Q205" s="15"/>
      <c r="R205" s="15"/>
      <c r="S205" s="15"/>
      <c r="T205" s="15"/>
      <c r="U205" s="15"/>
      <c r="V205" s="15"/>
      <c r="W205" s="9"/>
    </row>
    <row r="206" spans="1:23" s="29" customFormat="1" ht="63">
      <c r="A206" s="384" t="s">
        <v>132</v>
      </c>
      <c r="B206" s="8" t="s">
        <v>217</v>
      </c>
      <c r="C206" s="259"/>
      <c r="D206" s="393"/>
      <c r="E206" s="421" t="s">
        <v>104</v>
      </c>
      <c r="F206" s="421" t="s">
        <v>112</v>
      </c>
      <c r="G206" s="421" t="s">
        <v>219</v>
      </c>
      <c r="H206" s="396">
        <v>612</v>
      </c>
      <c r="I206" s="935"/>
      <c r="J206" s="856"/>
      <c r="K206" s="393"/>
      <c r="L206" s="15">
        <v>383.6</v>
      </c>
      <c r="M206" s="15"/>
      <c r="N206" s="15"/>
      <c r="O206" s="15"/>
      <c r="P206" s="15"/>
      <c r="Q206" s="15"/>
      <c r="R206" s="15"/>
      <c r="S206" s="15"/>
      <c r="T206" s="15"/>
      <c r="U206" s="15"/>
      <c r="V206" s="15"/>
      <c r="W206" s="9"/>
    </row>
    <row r="207" spans="1:23" s="143" customFormat="1" ht="126">
      <c r="A207" s="384" t="s">
        <v>220</v>
      </c>
      <c r="B207" s="403" t="s">
        <v>221</v>
      </c>
      <c r="C207" s="259"/>
      <c r="D207" s="393"/>
      <c r="E207" s="421" t="s">
        <v>119</v>
      </c>
      <c r="F207" s="421" t="s">
        <v>106</v>
      </c>
      <c r="G207" s="421" t="s">
        <v>222</v>
      </c>
      <c r="H207" s="396">
        <v>612</v>
      </c>
      <c r="I207" s="266" t="s">
        <v>181</v>
      </c>
      <c r="J207" s="35" t="s">
        <v>223</v>
      </c>
      <c r="K207" s="393"/>
      <c r="L207" s="15">
        <v>90.8</v>
      </c>
      <c r="M207" s="15"/>
      <c r="N207" s="15"/>
      <c r="O207" s="15"/>
      <c r="P207" s="15"/>
      <c r="Q207" s="15"/>
      <c r="R207" s="15"/>
      <c r="S207" s="15"/>
      <c r="T207" s="15"/>
      <c r="U207" s="15"/>
      <c r="V207" s="15"/>
      <c r="W207" s="9"/>
    </row>
    <row r="208" spans="1:23" s="28" customFormat="1">
      <c r="A208" s="253" t="s">
        <v>15</v>
      </c>
      <c r="B208" s="254" t="s">
        <v>16</v>
      </c>
      <c r="C208" s="255"/>
      <c r="D208" s="256"/>
      <c r="E208" s="254"/>
      <c r="F208" s="254"/>
      <c r="G208" s="254"/>
      <c r="H208" s="254">
        <v>300</v>
      </c>
      <c r="I208" s="257"/>
      <c r="J208" s="255"/>
      <c r="K208" s="256"/>
      <c r="L208" s="258">
        <f t="shared" ref="L208:N208" si="163">SUM(L209)</f>
        <v>27.6</v>
      </c>
      <c r="M208" s="258">
        <f t="shared" si="163"/>
        <v>0</v>
      </c>
      <c r="N208" s="258">
        <f t="shared" si="163"/>
        <v>0</v>
      </c>
      <c r="O208" s="258">
        <f t="shared" ref="O208:W208" si="164">SUM(O209)</f>
        <v>0</v>
      </c>
      <c r="P208" s="258">
        <f t="shared" si="164"/>
        <v>0</v>
      </c>
      <c r="Q208" s="258">
        <f t="shared" si="164"/>
        <v>0</v>
      </c>
      <c r="R208" s="258">
        <f t="shared" si="164"/>
        <v>0</v>
      </c>
      <c r="S208" s="258">
        <f t="shared" si="164"/>
        <v>0</v>
      </c>
      <c r="T208" s="258">
        <f t="shared" si="164"/>
        <v>0</v>
      </c>
      <c r="U208" s="258">
        <f t="shared" si="164"/>
        <v>0</v>
      </c>
      <c r="V208" s="258">
        <f t="shared" si="164"/>
        <v>0</v>
      </c>
      <c r="W208" s="258">
        <f t="shared" si="164"/>
        <v>0</v>
      </c>
    </row>
    <row r="209" spans="1:23" s="151" customFormat="1">
      <c r="A209" s="838" t="s">
        <v>918</v>
      </c>
      <c r="B209" s="847"/>
      <c r="C209" s="847"/>
      <c r="D209" s="847"/>
      <c r="E209" s="847"/>
      <c r="F209" s="847"/>
      <c r="G209" s="847"/>
      <c r="H209" s="847">
        <v>320</v>
      </c>
      <c r="I209" s="847"/>
      <c r="J209" s="847"/>
      <c r="K209" s="848"/>
      <c r="L209" s="149">
        <f t="shared" ref="L209:N209" si="165">SUM(L210:L210)</f>
        <v>27.6</v>
      </c>
      <c r="M209" s="149">
        <f t="shared" si="165"/>
        <v>0</v>
      </c>
      <c r="N209" s="149">
        <f t="shared" si="165"/>
        <v>0</v>
      </c>
      <c r="O209" s="149">
        <f t="shared" ref="O209:W209" si="166">SUM(O210:O210)</f>
        <v>0</v>
      </c>
      <c r="P209" s="149">
        <f t="shared" si="166"/>
        <v>0</v>
      </c>
      <c r="Q209" s="149">
        <f t="shared" si="166"/>
        <v>0</v>
      </c>
      <c r="R209" s="149">
        <f t="shared" si="166"/>
        <v>0</v>
      </c>
      <c r="S209" s="149">
        <f t="shared" si="166"/>
        <v>0</v>
      </c>
      <c r="T209" s="149">
        <f t="shared" si="166"/>
        <v>0</v>
      </c>
      <c r="U209" s="149">
        <f t="shared" si="166"/>
        <v>0</v>
      </c>
      <c r="V209" s="149">
        <f t="shared" si="166"/>
        <v>0</v>
      </c>
      <c r="W209" s="150">
        <f t="shared" si="166"/>
        <v>0</v>
      </c>
    </row>
    <row r="210" spans="1:23" s="26" customFormat="1">
      <c r="A210" s="384" t="s">
        <v>12</v>
      </c>
      <c r="B210" s="433" t="s">
        <v>224</v>
      </c>
      <c r="C210" s="259"/>
      <c r="D210" s="393"/>
      <c r="E210" s="421" t="s">
        <v>103</v>
      </c>
      <c r="F210" s="421" t="s">
        <v>104</v>
      </c>
      <c r="G210" s="421" t="s">
        <v>225</v>
      </c>
      <c r="H210" s="396"/>
      <c r="I210" s="404" t="s">
        <v>226</v>
      </c>
      <c r="J210" s="446"/>
      <c r="K210" s="393"/>
      <c r="L210" s="15">
        <v>27.6</v>
      </c>
      <c r="M210" s="15"/>
      <c r="N210" s="15"/>
      <c r="O210" s="15"/>
      <c r="P210" s="15"/>
      <c r="Q210" s="15"/>
      <c r="R210" s="15"/>
      <c r="S210" s="15"/>
      <c r="T210" s="15"/>
      <c r="U210" s="15">
        <f>SUM(V210:W210)</f>
        <v>0</v>
      </c>
      <c r="V210" s="15"/>
      <c r="W210" s="9"/>
    </row>
    <row r="211" spans="1:23" s="138" customFormat="1" ht="31.5">
      <c r="A211" s="38" t="s">
        <v>227</v>
      </c>
      <c r="B211" s="39" t="s">
        <v>228</v>
      </c>
      <c r="C211" s="40"/>
      <c r="D211" s="40"/>
      <c r="E211" s="40"/>
      <c r="F211" s="40"/>
      <c r="G211" s="40"/>
      <c r="H211" s="40"/>
      <c r="I211" s="40"/>
      <c r="J211" s="40"/>
      <c r="K211" s="40" t="s">
        <v>66</v>
      </c>
      <c r="L211" s="10">
        <f t="shared" ref="L211:W211" si="167">SUM(L212+L254)</f>
        <v>11158.51218</v>
      </c>
      <c r="M211" s="10">
        <f t="shared" si="167"/>
        <v>11894.7372</v>
      </c>
      <c r="N211" s="10">
        <f t="shared" si="167"/>
        <v>6996.7747099999997</v>
      </c>
      <c r="O211" s="10">
        <f t="shared" si="167"/>
        <v>10988.6</v>
      </c>
      <c r="P211" s="10">
        <f t="shared" si="167"/>
        <v>10988.6</v>
      </c>
      <c r="Q211" s="10">
        <f t="shared" si="167"/>
        <v>0</v>
      </c>
      <c r="R211" s="10">
        <f t="shared" si="167"/>
        <v>11536.5</v>
      </c>
      <c r="S211" s="10">
        <f t="shared" si="167"/>
        <v>11536.5</v>
      </c>
      <c r="T211" s="10">
        <f t="shared" si="167"/>
        <v>0</v>
      </c>
      <c r="U211" s="10">
        <f t="shared" si="167"/>
        <v>11735.3</v>
      </c>
      <c r="V211" s="10">
        <f t="shared" si="167"/>
        <v>11735.3</v>
      </c>
      <c r="W211" s="220">
        <f t="shared" si="167"/>
        <v>0</v>
      </c>
    </row>
    <row r="212" spans="1:23" s="143" customFormat="1">
      <c r="A212" s="136" t="s">
        <v>9</v>
      </c>
      <c r="B212" s="844" t="s">
        <v>71</v>
      </c>
      <c r="C212" s="845"/>
      <c r="D212" s="845"/>
      <c r="E212" s="845"/>
      <c r="F212" s="845"/>
      <c r="G212" s="845"/>
      <c r="H212" s="845"/>
      <c r="I212" s="845"/>
      <c r="J212" s="845"/>
      <c r="K212" s="846"/>
      <c r="L212" s="137">
        <f t="shared" ref="L212:W212" si="168">SUM(L213,L238,L241,L217)</f>
        <v>11132.790010000001</v>
      </c>
      <c r="M212" s="137">
        <f t="shared" si="168"/>
        <v>11894.7372</v>
      </c>
      <c r="N212" s="137">
        <f t="shared" si="168"/>
        <v>6996.7747099999997</v>
      </c>
      <c r="O212" s="137">
        <f t="shared" si="168"/>
        <v>10988.6</v>
      </c>
      <c r="P212" s="137">
        <f t="shared" si="168"/>
        <v>10988.6</v>
      </c>
      <c r="Q212" s="137">
        <f t="shared" si="168"/>
        <v>0</v>
      </c>
      <c r="R212" s="137">
        <f t="shared" si="168"/>
        <v>11536.5</v>
      </c>
      <c r="S212" s="137">
        <f t="shared" si="168"/>
        <v>11536.5</v>
      </c>
      <c r="T212" s="137">
        <f t="shared" si="168"/>
        <v>0</v>
      </c>
      <c r="U212" s="137">
        <f t="shared" si="168"/>
        <v>11735.3</v>
      </c>
      <c r="V212" s="137">
        <f t="shared" si="168"/>
        <v>11735.3</v>
      </c>
      <c r="W212" s="137">
        <f t="shared" si="168"/>
        <v>0</v>
      </c>
    </row>
    <row r="213" spans="1:23" s="151" customFormat="1">
      <c r="A213" s="838" t="s">
        <v>58</v>
      </c>
      <c r="B213" s="847"/>
      <c r="C213" s="847"/>
      <c r="D213" s="847"/>
      <c r="E213" s="847"/>
      <c r="F213" s="847"/>
      <c r="G213" s="847"/>
      <c r="H213" s="847"/>
      <c r="I213" s="847"/>
      <c r="J213" s="847"/>
      <c r="K213" s="848"/>
      <c r="L213" s="149">
        <f t="shared" ref="L213" si="169">SUM(L214:L216)</f>
        <v>2532.6</v>
      </c>
      <c r="M213" s="149">
        <f t="shared" ref="M213:N213" si="170">SUM(M214:M216)</f>
        <v>2979.8680000000004</v>
      </c>
      <c r="N213" s="149">
        <f t="shared" si="170"/>
        <v>1676.0528400000001</v>
      </c>
      <c r="O213" s="149">
        <f t="shared" ref="O213:W213" si="171">SUM(O214:O216)</f>
        <v>2079.4</v>
      </c>
      <c r="P213" s="149">
        <f t="shared" si="171"/>
        <v>2079.4</v>
      </c>
      <c r="Q213" s="149">
        <f t="shared" si="171"/>
        <v>0</v>
      </c>
      <c r="R213" s="149">
        <f t="shared" si="171"/>
        <v>2231.4</v>
      </c>
      <c r="S213" s="149">
        <f t="shared" si="171"/>
        <v>2231.4</v>
      </c>
      <c r="T213" s="149">
        <f t="shared" si="171"/>
        <v>0</v>
      </c>
      <c r="U213" s="149">
        <f t="shared" si="171"/>
        <v>2319.7999999999997</v>
      </c>
      <c r="V213" s="149">
        <f t="shared" si="171"/>
        <v>2319.7999999999997</v>
      </c>
      <c r="W213" s="150">
        <f t="shared" si="171"/>
        <v>0</v>
      </c>
    </row>
    <row r="214" spans="1:23">
      <c r="A214" s="406" t="s">
        <v>10</v>
      </c>
      <c r="B214" s="433" t="s">
        <v>72</v>
      </c>
      <c r="C214" s="390"/>
      <c r="D214" s="390"/>
      <c r="E214" s="421" t="s">
        <v>103</v>
      </c>
      <c r="F214" s="421" t="s">
        <v>104</v>
      </c>
      <c r="G214" s="421" t="s">
        <v>169</v>
      </c>
      <c r="H214" s="396">
        <v>100</v>
      </c>
      <c r="I214" s="704" t="s">
        <v>229</v>
      </c>
      <c r="J214" s="729" t="s">
        <v>230</v>
      </c>
      <c r="K214" s="729"/>
      <c r="L214" s="15">
        <v>2319.1999999999998</v>
      </c>
      <c r="M214" s="15">
        <v>2747.768</v>
      </c>
      <c r="N214" s="15">
        <v>1540.22389</v>
      </c>
      <c r="O214" s="15">
        <f>SUM(P214:Q214)</f>
        <v>1865.4</v>
      </c>
      <c r="P214" s="15">
        <v>1865.4</v>
      </c>
      <c r="Q214" s="15">
        <v>0</v>
      </c>
      <c r="R214" s="15">
        <f>SUM(S214:T214)</f>
        <v>1993.6</v>
      </c>
      <c r="S214" s="15">
        <v>1993.6</v>
      </c>
      <c r="T214" s="15">
        <v>0</v>
      </c>
      <c r="U214" s="15">
        <f>SUM(V214:W214)</f>
        <v>2081.1</v>
      </c>
      <c r="V214" s="15">
        <v>2081.1</v>
      </c>
      <c r="W214" s="9">
        <v>0</v>
      </c>
    </row>
    <row r="215" spans="1:23" ht="31.5">
      <c r="A215" s="406" t="s">
        <v>11</v>
      </c>
      <c r="B215" s="433" t="s">
        <v>73</v>
      </c>
      <c r="C215" s="454"/>
      <c r="D215" s="420"/>
      <c r="E215" s="421" t="s">
        <v>103</v>
      </c>
      <c r="F215" s="421" t="s">
        <v>104</v>
      </c>
      <c r="G215" s="421" t="s">
        <v>169</v>
      </c>
      <c r="H215" s="396">
        <v>200</v>
      </c>
      <c r="I215" s="705"/>
      <c r="J215" s="730"/>
      <c r="K215" s="730"/>
      <c r="L215" s="15">
        <v>205.8</v>
      </c>
      <c r="M215" s="15">
        <v>224.8</v>
      </c>
      <c r="N215" s="15">
        <v>135.41739000000001</v>
      </c>
      <c r="O215" s="15">
        <f>SUM(P215:Q215)</f>
        <v>214</v>
      </c>
      <c r="P215" s="15">
        <v>214</v>
      </c>
      <c r="Q215" s="15">
        <v>0</v>
      </c>
      <c r="R215" s="15">
        <f>SUM(S215:T215)</f>
        <v>237.8</v>
      </c>
      <c r="S215" s="15">
        <v>237.8</v>
      </c>
      <c r="T215" s="15">
        <v>0</v>
      </c>
      <c r="U215" s="15">
        <f>SUM(V215:W215)</f>
        <v>238.7</v>
      </c>
      <c r="V215" s="15">
        <v>238.7</v>
      </c>
      <c r="W215" s="9">
        <v>0</v>
      </c>
    </row>
    <row r="216" spans="1:23" s="151" customFormat="1">
      <c r="A216" s="406" t="s">
        <v>21</v>
      </c>
      <c r="B216" s="433" t="s">
        <v>32</v>
      </c>
      <c r="C216" s="454"/>
      <c r="D216" s="420"/>
      <c r="E216" s="421" t="s">
        <v>103</v>
      </c>
      <c r="F216" s="421" t="s">
        <v>104</v>
      </c>
      <c r="G216" s="421" t="s">
        <v>169</v>
      </c>
      <c r="H216" s="396">
        <v>800</v>
      </c>
      <c r="I216" s="706"/>
      <c r="J216" s="731"/>
      <c r="K216" s="731"/>
      <c r="L216" s="15">
        <v>7.6</v>
      </c>
      <c r="M216" s="15">
        <v>7.3</v>
      </c>
      <c r="N216" s="15">
        <v>0.41155999999999998</v>
      </c>
      <c r="O216" s="15">
        <f>SUM(P216:Q216)</f>
        <v>0</v>
      </c>
      <c r="P216" s="15"/>
      <c r="Q216" s="15">
        <v>0</v>
      </c>
      <c r="R216" s="15">
        <f>SUM(S216:T216)</f>
        <v>0</v>
      </c>
      <c r="S216" s="15"/>
      <c r="T216" s="15">
        <v>0</v>
      </c>
      <c r="U216" s="15">
        <f>SUM(V216:W216)</f>
        <v>0</v>
      </c>
      <c r="V216" s="15"/>
      <c r="W216" s="9">
        <v>0</v>
      </c>
    </row>
    <row r="217" spans="1:23" s="151" customFormat="1">
      <c r="A217" s="838" t="s">
        <v>97</v>
      </c>
      <c r="B217" s="847"/>
      <c r="C217" s="847"/>
      <c r="D217" s="847"/>
      <c r="E217" s="847"/>
      <c r="F217" s="847"/>
      <c r="G217" s="847"/>
      <c r="H217" s="847"/>
      <c r="I217" s="847"/>
      <c r="J217" s="847"/>
      <c r="K217" s="848"/>
      <c r="L217" s="149">
        <f t="shared" ref="L217:W217" si="172">L218+L222+L234</f>
        <v>0</v>
      </c>
      <c r="M217" s="149">
        <f t="shared" si="172"/>
        <v>8914.8691999999992</v>
      </c>
      <c r="N217" s="149">
        <f t="shared" si="172"/>
        <v>5320.7218699999994</v>
      </c>
      <c r="O217" s="149">
        <f t="shared" si="172"/>
        <v>8909.2000000000007</v>
      </c>
      <c r="P217" s="149">
        <f t="shared" si="172"/>
        <v>8909.2000000000007</v>
      </c>
      <c r="Q217" s="149">
        <f t="shared" si="172"/>
        <v>0</v>
      </c>
      <c r="R217" s="149">
        <f t="shared" si="172"/>
        <v>9305.1</v>
      </c>
      <c r="S217" s="149">
        <f t="shared" si="172"/>
        <v>9305.1</v>
      </c>
      <c r="T217" s="149">
        <f t="shared" si="172"/>
        <v>0</v>
      </c>
      <c r="U217" s="149">
        <f t="shared" si="172"/>
        <v>9415.5</v>
      </c>
      <c r="V217" s="149">
        <f t="shared" si="172"/>
        <v>9415.5</v>
      </c>
      <c r="W217" s="149">
        <f t="shared" si="172"/>
        <v>0</v>
      </c>
    </row>
    <row r="218" spans="1:23" s="279" customFormat="1">
      <c r="A218" s="406" t="s">
        <v>12</v>
      </c>
      <c r="B218" s="433" t="s">
        <v>59</v>
      </c>
      <c r="C218" s="390"/>
      <c r="D218" s="390"/>
      <c r="E218" s="433"/>
      <c r="F218" s="433"/>
      <c r="G218" s="433"/>
      <c r="H218" s="396">
        <v>100</v>
      </c>
      <c r="I218" s="76"/>
      <c r="J218" s="390"/>
      <c r="K218" s="390"/>
      <c r="L218" s="15">
        <f>SUM(L219:L221)</f>
        <v>0</v>
      </c>
      <c r="M218" s="15">
        <f>M219</f>
        <v>6229.4691999999995</v>
      </c>
      <c r="N218" s="15">
        <f t="shared" ref="N218:W218" si="173">N219</f>
        <v>3600.3608799999997</v>
      </c>
      <c r="O218" s="15">
        <f t="shared" si="173"/>
        <v>6209.1</v>
      </c>
      <c r="P218" s="15">
        <f t="shared" si="173"/>
        <v>6209.1</v>
      </c>
      <c r="Q218" s="15">
        <f t="shared" si="173"/>
        <v>0</v>
      </c>
      <c r="R218" s="15">
        <f t="shared" si="173"/>
        <v>6436.2000000000007</v>
      </c>
      <c r="S218" s="15">
        <f t="shared" si="173"/>
        <v>6436.2000000000007</v>
      </c>
      <c r="T218" s="15">
        <f t="shared" si="173"/>
        <v>0</v>
      </c>
      <c r="U218" s="15">
        <f t="shared" si="173"/>
        <v>6461.1</v>
      </c>
      <c r="V218" s="15">
        <f t="shared" si="173"/>
        <v>6461.1</v>
      </c>
      <c r="W218" s="15">
        <f t="shared" si="173"/>
        <v>0</v>
      </c>
    </row>
    <row r="219" spans="1:23" s="279" customFormat="1" ht="31.5">
      <c r="A219" s="406" t="s">
        <v>49</v>
      </c>
      <c r="B219" s="433" t="s">
        <v>1035</v>
      </c>
      <c r="C219" s="390"/>
      <c r="D219" s="390"/>
      <c r="E219" s="421"/>
      <c r="F219" s="421"/>
      <c r="G219" s="421"/>
      <c r="H219" s="396">
        <v>100</v>
      </c>
      <c r="I219" s="76"/>
      <c r="J219" s="390"/>
      <c r="K219" s="390"/>
      <c r="L219" s="15">
        <f>L221+L220</f>
        <v>0</v>
      </c>
      <c r="M219" s="15">
        <f>M221+M220</f>
        <v>6229.4691999999995</v>
      </c>
      <c r="N219" s="15">
        <f>N221+N220</f>
        <v>3600.3608799999997</v>
      </c>
      <c r="O219" s="15">
        <f>O221+O220</f>
        <v>6209.1</v>
      </c>
      <c r="P219" s="15">
        <f t="shared" ref="P219:W219" si="174">P221+P220</f>
        <v>6209.1</v>
      </c>
      <c r="Q219" s="15">
        <f t="shared" si="174"/>
        <v>0</v>
      </c>
      <c r="R219" s="15">
        <f t="shared" si="174"/>
        <v>6436.2000000000007</v>
      </c>
      <c r="S219" s="15">
        <f t="shared" si="174"/>
        <v>6436.2000000000007</v>
      </c>
      <c r="T219" s="15">
        <f t="shared" si="174"/>
        <v>0</v>
      </c>
      <c r="U219" s="15">
        <f t="shared" si="174"/>
        <v>6461.1</v>
      </c>
      <c r="V219" s="15">
        <f t="shared" si="174"/>
        <v>6461.1</v>
      </c>
      <c r="W219" s="15">
        <f t="shared" si="174"/>
        <v>0</v>
      </c>
    </row>
    <row r="220" spans="1:23" s="279" customFormat="1" ht="252">
      <c r="A220" s="406" t="s">
        <v>1020</v>
      </c>
      <c r="B220" s="398" t="s">
        <v>1023</v>
      </c>
      <c r="C220" s="390"/>
      <c r="D220" s="390"/>
      <c r="E220" s="421" t="s">
        <v>106</v>
      </c>
      <c r="F220" s="421" t="s">
        <v>89</v>
      </c>
      <c r="G220" s="421" t="s">
        <v>107</v>
      </c>
      <c r="H220" s="396">
        <v>100</v>
      </c>
      <c r="I220" s="425" t="s">
        <v>1083</v>
      </c>
      <c r="J220" s="426" t="s">
        <v>1084</v>
      </c>
      <c r="K220" s="390"/>
      <c r="L220" s="15"/>
      <c r="M220" s="15">
        <v>3702.7692000000002</v>
      </c>
      <c r="N220" s="15">
        <v>2153.0582599999998</v>
      </c>
      <c r="O220" s="15">
        <f>SUM(P220:Q220)</f>
        <v>3714.1</v>
      </c>
      <c r="P220" s="15">
        <v>3714.1</v>
      </c>
      <c r="Q220" s="15"/>
      <c r="R220" s="15">
        <f>SUM(S220:T220)</f>
        <v>3849.3</v>
      </c>
      <c r="S220" s="15">
        <v>3849.3</v>
      </c>
      <c r="T220" s="15"/>
      <c r="U220" s="15">
        <f>SUM(V220:W220)</f>
        <v>3864.1</v>
      </c>
      <c r="V220" s="15">
        <v>3864.1</v>
      </c>
      <c r="W220" s="9"/>
    </row>
    <row r="221" spans="1:23" s="279" customFormat="1" ht="141.75">
      <c r="A221" s="406" t="s">
        <v>1033</v>
      </c>
      <c r="B221" s="349" t="s">
        <v>1019</v>
      </c>
      <c r="C221" s="390"/>
      <c r="D221" s="390"/>
      <c r="E221" s="421" t="s">
        <v>119</v>
      </c>
      <c r="F221" s="421" t="s">
        <v>119</v>
      </c>
      <c r="G221" s="421" t="s">
        <v>126</v>
      </c>
      <c r="H221" s="396">
        <v>100</v>
      </c>
      <c r="I221" s="425" t="s">
        <v>1085</v>
      </c>
      <c r="J221" s="426" t="s">
        <v>1086</v>
      </c>
      <c r="K221" s="390"/>
      <c r="L221" s="15"/>
      <c r="M221" s="15">
        <v>2526.6999999999998</v>
      </c>
      <c r="N221" s="15">
        <v>1447.3026199999999</v>
      </c>
      <c r="O221" s="15">
        <f>SUM(P221:Q221)</f>
        <v>2495</v>
      </c>
      <c r="P221" s="15">
        <v>2495</v>
      </c>
      <c r="Q221" s="15"/>
      <c r="R221" s="15">
        <f>SUM(S221:T221)</f>
        <v>2586.9</v>
      </c>
      <c r="S221" s="15">
        <v>2586.9</v>
      </c>
      <c r="T221" s="15"/>
      <c r="U221" s="15">
        <f>SUM(V221:W221)</f>
        <v>2597</v>
      </c>
      <c r="V221" s="15">
        <v>2597</v>
      </c>
      <c r="W221" s="9"/>
    </row>
    <row r="222" spans="1:23" s="279" customFormat="1" ht="31.5">
      <c r="A222" s="406" t="s">
        <v>13</v>
      </c>
      <c r="B222" s="433" t="s">
        <v>33</v>
      </c>
      <c r="C222" s="454"/>
      <c r="D222" s="420"/>
      <c r="E222" s="421"/>
      <c r="F222" s="421"/>
      <c r="G222" s="421"/>
      <c r="H222" s="396">
        <v>200</v>
      </c>
      <c r="I222" s="454"/>
      <c r="J222" s="454"/>
      <c r="K222" s="420"/>
      <c r="L222" s="15">
        <f>L223</f>
        <v>0</v>
      </c>
      <c r="M222" s="15">
        <f>M223</f>
        <v>2573.7339999999999</v>
      </c>
      <c r="N222" s="15">
        <f>N223</f>
        <v>1637.3918000000001</v>
      </c>
      <c r="O222" s="15">
        <f t="shared" ref="O222:W222" si="175">O223</f>
        <v>2677.1</v>
      </c>
      <c r="P222" s="15">
        <f t="shared" si="175"/>
        <v>2677.1</v>
      </c>
      <c r="Q222" s="15">
        <f t="shared" si="175"/>
        <v>0</v>
      </c>
      <c r="R222" s="15">
        <f t="shared" si="175"/>
        <v>2845.9</v>
      </c>
      <c r="S222" s="15">
        <f t="shared" si="175"/>
        <v>2845.9</v>
      </c>
      <c r="T222" s="15">
        <f t="shared" si="175"/>
        <v>0</v>
      </c>
      <c r="U222" s="15">
        <f t="shared" si="175"/>
        <v>2931.4</v>
      </c>
      <c r="V222" s="15">
        <f t="shared" si="175"/>
        <v>2931.4</v>
      </c>
      <c r="W222" s="15">
        <f t="shared" si="175"/>
        <v>0</v>
      </c>
    </row>
    <row r="223" spans="1:23" s="279" customFormat="1" ht="31.5">
      <c r="A223" s="406" t="s">
        <v>50</v>
      </c>
      <c r="B223" s="433" t="s">
        <v>1035</v>
      </c>
      <c r="C223" s="454"/>
      <c r="D223" s="420"/>
      <c r="E223" s="421"/>
      <c r="F223" s="421"/>
      <c r="G223" s="421"/>
      <c r="H223" s="396">
        <v>200</v>
      </c>
      <c r="I223" s="454"/>
      <c r="J223" s="454"/>
      <c r="K223" s="420"/>
      <c r="L223" s="15">
        <f>L224+L227+L229+L233</f>
        <v>0</v>
      </c>
      <c r="M223" s="15">
        <f t="shared" ref="M223:W223" si="176">M224+M227+M229+M233</f>
        <v>2573.7339999999999</v>
      </c>
      <c r="N223" s="15">
        <f t="shared" si="176"/>
        <v>1637.3918000000001</v>
      </c>
      <c r="O223" s="15">
        <f t="shared" si="176"/>
        <v>2677.1</v>
      </c>
      <c r="P223" s="15">
        <f t="shared" si="176"/>
        <v>2677.1</v>
      </c>
      <c r="Q223" s="15">
        <f t="shared" si="176"/>
        <v>0</v>
      </c>
      <c r="R223" s="15">
        <f t="shared" si="176"/>
        <v>2845.9</v>
      </c>
      <c r="S223" s="15">
        <f t="shared" si="176"/>
        <v>2845.9</v>
      </c>
      <c r="T223" s="15">
        <f t="shared" si="176"/>
        <v>0</v>
      </c>
      <c r="U223" s="15">
        <f t="shared" si="176"/>
        <v>2931.4</v>
      </c>
      <c r="V223" s="15">
        <f t="shared" si="176"/>
        <v>2931.4</v>
      </c>
      <c r="W223" s="15">
        <f t="shared" si="176"/>
        <v>0</v>
      </c>
    </row>
    <row r="224" spans="1:23" s="279" customFormat="1">
      <c r="A224" s="406" t="s">
        <v>1022</v>
      </c>
      <c r="B224" s="825" t="s">
        <v>1023</v>
      </c>
      <c r="C224" s="390"/>
      <c r="D224" s="390"/>
      <c r="E224" s="421" t="s">
        <v>106</v>
      </c>
      <c r="F224" s="421" t="s">
        <v>89</v>
      </c>
      <c r="G224" s="241"/>
      <c r="H224" s="241"/>
      <c r="I224" s="241"/>
      <c r="J224" s="241"/>
      <c r="K224" s="241"/>
      <c r="L224" s="242">
        <f>L225+L226</f>
        <v>0</v>
      </c>
      <c r="M224" s="242">
        <f>M225+M226</f>
        <v>399.8</v>
      </c>
      <c r="N224" s="242">
        <f t="shared" ref="N224" si="177">N225+N226</f>
        <v>300.99439999999998</v>
      </c>
      <c r="O224" s="242">
        <f>O225+O226</f>
        <v>416.8</v>
      </c>
      <c r="P224" s="242">
        <f t="shared" ref="P224:W224" si="178">P225+P226</f>
        <v>416.8</v>
      </c>
      <c r="Q224" s="242">
        <f t="shared" si="178"/>
        <v>0</v>
      </c>
      <c r="R224" s="242">
        <f t="shared" si="178"/>
        <v>438.59999999999997</v>
      </c>
      <c r="S224" s="242">
        <f t="shared" si="178"/>
        <v>438.59999999999997</v>
      </c>
      <c r="T224" s="242">
        <f t="shared" si="178"/>
        <v>0</v>
      </c>
      <c r="U224" s="242">
        <f t="shared" si="178"/>
        <v>447.40000000000003</v>
      </c>
      <c r="V224" s="242">
        <f t="shared" si="178"/>
        <v>447.40000000000003</v>
      </c>
      <c r="W224" s="242">
        <f t="shared" si="178"/>
        <v>0</v>
      </c>
    </row>
    <row r="225" spans="1:23" s="279" customFormat="1">
      <c r="A225" s="406"/>
      <c r="B225" s="826"/>
      <c r="C225" s="390"/>
      <c r="D225" s="390"/>
      <c r="E225" s="241"/>
      <c r="F225" s="241"/>
      <c r="G225" s="421" t="s">
        <v>107</v>
      </c>
      <c r="H225" s="396">
        <v>200</v>
      </c>
      <c r="I225" s="957" t="s">
        <v>232</v>
      </c>
      <c r="J225" s="959" t="s">
        <v>233</v>
      </c>
      <c r="K225" s="390"/>
      <c r="L225" s="15"/>
      <c r="M225" s="15">
        <v>347.6</v>
      </c>
      <c r="N225" s="15">
        <v>248.7944</v>
      </c>
      <c r="O225" s="15">
        <f>SUM(P225:Q225)</f>
        <v>363.3</v>
      </c>
      <c r="P225" s="15">
        <v>363.3</v>
      </c>
      <c r="Q225" s="15"/>
      <c r="R225" s="15">
        <f>SUM(S225:T225)</f>
        <v>383.2</v>
      </c>
      <c r="S225" s="15">
        <v>383.2</v>
      </c>
      <c r="T225" s="15"/>
      <c r="U225" s="15">
        <f>SUM(V225:W225)</f>
        <v>391.8</v>
      </c>
      <c r="V225" s="15">
        <v>391.8</v>
      </c>
      <c r="W225" s="9"/>
    </row>
    <row r="226" spans="1:23" s="279" customFormat="1">
      <c r="A226" s="406"/>
      <c r="B226" s="827"/>
      <c r="C226" s="390"/>
      <c r="D226" s="390"/>
      <c r="E226" s="421"/>
      <c r="F226" s="421"/>
      <c r="G226" s="421" t="s">
        <v>952</v>
      </c>
      <c r="H226" s="396">
        <v>200</v>
      </c>
      <c r="I226" s="958"/>
      <c r="J226" s="958"/>
      <c r="K226" s="390"/>
      <c r="L226" s="15"/>
      <c r="M226" s="15">
        <v>52.2</v>
      </c>
      <c r="N226" s="15">
        <v>52.2</v>
      </c>
      <c r="O226" s="15">
        <f>SUM(P226:Q226)</f>
        <v>53.5</v>
      </c>
      <c r="P226" s="15">
        <v>53.5</v>
      </c>
      <c r="Q226" s="15"/>
      <c r="R226" s="15">
        <f>SUM(S226:T226)</f>
        <v>55.4</v>
      </c>
      <c r="S226" s="15">
        <v>55.4</v>
      </c>
      <c r="T226" s="15"/>
      <c r="U226" s="15">
        <f>SUM(V226:W226)</f>
        <v>55.6</v>
      </c>
      <c r="V226" s="15">
        <v>55.6</v>
      </c>
      <c r="W226" s="9"/>
    </row>
    <row r="227" spans="1:23" s="279" customFormat="1">
      <c r="A227" s="406" t="s">
        <v>1027</v>
      </c>
      <c r="B227" s="825" t="s">
        <v>1024</v>
      </c>
      <c r="C227" s="390"/>
      <c r="D227" s="390"/>
      <c r="E227" s="421" t="s">
        <v>104</v>
      </c>
      <c r="F227" s="421" t="s">
        <v>112</v>
      </c>
      <c r="G227" s="241"/>
      <c r="H227" s="241"/>
      <c r="I227" s="76"/>
      <c r="J227" s="390"/>
      <c r="K227" s="390"/>
      <c r="L227" s="15">
        <f>L228</f>
        <v>0</v>
      </c>
      <c r="M227" s="15">
        <f t="shared" ref="M227:W227" si="179">M228</f>
        <v>71.8</v>
      </c>
      <c r="N227" s="15">
        <f t="shared" si="179"/>
        <v>61.237000000000002</v>
      </c>
      <c r="O227" s="15">
        <f t="shared" si="179"/>
        <v>73.7</v>
      </c>
      <c r="P227" s="15">
        <f t="shared" si="179"/>
        <v>73.7</v>
      </c>
      <c r="Q227" s="15">
        <f t="shared" si="179"/>
        <v>0</v>
      </c>
      <c r="R227" s="15">
        <f t="shared" si="179"/>
        <v>76.3</v>
      </c>
      <c r="S227" s="15">
        <f t="shared" si="179"/>
        <v>76.3</v>
      </c>
      <c r="T227" s="15">
        <f t="shared" si="179"/>
        <v>0</v>
      </c>
      <c r="U227" s="15">
        <f t="shared" si="179"/>
        <v>76.599999999999994</v>
      </c>
      <c r="V227" s="15">
        <f t="shared" si="179"/>
        <v>76.599999999999994</v>
      </c>
      <c r="W227" s="15">
        <f t="shared" si="179"/>
        <v>0</v>
      </c>
    </row>
    <row r="228" spans="1:23" s="279" customFormat="1" ht="204.75">
      <c r="A228" s="406"/>
      <c r="B228" s="826"/>
      <c r="C228" s="390"/>
      <c r="D228" s="390"/>
      <c r="E228" s="421"/>
      <c r="F228" s="421"/>
      <c r="G228" s="421" t="s">
        <v>953</v>
      </c>
      <c r="H228" s="396">
        <v>200</v>
      </c>
      <c r="I228" s="302" t="s">
        <v>235</v>
      </c>
      <c r="J228" s="67" t="s">
        <v>236</v>
      </c>
      <c r="K228" s="390"/>
      <c r="L228" s="15"/>
      <c r="M228" s="15">
        <v>71.8</v>
      </c>
      <c r="N228" s="15">
        <v>61.237000000000002</v>
      </c>
      <c r="O228" s="15">
        <f>SUM(P228:Q228)</f>
        <v>73.7</v>
      </c>
      <c r="P228" s="15">
        <v>73.7</v>
      </c>
      <c r="Q228" s="15"/>
      <c r="R228" s="15">
        <f>SUM(S228:T228)</f>
        <v>76.3</v>
      </c>
      <c r="S228" s="15">
        <v>76.3</v>
      </c>
      <c r="T228" s="15"/>
      <c r="U228" s="15">
        <f>SUM(V228:W228)</f>
        <v>76.599999999999994</v>
      </c>
      <c r="V228" s="15">
        <v>76.599999999999994</v>
      </c>
      <c r="W228" s="9"/>
    </row>
    <row r="229" spans="1:23" s="279" customFormat="1">
      <c r="A229" s="279" t="s">
        <v>1032</v>
      </c>
      <c r="B229" s="825" t="s">
        <v>1019</v>
      </c>
      <c r="C229" s="390"/>
      <c r="D229" s="390"/>
      <c r="E229" s="421" t="s">
        <v>119</v>
      </c>
      <c r="F229" s="421" t="s">
        <v>106</v>
      </c>
      <c r="G229" s="421"/>
      <c r="H229" s="396">
        <v>200</v>
      </c>
      <c r="I229" s="76"/>
      <c r="J229" s="390"/>
      <c r="K229" s="390"/>
      <c r="L229" s="15">
        <f t="shared" ref="L229:W229" si="180">SUM(L230:L232)</f>
        <v>0</v>
      </c>
      <c r="M229" s="15">
        <f t="shared" si="180"/>
        <v>1848.4340000000002</v>
      </c>
      <c r="N229" s="15">
        <f t="shared" si="180"/>
        <v>1069.64095</v>
      </c>
      <c r="O229" s="15">
        <f t="shared" si="180"/>
        <v>1949.6</v>
      </c>
      <c r="P229" s="15">
        <f t="shared" si="180"/>
        <v>1949.6</v>
      </c>
      <c r="Q229" s="15">
        <f t="shared" si="180"/>
        <v>0</v>
      </c>
      <c r="R229" s="15">
        <f t="shared" si="180"/>
        <v>2085.3000000000002</v>
      </c>
      <c r="S229" s="15">
        <f t="shared" si="180"/>
        <v>2085.3000000000002</v>
      </c>
      <c r="T229" s="15">
        <f t="shared" si="180"/>
        <v>0</v>
      </c>
      <c r="U229" s="15">
        <f t="shared" si="180"/>
        <v>2160.8000000000002</v>
      </c>
      <c r="V229" s="15">
        <f t="shared" si="180"/>
        <v>2160.8000000000002</v>
      </c>
      <c r="W229" s="15">
        <f t="shared" si="180"/>
        <v>0</v>
      </c>
    </row>
    <row r="230" spans="1:23" s="279" customFormat="1">
      <c r="B230" s="826"/>
      <c r="C230" s="390"/>
      <c r="D230" s="390"/>
      <c r="E230" s="421"/>
      <c r="F230" s="421"/>
      <c r="G230" s="421" t="s">
        <v>954</v>
      </c>
      <c r="H230" s="396">
        <v>200</v>
      </c>
      <c r="I230" s="850" t="s">
        <v>1087</v>
      </c>
      <c r="J230" s="714" t="s">
        <v>1088</v>
      </c>
      <c r="K230" s="390"/>
      <c r="L230" s="15"/>
      <c r="M230" s="15">
        <v>1754.3340000000001</v>
      </c>
      <c r="N230" s="15">
        <v>1038.0309500000001</v>
      </c>
      <c r="O230" s="15">
        <f>SUM(P230:Q230)</f>
        <v>1853.1</v>
      </c>
      <c r="P230" s="15">
        <v>1853.1</v>
      </c>
      <c r="Q230" s="15"/>
      <c r="R230" s="15">
        <f>SUM(S230:T230)</f>
        <v>1985.3</v>
      </c>
      <c r="S230" s="15">
        <v>1985.3</v>
      </c>
      <c r="T230" s="15"/>
      <c r="U230" s="15">
        <f>SUM(V230:W230)</f>
        <v>2060.4</v>
      </c>
      <c r="V230" s="15">
        <v>2060.4</v>
      </c>
      <c r="W230" s="9"/>
    </row>
    <row r="231" spans="1:23" s="279" customFormat="1">
      <c r="B231" s="826"/>
      <c r="C231" s="390"/>
      <c r="D231" s="390"/>
      <c r="E231" s="421"/>
      <c r="F231" s="421"/>
      <c r="G231" s="421" t="s">
        <v>241</v>
      </c>
      <c r="H231" s="396">
        <v>200</v>
      </c>
      <c r="I231" s="851"/>
      <c r="J231" s="853"/>
      <c r="K231" s="390"/>
      <c r="L231" s="15"/>
      <c r="M231" s="15">
        <v>34.200000000000003</v>
      </c>
      <c r="N231" s="15">
        <v>0</v>
      </c>
      <c r="O231" s="15">
        <f t="shared" ref="O231:O232" si="181">SUM(P231:Q231)</f>
        <v>35.1</v>
      </c>
      <c r="P231" s="15">
        <v>35.1</v>
      </c>
      <c r="Q231" s="15"/>
      <c r="R231" s="15">
        <f t="shared" ref="R231:R233" si="182">SUM(S231:T231)</f>
        <v>36.4</v>
      </c>
      <c r="S231" s="15">
        <v>36.4</v>
      </c>
      <c r="T231" s="15"/>
      <c r="U231" s="15">
        <f t="shared" ref="U231:U233" si="183">SUM(V231:W231)</f>
        <v>36.5</v>
      </c>
      <c r="V231" s="15">
        <v>36.5</v>
      </c>
      <c r="W231" s="9"/>
    </row>
    <row r="232" spans="1:23" s="279" customFormat="1">
      <c r="B232" s="826"/>
      <c r="C232" s="390"/>
      <c r="D232" s="390"/>
      <c r="E232" s="421"/>
      <c r="F232" s="421"/>
      <c r="G232" s="421" t="s">
        <v>865</v>
      </c>
      <c r="H232" s="396">
        <v>200</v>
      </c>
      <c r="I232" s="851"/>
      <c r="J232" s="853"/>
      <c r="K232" s="390"/>
      <c r="L232" s="15"/>
      <c r="M232" s="15">
        <v>59.9</v>
      </c>
      <c r="N232" s="15">
        <v>31.61</v>
      </c>
      <c r="O232" s="15">
        <f t="shared" si="181"/>
        <v>61.4</v>
      </c>
      <c r="P232" s="15">
        <v>61.4</v>
      </c>
      <c r="Q232" s="15"/>
      <c r="R232" s="15">
        <f t="shared" si="182"/>
        <v>63.6</v>
      </c>
      <c r="S232" s="15">
        <v>63.6</v>
      </c>
      <c r="T232" s="15"/>
      <c r="U232" s="15">
        <f t="shared" si="183"/>
        <v>63.9</v>
      </c>
      <c r="V232" s="15">
        <v>63.9</v>
      </c>
      <c r="W232" s="9"/>
    </row>
    <row r="233" spans="1:23" s="279" customFormat="1">
      <c r="B233" s="827"/>
      <c r="C233" s="390"/>
      <c r="D233" s="390"/>
      <c r="E233" s="421" t="s">
        <v>119</v>
      </c>
      <c r="F233" s="421" t="s">
        <v>119</v>
      </c>
      <c r="G233" s="421" t="s">
        <v>126</v>
      </c>
      <c r="H233" s="396">
        <v>200</v>
      </c>
      <c r="I233" s="852"/>
      <c r="J233" s="854"/>
      <c r="K233" s="390"/>
      <c r="L233" s="15"/>
      <c r="M233" s="15">
        <v>253.7</v>
      </c>
      <c r="N233" s="15">
        <v>205.51945000000001</v>
      </c>
      <c r="O233" s="15">
        <f>SUM(P233:Q233)</f>
        <v>237</v>
      </c>
      <c r="P233" s="15">
        <v>237</v>
      </c>
      <c r="Q233" s="15"/>
      <c r="R233" s="15">
        <f t="shared" si="182"/>
        <v>245.7</v>
      </c>
      <c r="S233" s="15">
        <v>245.7</v>
      </c>
      <c r="T233" s="15"/>
      <c r="U233" s="15">
        <f t="shared" si="183"/>
        <v>246.6</v>
      </c>
      <c r="V233" s="15">
        <v>246.6</v>
      </c>
      <c r="W233" s="9"/>
    </row>
    <row r="234" spans="1:23" s="279" customFormat="1">
      <c r="A234" s="406" t="s">
        <v>51</v>
      </c>
      <c r="B234" s="433" t="s">
        <v>32</v>
      </c>
      <c r="C234" s="454"/>
      <c r="D234" s="420"/>
      <c r="E234" s="421"/>
      <c r="F234" s="421"/>
      <c r="G234" s="421"/>
      <c r="H234" s="396">
        <v>800</v>
      </c>
      <c r="I234" s="454"/>
      <c r="J234" s="454"/>
      <c r="K234" s="420"/>
      <c r="L234" s="15">
        <f>L235</f>
        <v>0</v>
      </c>
      <c r="M234" s="15">
        <f>M235</f>
        <v>111.666</v>
      </c>
      <c r="N234" s="15">
        <f t="shared" ref="N234:W234" si="184">N235</f>
        <v>82.969189999999998</v>
      </c>
      <c r="O234" s="15">
        <f t="shared" si="184"/>
        <v>23</v>
      </c>
      <c r="P234" s="15">
        <f t="shared" si="184"/>
        <v>23</v>
      </c>
      <c r="Q234" s="15">
        <f t="shared" si="184"/>
        <v>0</v>
      </c>
      <c r="R234" s="15">
        <f t="shared" si="184"/>
        <v>23</v>
      </c>
      <c r="S234" s="15">
        <f t="shared" si="184"/>
        <v>23</v>
      </c>
      <c r="T234" s="15">
        <f t="shared" si="184"/>
        <v>0</v>
      </c>
      <c r="U234" s="15">
        <f t="shared" si="184"/>
        <v>23</v>
      </c>
      <c r="V234" s="15">
        <f t="shared" si="184"/>
        <v>23</v>
      </c>
      <c r="W234" s="15">
        <f t="shared" si="184"/>
        <v>0</v>
      </c>
    </row>
    <row r="235" spans="1:23" s="279" customFormat="1" ht="31.5">
      <c r="A235" s="406" t="s">
        <v>52</v>
      </c>
      <c r="B235" s="433" t="s">
        <v>1035</v>
      </c>
      <c r="C235" s="454"/>
      <c r="D235" s="420"/>
      <c r="E235" s="421"/>
      <c r="F235" s="421"/>
      <c r="G235" s="421"/>
      <c r="H235" s="396">
        <v>800</v>
      </c>
      <c r="I235" s="454"/>
      <c r="J235" s="454"/>
      <c r="K235" s="420"/>
      <c r="L235" s="15">
        <f>L236+L237</f>
        <v>0</v>
      </c>
      <c r="M235" s="15">
        <f t="shared" ref="M235:W235" si="185">M236+M237</f>
        <v>111.666</v>
      </c>
      <c r="N235" s="15">
        <f t="shared" si="185"/>
        <v>82.969189999999998</v>
      </c>
      <c r="O235" s="15">
        <f t="shared" si="185"/>
        <v>23</v>
      </c>
      <c r="P235" s="15">
        <f t="shared" si="185"/>
        <v>23</v>
      </c>
      <c r="Q235" s="15">
        <f t="shared" si="185"/>
        <v>0</v>
      </c>
      <c r="R235" s="15">
        <f t="shared" si="185"/>
        <v>23</v>
      </c>
      <c r="S235" s="15">
        <f t="shared" si="185"/>
        <v>23</v>
      </c>
      <c r="T235" s="15">
        <f t="shared" si="185"/>
        <v>0</v>
      </c>
      <c r="U235" s="15">
        <f t="shared" si="185"/>
        <v>23</v>
      </c>
      <c r="V235" s="15">
        <f t="shared" si="185"/>
        <v>23</v>
      </c>
      <c r="W235" s="15">
        <f t="shared" si="185"/>
        <v>0</v>
      </c>
    </row>
    <row r="236" spans="1:23" s="279" customFormat="1" ht="157.5">
      <c r="A236" s="406" t="s">
        <v>1025</v>
      </c>
      <c r="B236" s="433" t="s">
        <v>1023</v>
      </c>
      <c r="C236" s="390"/>
      <c r="D236" s="390"/>
      <c r="E236" s="421" t="s">
        <v>106</v>
      </c>
      <c r="F236" s="421" t="s">
        <v>89</v>
      </c>
      <c r="G236" s="421" t="s">
        <v>107</v>
      </c>
      <c r="H236" s="396">
        <v>800</v>
      </c>
      <c r="I236" s="425" t="s">
        <v>1089</v>
      </c>
      <c r="J236" s="426" t="s">
        <v>233</v>
      </c>
      <c r="K236" s="390"/>
      <c r="L236" s="15"/>
      <c r="M236" s="15">
        <v>105.96599999999999</v>
      </c>
      <c r="N236" s="15">
        <v>78.16919</v>
      </c>
      <c r="O236" s="15">
        <f>SUM(P236:Q236)</f>
        <v>23</v>
      </c>
      <c r="P236" s="15">
        <v>23</v>
      </c>
      <c r="Q236" s="15"/>
      <c r="R236" s="15">
        <f>SUM(S236:T236)</f>
        <v>23</v>
      </c>
      <c r="S236" s="15">
        <v>23</v>
      </c>
      <c r="T236" s="15"/>
      <c r="U236" s="15">
        <f>SUM(V236:W236)</f>
        <v>23</v>
      </c>
      <c r="V236" s="15">
        <v>23</v>
      </c>
      <c r="W236" s="9"/>
    </row>
    <row r="237" spans="1:23" s="279" customFormat="1" ht="63">
      <c r="A237" s="279" t="s">
        <v>1026</v>
      </c>
      <c r="B237" s="465" t="s">
        <v>1019</v>
      </c>
      <c r="C237" s="390"/>
      <c r="D237" s="390"/>
      <c r="E237" s="421" t="s">
        <v>119</v>
      </c>
      <c r="F237" s="421" t="s">
        <v>119</v>
      </c>
      <c r="G237" s="421" t="s">
        <v>126</v>
      </c>
      <c r="H237" s="396">
        <v>800</v>
      </c>
      <c r="I237" s="425" t="s">
        <v>1090</v>
      </c>
      <c r="J237" s="426" t="s">
        <v>1091</v>
      </c>
      <c r="K237" s="390"/>
      <c r="L237" s="15"/>
      <c r="M237" s="15">
        <v>5.7</v>
      </c>
      <c r="N237" s="15">
        <v>4.8</v>
      </c>
      <c r="O237" s="15">
        <f>SUM(P237:Q237)</f>
        <v>0</v>
      </c>
      <c r="P237" s="15"/>
      <c r="Q237" s="15"/>
      <c r="R237" s="15">
        <f>SUM(S237:T237)</f>
        <v>0</v>
      </c>
      <c r="S237" s="15"/>
      <c r="T237" s="15"/>
      <c r="U237" s="15">
        <f>SUM(V237:W237)</f>
        <v>0</v>
      </c>
      <c r="V237" s="15"/>
      <c r="W237" s="9"/>
    </row>
    <row r="238" spans="1:23" s="151" customFormat="1">
      <c r="A238" s="838" t="s">
        <v>77</v>
      </c>
      <c r="B238" s="847"/>
      <c r="C238" s="847"/>
      <c r="D238" s="847"/>
      <c r="E238" s="847"/>
      <c r="F238" s="847"/>
      <c r="G238" s="847"/>
      <c r="H238" s="847"/>
      <c r="I238" s="847"/>
      <c r="J238" s="847"/>
      <c r="K238" s="848"/>
      <c r="L238" s="149">
        <f t="shared" ref="L238:N239" si="186">L239</f>
        <v>20</v>
      </c>
      <c r="M238" s="149">
        <f t="shared" si="186"/>
        <v>0</v>
      </c>
      <c r="N238" s="149">
        <f t="shared" si="186"/>
        <v>0</v>
      </c>
      <c r="O238" s="149">
        <f t="shared" ref="O238:W238" si="187">SUM(O239)</f>
        <v>0</v>
      </c>
      <c r="P238" s="149">
        <f t="shared" si="187"/>
        <v>0</v>
      </c>
      <c r="Q238" s="149">
        <f t="shared" si="187"/>
        <v>0</v>
      </c>
      <c r="R238" s="149">
        <f t="shared" si="187"/>
        <v>0</v>
      </c>
      <c r="S238" s="149">
        <f t="shared" si="187"/>
        <v>0</v>
      </c>
      <c r="T238" s="149">
        <f t="shared" si="187"/>
        <v>0</v>
      </c>
      <c r="U238" s="149">
        <f t="shared" si="187"/>
        <v>0</v>
      </c>
      <c r="V238" s="149">
        <f t="shared" si="187"/>
        <v>0</v>
      </c>
      <c r="W238" s="150">
        <f t="shared" si="187"/>
        <v>0</v>
      </c>
    </row>
    <row r="239" spans="1:23" s="29" customFormat="1" ht="31.5">
      <c r="A239" s="406" t="s">
        <v>22</v>
      </c>
      <c r="B239" s="433" t="s">
        <v>98</v>
      </c>
      <c r="C239" s="454"/>
      <c r="D239" s="420"/>
      <c r="E239" s="433"/>
      <c r="F239" s="433"/>
      <c r="G239" s="433"/>
      <c r="H239" s="396">
        <v>200</v>
      </c>
      <c r="I239" s="454"/>
      <c r="J239" s="454"/>
      <c r="K239" s="420"/>
      <c r="L239" s="15">
        <f t="shared" si="186"/>
        <v>20</v>
      </c>
      <c r="M239" s="15">
        <f t="shared" si="186"/>
        <v>0</v>
      </c>
      <c r="N239" s="15">
        <f t="shared" si="186"/>
        <v>0</v>
      </c>
      <c r="O239" s="7">
        <f t="shared" ref="O239:W239" si="188">SUM(O240+O249)</f>
        <v>0</v>
      </c>
      <c r="P239" s="7">
        <f t="shared" si="188"/>
        <v>0</v>
      </c>
      <c r="Q239" s="7">
        <f t="shared" si="188"/>
        <v>0</v>
      </c>
      <c r="R239" s="7">
        <f t="shared" si="188"/>
        <v>0</v>
      </c>
      <c r="S239" s="7">
        <f t="shared" si="188"/>
        <v>0</v>
      </c>
      <c r="T239" s="7">
        <f t="shared" si="188"/>
        <v>0</v>
      </c>
      <c r="U239" s="7">
        <f t="shared" si="188"/>
        <v>0</v>
      </c>
      <c r="V239" s="7">
        <f t="shared" si="188"/>
        <v>0</v>
      </c>
      <c r="W239" s="13">
        <f t="shared" si="188"/>
        <v>0</v>
      </c>
    </row>
    <row r="240" spans="1:23" s="29" customFormat="1" ht="94.5">
      <c r="A240" s="406" t="s">
        <v>43</v>
      </c>
      <c r="B240" s="433" t="s">
        <v>325</v>
      </c>
      <c r="C240" s="454"/>
      <c r="D240" s="420"/>
      <c r="E240" s="421" t="s">
        <v>103</v>
      </c>
      <c r="F240" s="421" t="s">
        <v>92</v>
      </c>
      <c r="G240" s="421" t="s">
        <v>105</v>
      </c>
      <c r="H240" s="396">
        <v>244</v>
      </c>
      <c r="I240" s="266" t="s">
        <v>215</v>
      </c>
      <c r="J240" s="454"/>
      <c r="K240" s="420"/>
      <c r="L240" s="15">
        <v>20</v>
      </c>
      <c r="M240" s="15"/>
      <c r="N240" s="15"/>
      <c r="O240" s="15"/>
      <c r="P240" s="15"/>
      <c r="Q240" s="15"/>
      <c r="R240" s="15"/>
      <c r="S240" s="15"/>
      <c r="T240" s="15"/>
      <c r="U240" s="15"/>
      <c r="V240" s="15"/>
      <c r="W240" s="9">
        <f>SUM(W241+W242+W243+W244+W245+W246+W247+W248)</f>
        <v>0</v>
      </c>
    </row>
    <row r="241" spans="1:23" s="151" customFormat="1">
      <c r="A241" s="838" t="s">
        <v>79</v>
      </c>
      <c r="B241" s="847"/>
      <c r="C241" s="847"/>
      <c r="D241" s="847"/>
      <c r="E241" s="847"/>
      <c r="F241" s="847"/>
      <c r="G241" s="847"/>
      <c r="H241" s="847"/>
      <c r="I241" s="847"/>
      <c r="J241" s="847"/>
      <c r="K241" s="848"/>
      <c r="L241" s="149">
        <f t="shared" ref="L241:N241" si="189">SUM(L242)</f>
        <v>8580.1900100000003</v>
      </c>
      <c r="M241" s="149">
        <f t="shared" si="189"/>
        <v>0</v>
      </c>
      <c r="N241" s="149">
        <f t="shared" si="189"/>
        <v>0</v>
      </c>
      <c r="O241" s="149">
        <f t="shared" ref="O241:O248" si="190">SUM(P241:Q241)</f>
        <v>0</v>
      </c>
      <c r="P241" s="149"/>
      <c r="Q241" s="149"/>
      <c r="R241" s="149">
        <f t="shared" ref="R241:R248" si="191">SUM(S241:T241)</f>
        <v>0</v>
      </c>
      <c r="S241" s="149"/>
      <c r="T241" s="149"/>
      <c r="U241" s="149">
        <f t="shared" ref="U241:U248" si="192">SUM(V241:W241)</f>
        <v>0</v>
      </c>
      <c r="V241" s="149"/>
      <c r="W241" s="150"/>
    </row>
    <row r="242" spans="1:23" s="29" customFormat="1">
      <c r="A242" s="841" t="s">
        <v>37</v>
      </c>
      <c r="B242" s="842"/>
      <c r="C242" s="842"/>
      <c r="D242" s="842"/>
      <c r="E242" s="842"/>
      <c r="F242" s="842"/>
      <c r="G242" s="842"/>
      <c r="H242" s="842"/>
      <c r="I242" s="842"/>
      <c r="J242" s="842"/>
      <c r="K242" s="843"/>
      <c r="L242" s="7">
        <f t="shared" ref="L242:N242" si="193">SUM(L243+L252)</f>
        <v>8580.1900100000003</v>
      </c>
      <c r="M242" s="7">
        <f>SUM(M243+M252)</f>
        <v>0</v>
      </c>
      <c r="N242" s="7">
        <f t="shared" si="193"/>
        <v>0</v>
      </c>
      <c r="O242" s="15">
        <f t="shared" si="190"/>
        <v>0</v>
      </c>
      <c r="P242" s="15"/>
      <c r="Q242" s="15">
        <v>0</v>
      </c>
      <c r="R242" s="15">
        <f t="shared" si="191"/>
        <v>0</v>
      </c>
      <c r="S242" s="15"/>
      <c r="T242" s="15">
        <v>0</v>
      </c>
      <c r="U242" s="15">
        <f t="shared" si="192"/>
        <v>0</v>
      </c>
      <c r="V242" s="15"/>
      <c r="W242" s="9">
        <v>0</v>
      </c>
    </row>
    <row r="243" spans="1:23" s="29" customFormat="1" ht="78.75">
      <c r="A243" s="384" t="s">
        <v>34</v>
      </c>
      <c r="B243" s="433" t="s">
        <v>99</v>
      </c>
      <c r="C243" s="446"/>
      <c r="D243" s="393"/>
      <c r="E243" s="433"/>
      <c r="F243" s="433"/>
      <c r="G243" s="433"/>
      <c r="H243" s="396">
        <v>600</v>
      </c>
      <c r="I243" s="454"/>
      <c r="J243" s="446"/>
      <c r="K243" s="393"/>
      <c r="L243" s="15">
        <f t="shared" ref="L243" si="194">SUM(L244+L245+L246+L247+L248+L249+L250+L251)</f>
        <v>8532.4</v>
      </c>
      <c r="M243" s="15">
        <f>SUM(M244+M245+M246+M247+M248+M249+M250+M251)</f>
        <v>0</v>
      </c>
      <c r="N243" s="15">
        <f t="shared" ref="N243" si="195">SUM(N244+N245+N246+N247+N248+N249+N250+N251)</f>
        <v>0</v>
      </c>
      <c r="O243" s="15">
        <f t="shared" si="190"/>
        <v>0</v>
      </c>
      <c r="P243" s="15"/>
      <c r="Q243" s="15">
        <v>0</v>
      </c>
      <c r="R243" s="15">
        <f t="shared" si="191"/>
        <v>0</v>
      </c>
      <c r="S243" s="15"/>
      <c r="T243" s="15">
        <v>0</v>
      </c>
      <c r="U243" s="15">
        <f t="shared" si="192"/>
        <v>0</v>
      </c>
      <c r="V243" s="15"/>
      <c r="W243" s="9">
        <v>0</v>
      </c>
    </row>
    <row r="244" spans="1:23" s="29" customFormat="1" ht="63">
      <c r="A244" s="384" t="s">
        <v>44</v>
      </c>
      <c r="B244" s="433" t="s">
        <v>231</v>
      </c>
      <c r="C244" s="64" t="s">
        <v>139</v>
      </c>
      <c r="D244" s="393"/>
      <c r="E244" s="421" t="s">
        <v>106</v>
      </c>
      <c r="F244" s="421">
        <v>10</v>
      </c>
      <c r="G244" s="421" t="s">
        <v>957</v>
      </c>
      <c r="H244" s="396">
        <v>611</v>
      </c>
      <c r="I244" s="959" t="s">
        <v>232</v>
      </c>
      <c r="J244" s="959" t="s">
        <v>233</v>
      </c>
      <c r="K244" s="717"/>
      <c r="L244" s="15">
        <v>3966.4</v>
      </c>
      <c r="M244" s="15"/>
      <c r="N244" s="15"/>
      <c r="O244" s="15"/>
      <c r="P244" s="15"/>
      <c r="Q244" s="15"/>
      <c r="R244" s="15"/>
      <c r="S244" s="15"/>
      <c r="T244" s="15">
        <v>0</v>
      </c>
      <c r="U244" s="15"/>
      <c r="V244" s="15"/>
      <c r="W244" s="9">
        <v>0</v>
      </c>
    </row>
    <row r="245" spans="1:23" s="29" customFormat="1" ht="78.75">
      <c r="A245" s="384" t="s">
        <v>80</v>
      </c>
      <c r="B245" s="433" t="s">
        <v>873</v>
      </c>
      <c r="C245" s="64" t="s">
        <v>178</v>
      </c>
      <c r="D245" s="393"/>
      <c r="E245" s="421" t="s">
        <v>106</v>
      </c>
      <c r="F245" s="421" t="s">
        <v>89</v>
      </c>
      <c r="G245" s="421" t="s">
        <v>959</v>
      </c>
      <c r="H245" s="396">
        <v>611</v>
      </c>
      <c r="I245" s="984"/>
      <c r="J245" s="984"/>
      <c r="K245" s="719"/>
      <c r="L245" s="15">
        <v>61</v>
      </c>
      <c r="M245" s="15"/>
      <c r="N245" s="15"/>
      <c r="O245" s="15"/>
      <c r="P245" s="15"/>
      <c r="Q245" s="15"/>
      <c r="R245" s="15"/>
      <c r="S245" s="15"/>
      <c r="T245" s="15">
        <v>0</v>
      </c>
      <c r="U245" s="15"/>
      <c r="V245" s="15"/>
      <c r="W245" s="9">
        <v>0</v>
      </c>
    </row>
    <row r="246" spans="1:23" s="29" customFormat="1" ht="204.75">
      <c r="A246" s="384" t="s">
        <v>82</v>
      </c>
      <c r="B246" s="433" t="s">
        <v>234</v>
      </c>
      <c r="C246" s="200" t="s">
        <v>111</v>
      </c>
      <c r="D246" s="393"/>
      <c r="E246" s="421" t="s">
        <v>104</v>
      </c>
      <c r="F246" s="421" t="s">
        <v>112</v>
      </c>
      <c r="G246" s="421" t="s">
        <v>958</v>
      </c>
      <c r="H246" s="396">
        <v>611</v>
      </c>
      <c r="I246" s="67" t="s">
        <v>235</v>
      </c>
      <c r="J246" s="67" t="s">
        <v>236</v>
      </c>
      <c r="K246" s="393"/>
      <c r="L246" s="15">
        <v>66.599999999999994</v>
      </c>
      <c r="M246" s="15"/>
      <c r="N246" s="15"/>
      <c r="O246" s="15"/>
      <c r="P246" s="15"/>
      <c r="Q246" s="15"/>
      <c r="R246" s="15"/>
      <c r="S246" s="15"/>
      <c r="T246" s="15"/>
      <c r="U246" s="15"/>
      <c r="V246" s="15"/>
      <c r="W246" s="9"/>
    </row>
    <row r="247" spans="1:23" s="29" customFormat="1" ht="47.25">
      <c r="A247" s="384" t="s">
        <v>182</v>
      </c>
      <c r="B247" s="433" t="s">
        <v>237</v>
      </c>
      <c r="C247" s="200" t="s">
        <v>183</v>
      </c>
      <c r="D247" s="393"/>
      <c r="E247" s="421" t="s">
        <v>119</v>
      </c>
      <c r="F247" s="421" t="s">
        <v>106</v>
      </c>
      <c r="G247" s="421" t="s">
        <v>954</v>
      </c>
      <c r="H247" s="396">
        <v>611</v>
      </c>
      <c r="I247" s="860" t="s">
        <v>238</v>
      </c>
      <c r="J247" s="729" t="s">
        <v>239</v>
      </c>
      <c r="K247" s="717"/>
      <c r="L247" s="15">
        <v>1699.7</v>
      </c>
      <c r="M247" s="15"/>
      <c r="N247" s="15"/>
      <c r="O247" s="15"/>
      <c r="P247" s="15"/>
      <c r="Q247" s="15"/>
      <c r="R247" s="15"/>
      <c r="S247" s="15"/>
      <c r="T247" s="15"/>
      <c r="U247" s="15"/>
      <c r="V247" s="15"/>
      <c r="W247" s="9">
        <v>0</v>
      </c>
    </row>
    <row r="248" spans="1:23" s="29" customFormat="1" ht="47.25">
      <c r="A248" s="384" t="s">
        <v>184</v>
      </c>
      <c r="B248" s="433" t="s">
        <v>240</v>
      </c>
      <c r="C248" s="200" t="s">
        <v>121</v>
      </c>
      <c r="D248" s="393"/>
      <c r="E248" s="421" t="s">
        <v>119</v>
      </c>
      <c r="F248" s="421" t="s">
        <v>106</v>
      </c>
      <c r="G248" s="421" t="s">
        <v>241</v>
      </c>
      <c r="H248" s="396">
        <v>611</v>
      </c>
      <c r="I248" s="861"/>
      <c r="J248" s="730"/>
      <c r="K248" s="718"/>
      <c r="L248" s="15">
        <v>20</v>
      </c>
      <c r="M248" s="15"/>
      <c r="N248" s="15"/>
      <c r="O248" s="15">
        <f t="shared" si="190"/>
        <v>0</v>
      </c>
      <c r="P248" s="15">
        <v>0</v>
      </c>
      <c r="Q248" s="15"/>
      <c r="R248" s="15">
        <f t="shared" si="191"/>
        <v>0</v>
      </c>
      <c r="S248" s="15">
        <v>0</v>
      </c>
      <c r="T248" s="15"/>
      <c r="U248" s="15">
        <f t="shared" si="192"/>
        <v>0</v>
      </c>
      <c r="V248" s="15">
        <v>0</v>
      </c>
      <c r="W248" s="9"/>
    </row>
    <row r="249" spans="1:23" s="29" customFormat="1" ht="63">
      <c r="A249" s="384" t="s">
        <v>185</v>
      </c>
      <c r="B249" s="433" t="s">
        <v>242</v>
      </c>
      <c r="C249" s="200" t="s">
        <v>191</v>
      </c>
      <c r="D249" s="393"/>
      <c r="E249" s="421" t="s">
        <v>192</v>
      </c>
      <c r="F249" s="421" t="s">
        <v>193</v>
      </c>
      <c r="G249" s="421" t="s">
        <v>960</v>
      </c>
      <c r="H249" s="396">
        <v>611</v>
      </c>
      <c r="I249" s="861"/>
      <c r="J249" s="730"/>
      <c r="K249" s="718"/>
      <c r="L249" s="15">
        <v>75.5</v>
      </c>
      <c r="M249" s="15"/>
      <c r="N249" s="15"/>
      <c r="O249" s="15"/>
      <c r="P249" s="15"/>
      <c r="Q249" s="15"/>
      <c r="R249" s="15"/>
      <c r="S249" s="15"/>
      <c r="T249" s="15"/>
      <c r="U249" s="15"/>
      <c r="V249" s="15"/>
      <c r="W249" s="9">
        <f>SUM(W250:W250)</f>
        <v>0</v>
      </c>
    </row>
    <row r="250" spans="1:23" s="141" customFormat="1" ht="63">
      <c r="A250" s="384" t="s">
        <v>189</v>
      </c>
      <c r="B250" s="433" t="s">
        <v>231</v>
      </c>
      <c r="C250" s="200" t="s">
        <v>211</v>
      </c>
      <c r="D250" s="393"/>
      <c r="E250" s="421" t="s">
        <v>119</v>
      </c>
      <c r="F250" s="421" t="s">
        <v>119</v>
      </c>
      <c r="G250" s="421" t="s">
        <v>126</v>
      </c>
      <c r="H250" s="396">
        <v>611</v>
      </c>
      <c r="I250" s="862"/>
      <c r="J250" s="731"/>
      <c r="K250" s="719"/>
      <c r="L250" s="15">
        <v>2643.2</v>
      </c>
      <c r="M250" s="15"/>
      <c r="N250" s="15"/>
      <c r="O250" s="15"/>
      <c r="P250" s="15"/>
      <c r="Q250" s="15"/>
      <c r="R250" s="15"/>
      <c r="S250" s="15"/>
      <c r="T250" s="15"/>
      <c r="U250" s="15"/>
      <c r="V250" s="15"/>
      <c r="W250" s="9"/>
    </row>
    <row r="251" spans="1:23" s="155" customFormat="1" ht="267.75">
      <c r="A251" s="384" t="s">
        <v>184</v>
      </c>
      <c r="B251" s="433" t="s">
        <v>240</v>
      </c>
      <c r="C251" s="200" t="s">
        <v>121</v>
      </c>
      <c r="D251" s="393"/>
      <c r="E251" s="421" t="s">
        <v>119</v>
      </c>
      <c r="F251" s="421" t="s">
        <v>106</v>
      </c>
      <c r="G251" s="421" t="s">
        <v>961</v>
      </c>
      <c r="H251" s="396">
        <v>611</v>
      </c>
      <c r="I251" s="67" t="s">
        <v>874</v>
      </c>
      <c r="J251" s="67" t="s">
        <v>243</v>
      </c>
      <c r="K251" s="393"/>
      <c r="L251" s="15">
        <v>0</v>
      </c>
      <c r="M251" s="15">
        <v>0</v>
      </c>
      <c r="N251" s="15">
        <v>0</v>
      </c>
      <c r="O251" s="271"/>
      <c r="P251" s="271"/>
      <c r="Q251" s="271"/>
      <c r="R251" s="271"/>
      <c r="S251" s="271"/>
      <c r="T251" s="271"/>
      <c r="U251" s="271"/>
      <c r="V251" s="271"/>
      <c r="W251" s="271"/>
    </row>
    <row r="252" spans="1:23" s="29" customFormat="1">
      <c r="A252" s="384" t="s">
        <v>35</v>
      </c>
      <c r="B252" s="8" t="s">
        <v>36</v>
      </c>
      <c r="C252" s="446"/>
      <c r="D252" s="393"/>
      <c r="E252" s="433"/>
      <c r="F252" s="433"/>
      <c r="G252" s="433"/>
      <c r="H252" s="396">
        <v>600</v>
      </c>
      <c r="I252" s="454"/>
      <c r="J252" s="446"/>
      <c r="K252" s="393"/>
      <c r="L252" s="15">
        <f t="shared" ref="L252:N252" si="196">SUM(L253:L253)</f>
        <v>47.790010000000002</v>
      </c>
      <c r="M252" s="15">
        <f t="shared" si="196"/>
        <v>0</v>
      </c>
      <c r="N252" s="15">
        <f t="shared" si="196"/>
        <v>0</v>
      </c>
      <c r="O252" s="272"/>
      <c r="P252" s="272"/>
      <c r="Q252" s="272"/>
      <c r="R252" s="272"/>
      <c r="S252" s="272"/>
      <c r="T252" s="272"/>
      <c r="U252" s="272"/>
      <c r="V252" s="272"/>
      <c r="W252" s="272"/>
    </row>
    <row r="253" spans="1:23" s="26" customFormat="1" ht="63">
      <c r="A253" s="384" t="s">
        <v>45</v>
      </c>
      <c r="B253" s="433" t="s">
        <v>244</v>
      </c>
      <c r="C253" s="446"/>
      <c r="D253" s="393"/>
      <c r="E253" s="421" t="s">
        <v>106</v>
      </c>
      <c r="F253" s="421" t="s">
        <v>89</v>
      </c>
      <c r="G253" s="433">
        <v>7770422000</v>
      </c>
      <c r="H253" s="396">
        <v>612</v>
      </c>
      <c r="I253" s="454"/>
      <c r="J253" s="446"/>
      <c r="K253" s="393"/>
      <c r="L253" s="15">
        <v>47.790010000000002</v>
      </c>
      <c r="M253" s="15"/>
      <c r="N253" s="15"/>
      <c r="O253" s="273"/>
      <c r="P253" s="273"/>
      <c r="Q253" s="273"/>
      <c r="R253" s="273"/>
      <c r="S253" s="273"/>
      <c r="T253" s="273"/>
      <c r="U253" s="273"/>
      <c r="V253" s="273"/>
      <c r="W253" s="273"/>
    </row>
    <row r="254" spans="1:23" s="143" customFormat="1">
      <c r="A254" s="136" t="s">
        <v>15</v>
      </c>
      <c r="B254" s="844" t="s">
        <v>16</v>
      </c>
      <c r="C254" s="845"/>
      <c r="D254" s="845"/>
      <c r="E254" s="845"/>
      <c r="F254" s="845"/>
      <c r="G254" s="845"/>
      <c r="H254" s="845">
        <v>300</v>
      </c>
      <c r="I254" s="845"/>
      <c r="J254" s="845"/>
      <c r="K254" s="846"/>
      <c r="L254" s="137">
        <f t="shared" ref="L254:W254" si="197">SUM(L255,)</f>
        <v>25.722169999999998</v>
      </c>
      <c r="M254" s="137">
        <f t="shared" si="197"/>
        <v>0</v>
      </c>
      <c r="N254" s="137">
        <f t="shared" si="197"/>
        <v>0</v>
      </c>
      <c r="O254" s="137">
        <f t="shared" si="197"/>
        <v>0</v>
      </c>
      <c r="P254" s="137">
        <f t="shared" si="197"/>
        <v>0</v>
      </c>
      <c r="Q254" s="137">
        <f t="shared" si="197"/>
        <v>0</v>
      </c>
      <c r="R254" s="137">
        <f t="shared" si="197"/>
        <v>0</v>
      </c>
      <c r="S254" s="137">
        <f t="shared" si="197"/>
        <v>0</v>
      </c>
      <c r="T254" s="137">
        <f t="shared" si="197"/>
        <v>0</v>
      </c>
      <c r="U254" s="137">
        <f t="shared" si="197"/>
        <v>0</v>
      </c>
      <c r="V254" s="137">
        <f t="shared" si="197"/>
        <v>0</v>
      </c>
      <c r="W254" s="137">
        <f t="shared" si="197"/>
        <v>0</v>
      </c>
    </row>
    <row r="255" spans="1:23" s="151" customFormat="1">
      <c r="A255" s="838" t="s">
        <v>918</v>
      </c>
      <c r="B255" s="847"/>
      <c r="C255" s="847"/>
      <c r="D255" s="847"/>
      <c r="E255" s="847"/>
      <c r="F255" s="847"/>
      <c r="G255" s="847"/>
      <c r="H255" s="847">
        <v>320</v>
      </c>
      <c r="I255" s="847"/>
      <c r="J255" s="847"/>
      <c r="K255" s="848"/>
      <c r="L255" s="149">
        <f t="shared" ref="L255:W255" si="198">SUM(L256:L256)</f>
        <v>25.722169999999998</v>
      </c>
      <c r="M255" s="149">
        <f t="shared" si="198"/>
        <v>0</v>
      </c>
      <c r="N255" s="149">
        <f t="shared" si="198"/>
        <v>0</v>
      </c>
      <c r="O255" s="149">
        <f t="shared" si="198"/>
        <v>0</v>
      </c>
      <c r="P255" s="149">
        <f t="shared" si="198"/>
        <v>0</v>
      </c>
      <c r="Q255" s="149">
        <f t="shared" si="198"/>
        <v>0</v>
      </c>
      <c r="R255" s="149">
        <f t="shared" si="198"/>
        <v>0</v>
      </c>
      <c r="S255" s="149">
        <f t="shared" si="198"/>
        <v>0</v>
      </c>
      <c r="T255" s="149">
        <f t="shared" si="198"/>
        <v>0</v>
      </c>
      <c r="U255" s="149">
        <f t="shared" si="198"/>
        <v>0</v>
      </c>
      <c r="V255" s="149">
        <f t="shared" si="198"/>
        <v>0</v>
      </c>
      <c r="W255" s="149">
        <f t="shared" si="198"/>
        <v>0</v>
      </c>
    </row>
    <row r="256" spans="1:23">
      <c r="A256" s="384" t="s">
        <v>12</v>
      </c>
      <c r="B256" s="433" t="s">
        <v>245</v>
      </c>
      <c r="C256" s="446"/>
      <c r="D256" s="393"/>
      <c r="E256" s="433"/>
      <c r="F256" s="433"/>
      <c r="G256" s="433"/>
      <c r="H256" s="396">
        <v>321</v>
      </c>
      <c r="I256" s="454"/>
      <c r="J256" s="446"/>
      <c r="K256" s="393"/>
      <c r="L256" s="15">
        <v>25.722169999999998</v>
      </c>
      <c r="M256" s="15"/>
      <c r="N256" s="15"/>
      <c r="O256" s="15">
        <f>SUM(P256:Q256)</f>
        <v>0</v>
      </c>
      <c r="P256" s="15">
        <v>0</v>
      </c>
      <c r="Q256" s="15">
        <v>0</v>
      </c>
      <c r="R256" s="15">
        <f>SUM(S256:T256)</f>
        <v>0</v>
      </c>
      <c r="S256" s="15">
        <v>0</v>
      </c>
      <c r="T256" s="15">
        <v>0</v>
      </c>
      <c r="U256" s="15">
        <f>SUM(V256:W256)</f>
        <v>0</v>
      </c>
      <c r="V256" s="15">
        <v>0</v>
      </c>
      <c r="W256" s="9">
        <v>0</v>
      </c>
    </row>
    <row r="257" spans="1:23" ht="31.5">
      <c r="A257" s="38" t="s">
        <v>246</v>
      </c>
      <c r="B257" s="39" t="s">
        <v>247</v>
      </c>
      <c r="C257" s="40"/>
      <c r="D257" s="40"/>
      <c r="E257" s="40"/>
      <c r="F257" s="40"/>
      <c r="G257" s="40"/>
      <c r="H257" s="40"/>
      <c r="I257" s="40"/>
      <c r="J257" s="40"/>
      <c r="K257" s="40" t="s">
        <v>66</v>
      </c>
      <c r="L257" s="10">
        <f t="shared" ref="L257:W257" si="199">SUM(L258,L303)</f>
        <v>13518.900000000001</v>
      </c>
      <c r="M257" s="10">
        <f t="shared" si="199"/>
        <v>13540.95463</v>
      </c>
      <c r="N257" s="10">
        <f t="shared" si="199"/>
        <v>8064.2803400000003</v>
      </c>
      <c r="O257" s="10">
        <f t="shared" si="199"/>
        <v>13386</v>
      </c>
      <c r="P257" s="10">
        <f t="shared" si="199"/>
        <v>13386</v>
      </c>
      <c r="Q257" s="10">
        <f t="shared" si="199"/>
        <v>0</v>
      </c>
      <c r="R257" s="10">
        <f t="shared" si="199"/>
        <v>14157.300000000001</v>
      </c>
      <c r="S257" s="10">
        <f t="shared" si="199"/>
        <v>14157.300000000001</v>
      </c>
      <c r="T257" s="10">
        <f t="shared" si="199"/>
        <v>0</v>
      </c>
      <c r="U257" s="10">
        <f t="shared" si="199"/>
        <v>14508.400000000001</v>
      </c>
      <c r="V257" s="10">
        <f t="shared" si="199"/>
        <v>14508.400000000001</v>
      </c>
      <c r="W257" s="10">
        <f t="shared" si="199"/>
        <v>0</v>
      </c>
    </row>
    <row r="258" spans="1:23" s="143" customFormat="1">
      <c r="A258" s="136" t="s">
        <v>9</v>
      </c>
      <c r="B258" s="844" t="s">
        <v>71</v>
      </c>
      <c r="C258" s="845"/>
      <c r="D258" s="845"/>
      <c r="E258" s="845"/>
      <c r="F258" s="845"/>
      <c r="G258" s="845"/>
      <c r="H258" s="845"/>
      <c r="I258" s="845"/>
      <c r="J258" s="845"/>
      <c r="K258" s="846"/>
      <c r="L258" s="137">
        <f t="shared" ref="L258:W258" si="200">SUM(L259,L288,L263)</f>
        <v>13435.800000000001</v>
      </c>
      <c r="M258" s="137">
        <f t="shared" si="200"/>
        <v>13526.70463</v>
      </c>
      <c r="N258" s="137">
        <f t="shared" si="200"/>
        <v>8058.5833400000001</v>
      </c>
      <c r="O258" s="137">
        <f t="shared" si="200"/>
        <v>13371.4</v>
      </c>
      <c r="P258" s="137">
        <f t="shared" si="200"/>
        <v>13371.4</v>
      </c>
      <c r="Q258" s="137">
        <f t="shared" si="200"/>
        <v>0</v>
      </c>
      <c r="R258" s="137">
        <f t="shared" si="200"/>
        <v>14142.2</v>
      </c>
      <c r="S258" s="137">
        <f t="shared" si="200"/>
        <v>14142.2</v>
      </c>
      <c r="T258" s="137">
        <f t="shared" si="200"/>
        <v>0</v>
      </c>
      <c r="U258" s="137">
        <f t="shared" si="200"/>
        <v>14493.2</v>
      </c>
      <c r="V258" s="137">
        <f t="shared" si="200"/>
        <v>14493.2</v>
      </c>
      <c r="W258" s="137">
        <f t="shared" si="200"/>
        <v>0</v>
      </c>
    </row>
    <row r="259" spans="1:23" s="151" customFormat="1">
      <c r="A259" s="838" t="s">
        <v>58</v>
      </c>
      <c r="B259" s="847"/>
      <c r="C259" s="847"/>
      <c r="D259" s="847"/>
      <c r="E259" s="847"/>
      <c r="F259" s="847"/>
      <c r="G259" s="847"/>
      <c r="H259" s="847"/>
      <c r="I259" s="847"/>
      <c r="J259" s="847"/>
      <c r="K259" s="848"/>
      <c r="L259" s="149">
        <f t="shared" ref="L259" si="201">SUM(L260:L262)</f>
        <v>3718.2999999999997</v>
      </c>
      <c r="M259" s="149">
        <f t="shared" ref="M259:W259" si="202">SUM(M260:M262)</f>
        <v>3559.88</v>
      </c>
      <c r="N259" s="149">
        <f t="shared" si="202"/>
        <v>2324.5990599999996</v>
      </c>
      <c r="O259" s="149">
        <f t="shared" si="202"/>
        <v>3679.2999999999997</v>
      </c>
      <c r="P259" s="149">
        <f t="shared" si="202"/>
        <v>3679.2999999999997</v>
      </c>
      <c r="Q259" s="149">
        <f t="shared" si="202"/>
        <v>0</v>
      </c>
      <c r="R259" s="149">
        <f t="shared" si="202"/>
        <v>3949.2</v>
      </c>
      <c r="S259" s="149">
        <f t="shared" si="202"/>
        <v>3949.2</v>
      </c>
      <c r="T259" s="149">
        <f t="shared" si="202"/>
        <v>0</v>
      </c>
      <c r="U259" s="149">
        <f t="shared" si="202"/>
        <v>4106.5</v>
      </c>
      <c r="V259" s="149">
        <f t="shared" si="202"/>
        <v>4106.5</v>
      </c>
      <c r="W259" s="149">
        <f t="shared" si="202"/>
        <v>0</v>
      </c>
    </row>
    <row r="260" spans="1:23" s="29" customFormat="1">
      <c r="A260" s="406" t="s">
        <v>10</v>
      </c>
      <c r="B260" s="433" t="s">
        <v>72</v>
      </c>
      <c r="C260" s="65"/>
      <c r="D260" s="390"/>
      <c r="E260" s="421" t="s">
        <v>103</v>
      </c>
      <c r="F260" s="421" t="s">
        <v>104</v>
      </c>
      <c r="G260" s="421" t="s">
        <v>169</v>
      </c>
      <c r="H260" s="396">
        <v>100</v>
      </c>
      <c r="I260" s="981" t="s">
        <v>1092</v>
      </c>
      <c r="J260" s="729" t="s">
        <v>1093</v>
      </c>
      <c r="K260" s="421"/>
      <c r="L260" s="15">
        <v>3302.5</v>
      </c>
      <c r="M260" s="15">
        <v>3170</v>
      </c>
      <c r="N260" s="15">
        <v>2067.6394799999998</v>
      </c>
      <c r="O260" s="15">
        <f>P260+Q260</f>
        <v>3291.2</v>
      </c>
      <c r="P260" s="15">
        <v>3291.2</v>
      </c>
      <c r="Q260" s="15">
        <v>0</v>
      </c>
      <c r="R260" s="15">
        <f>S260+T260</f>
        <v>3547</v>
      </c>
      <c r="S260" s="15">
        <v>3547</v>
      </c>
      <c r="T260" s="15">
        <v>0</v>
      </c>
      <c r="U260" s="15">
        <f>V260+W260</f>
        <v>3702.7</v>
      </c>
      <c r="V260" s="15">
        <v>3702.7</v>
      </c>
      <c r="W260" s="9">
        <v>0</v>
      </c>
    </row>
    <row r="261" spans="1:23" s="29" customFormat="1" ht="31.5">
      <c r="A261" s="406" t="s">
        <v>11</v>
      </c>
      <c r="B261" s="433" t="s">
        <v>73</v>
      </c>
      <c r="C261" s="260"/>
      <c r="D261" s="420"/>
      <c r="E261" s="421" t="s">
        <v>103</v>
      </c>
      <c r="F261" s="421" t="s">
        <v>104</v>
      </c>
      <c r="G261" s="421" t="s">
        <v>169</v>
      </c>
      <c r="H261" s="396">
        <v>200</v>
      </c>
      <c r="I261" s="982"/>
      <c r="J261" s="730"/>
      <c r="K261" s="421"/>
      <c r="L261" s="15">
        <v>409.7</v>
      </c>
      <c r="M261" s="15">
        <v>382.185</v>
      </c>
      <c r="N261" s="15">
        <v>255.97013999999999</v>
      </c>
      <c r="O261" s="15">
        <f>P261+Q261</f>
        <v>388.1</v>
      </c>
      <c r="P261" s="15">
        <v>388.1</v>
      </c>
      <c r="Q261" s="15">
        <v>0</v>
      </c>
      <c r="R261" s="15">
        <f>S261+T261</f>
        <v>402.2</v>
      </c>
      <c r="S261" s="15">
        <v>402.2</v>
      </c>
      <c r="T261" s="15">
        <v>0</v>
      </c>
      <c r="U261" s="15">
        <f>V261+W261</f>
        <v>403.8</v>
      </c>
      <c r="V261" s="15">
        <v>403.8</v>
      </c>
      <c r="W261" s="9">
        <v>0</v>
      </c>
    </row>
    <row r="262" spans="1:23" s="29" customFormat="1">
      <c r="A262" s="406" t="s">
        <v>21</v>
      </c>
      <c r="B262" s="433" t="s">
        <v>32</v>
      </c>
      <c r="C262" s="260"/>
      <c r="D262" s="420"/>
      <c r="E262" s="421" t="s">
        <v>103</v>
      </c>
      <c r="F262" s="421" t="s">
        <v>104</v>
      </c>
      <c r="G262" s="421" t="s">
        <v>169</v>
      </c>
      <c r="H262" s="396">
        <v>800</v>
      </c>
      <c r="I262" s="983"/>
      <c r="J262" s="731"/>
      <c r="K262" s="421"/>
      <c r="L262" s="15">
        <v>6.1</v>
      </c>
      <c r="M262" s="15">
        <v>7.6950000000000003</v>
      </c>
      <c r="N262" s="15">
        <v>0.98943999999999999</v>
      </c>
      <c r="O262" s="15">
        <f>P262+Q262</f>
        <v>0</v>
      </c>
      <c r="P262" s="15">
        <v>0</v>
      </c>
      <c r="Q262" s="15">
        <v>0</v>
      </c>
      <c r="R262" s="15">
        <f>S262+T262</f>
        <v>0</v>
      </c>
      <c r="S262" s="15">
        <v>0</v>
      </c>
      <c r="T262" s="15">
        <v>0</v>
      </c>
      <c r="U262" s="15">
        <f>V262+W262</f>
        <v>0</v>
      </c>
      <c r="V262" s="15">
        <v>0</v>
      </c>
      <c r="W262" s="9">
        <v>0</v>
      </c>
    </row>
    <row r="263" spans="1:23" s="151" customFormat="1">
      <c r="A263" s="838" t="s">
        <v>97</v>
      </c>
      <c r="B263" s="847"/>
      <c r="C263" s="847"/>
      <c r="D263" s="847"/>
      <c r="E263" s="847"/>
      <c r="F263" s="847"/>
      <c r="G263" s="847"/>
      <c r="H263" s="847"/>
      <c r="I263" s="847"/>
      <c r="J263" s="847"/>
      <c r="K263" s="848"/>
      <c r="L263" s="149">
        <f t="shared" ref="L263:W263" si="203">L264+L268+L284</f>
        <v>0</v>
      </c>
      <c r="M263" s="149">
        <f t="shared" si="203"/>
        <v>9966.8246299999992</v>
      </c>
      <c r="N263" s="149">
        <f t="shared" si="203"/>
        <v>5733.9842800000006</v>
      </c>
      <c r="O263" s="149">
        <f t="shared" si="203"/>
        <v>9692.1</v>
      </c>
      <c r="P263" s="149">
        <f t="shared" si="203"/>
        <v>9692.1</v>
      </c>
      <c r="Q263" s="149">
        <f t="shared" si="203"/>
        <v>0</v>
      </c>
      <c r="R263" s="149">
        <f t="shared" si="203"/>
        <v>10193</v>
      </c>
      <c r="S263" s="149">
        <f t="shared" si="203"/>
        <v>10193</v>
      </c>
      <c r="T263" s="149">
        <f t="shared" si="203"/>
        <v>0</v>
      </c>
      <c r="U263" s="149">
        <f t="shared" si="203"/>
        <v>10386.700000000001</v>
      </c>
      <c r="V263" s="149">
        <f t="shared" si="203"/>
        <v>10386.700000000001</v>
      </c>
      <c r="W263" s="149">
        <f t="shared" si="203"/>
        <v>0</v>
      </c>
    </row>
    <row r="264" spans="1:23" s="279" customFormat="1">
      <c r="A264" s="406" t="s">
        <v>12</v>
      </c>
      <c r="B264" s="433" t="s">
        <v>59</v>
      </c>
      <c r="C264" s="390"/>
      <c r="D264" s="390"/>
      <c r="E264" s="433"/>
      <c r="F264" s="433"/>
      <c r="G264" s="433"/>
      <c r="H264" s="396">
        <v>100</v>
      </c>
      <c r="I264" s="76"/>
      <c r="J264" s="390"/>
      <c r="K264" s="390"/>
      <c r="L264" s="15">
        <f>SUM(L265:L267)</f>
        <v>0</v>
      </c>
      <c r="M264" s="15">
        <f>M265</f>
        <v>4203.7698</v>
      </c>
      <c r="N264" s="15">
        <f t="shared" ref="N264:W264" si="204">N265</f>
        <v>2339.14302</v>
      </c>
      <c r="O264" s="15">
        <f t="shared" si="204"/>
        <v>4298.6000000000004</v>
      </c>
      <c r="P264" s="15">
        <f t="shared" si="204"/>
        <v>4298.6000000000004</v>
      </c>
      <c r="Q264" s="15">
        <f t="shared" si="204"/>
        <v>0</v>
      </c>
      <c r="R264" s="15">
        <f t="shared" si="204"/>
        <v>4455.1000000000004</v>
      </c>
      <c r="S264" s="15">
        <f t="shared" si="204"/>
        <v>4455.1000000000004</v>
      </c>
      <c r="T264" s="15">
        <f t="shared" si="204"/>
        <v>0</v>
      </c>
      <c r="U264" s="15">
        <f t="shared" si="204"/>
        <v>4472.2</v>
      </c>
      <c r="V264" s="15">
        <f t="shared" si="204"/>
        <v>4472.2</v>
      </c>
      <c r="W264" s="15">
        <f t="shared" si="204"/>
        <v>0</v>
      </c>
    </row>
    <row r="265" spans="1:23" s="279" customFormat="1" ht="31.5">
      <c r="A265" s="406" t="s">
        <v>49</v>
      </c>
      <c r="B265" s="433" t="s">
        <v>1036</v>
      </c>
      <c r="C265" s="390"/>
      <c r="D265" s="390"/>
      <c r="E265" s="421"/>
      <c r="F265" s="421"/>
      <c r="G265" s="421"/>
      <c r="H265" s="396">
        <v>100</v>
      </c>
      <c r="I265" s="76"/>
      <c r="J265" s="390"/>
      <c r="K265" s="390"/>
      <c r="L265" s="15">
        <f>L267+L266</f>
        <v>0</v>
      </c>
      <c r="M265" s="15">
        <f>M267+M266</f>
        <v>4203.7698</v>
      </c>
      <c r="N265" s="15">
        <f>N267+N266</f>
        <v>2339.14302</v>
      </c>
      <c r="O265" s="15">
        <f t="shared" ref="O265:W265" si="205">O267+O266</f>
        <v>4298.6000000000004</v>
      </c>
      <c r="P265" s="15">
        <f t="shared" si="205"/>
        <v>4298.6000000000004</v>
      </c>
      <c r="Q265" s="15">
        <f t="shared" si="205"/>
        <v>0</v>
      </c>
      <c r="R265" s="15">
        <f t="shared" si="205"/>
        <v>4455.1000000000004</v>
      </c>
      <c r="S265" s="15">
        <f t="shared" si="205"/>
        <v>4455.1000000000004</v>
      </c>
      <c r="T265" s="15">
        <f t="shared" si="205"/>
        <v>0</v>
      </c>
      <c r="U265" s="15">
        <f t="shared" si="205"/>
        <v>4472.2</v>
      </c>
      <c r="V265" s="15">
        <f t="shared" si="205"/>
        <v>4472.2</v>
      </c>
      <c r="W265" s="15">
        <f t="shared" si="205"/>
        <v>0</v>
      </c>
    </row>
    <row r="266" spans="1:23" s="279" customFormat="1" ht="63">
      <c r="A266" s="406" t="s">
        <v>1020</v>
      </c>
      <c r="B266" s="398" t="s">
        <v>1023</v>
      </c>
      <c r="C266" s="390"/>
      <c r="D266" s="390"/>
      <c r="E266" s="421" t="s">
        <v>106</v>
      </c>
      <c r="F266" s="421" t="s">
        <v>89</v>
      </c>
      <c r="G266" s="421" t="s">
        <v>107</v>
      </c>
      <c r="H266" s="396">
        <v>100</v>
      </c>
      <c r="I266" s="863" t="s">
        <v>1094</v>
      </c>
      <c r="J266" s="714" t="s">
        <v>1095</v>
      </c>
      <c r="K266" s="390"/>
      <c r="L266" s="15"/>
      <c r="M266" s="15">
        <v>1779.79025</v>
      </c>
      <c r="N266" s="15">
        <v>919.55907000000002</v>
      </c>
      <c r="O266" s="15">
        <f>SUM(P266:Q266)</f>
        <v>1759.1</v>
      </c>
      <c r="P266" s="15">
        <v>1759.1</v>
      </c>
      <c r="Q266" s="15"/>
      <c r="R266" s="15">
        <f>SUM(S266:T266)</f>
        <v>1823.1</v>
      </c>
      <c r="S266" s="15">
        <v>1823.1</v>
      </c>
      <c r="T266" s="15"/>
      <c r="U266" s="15">
        <f>SUM(V266:W266)</f>
        <v>1830.1</v>
      </c>
      <c r="V266" s="15">
        <v>1830.1</v>
      </c>
      <c r="W266" s="9"/>
    </row>
    <row r="267" spans="1:23" s="279" customFormat="1" ht="31.5">
      <c r="A267" s="406" t="s">
        <v>1033</v>
      </c>
      <c r="B267" s="349" t="s">
        <v>1019</v>
      </c>
      <c r="C267" s="390"/>
      <c r="D267" s="390"/>
      <c r="E267" s="421" t="s">
        <v>119</v>
      </c>
      <c r="F267" s="421" t="s">
        <v>119</v>
      </c>
      <c r="G267" s="421" t="s">
        <v>126</v>
      </c>
      <c r="H267" s="396">
        <v>100</v>
      </c>
      <c r="I267" s="864"/>
      <c r="J267" s="716"/>
      <c r="K267" s="390"/>
      <c r="L267" s="15"/>
      <c r="M267" s="15">
        <v>2423.97955</v>
      </c>
      <c r="N267" s="15">
        <v>1419.58395</v>
      </c>
      <c r="O267" s="15">
        <f>SUM(P267:Q267)</f>
        <v>2539.5</v>
      </c>
      <c r="P267" s="15">
        <v>2539.5</v>
      </c>
      <c r="Q267" s="15"/>
      <c r="R267" s="15">
        <f>SUM(S267:T267)</f>
        <v>2632</v>
      </c>
      <c r="S267" s="15">
        <v>2632</v>
      </c>
      <c r="T267" s="15"/>
      <c r="U267" s="15">
        <f>SUM(V267:W267)</f>
        <v>2642.1</v>
      </c>
      <c r="V267" s="15">
        <v>2642.1</v>
      </c>
      <c r="W267" s="9"/>
    </row>
    <row r="268" spans="1:23" s="279" customFormat="1" ht="31.5">
      <c r="A268" s="406" t="s">
        <v>13</v>
      </c>
      <c r="B268" s="433" t="s">
        <v>33</v>
      </c>
      <c r="C268" s="454"/>
      <c r="D268" s="420"/>
      <c r="E268" s="421"/>
      <c r="F268" s="421"/>
      <c r="G268" s="421"/>
      <c r="H268" s="396">
        <v>200</v>
      </c>
      <c r="I268" s="454"/>
      <c r="J268" s="454"/>
      <c r="K268" s="420"/>
      <c r="L268" s="15">
        <f>L269</f>
        <v>0</v>
      </c>
      <c r="M268" s="15">
        <f>M269</f>
        <v>5720.9328300000006</v>
      </c>
      <c r="N268" s="15">
        <f>N269</f>
        <v>3362.7468500000004</v>
      </c>
      <c r="O268" s="15">
        <f t="shared" ref="O268:W268" si="206">O269</f>
        <v>5355.4000000000005</v>
      </c>
      <c r="P268" s="15">
        <f t="shared" si="206"/>
        <v>5355.4000000000005</v>
      </c>
      <c r="Q268" s="15">
        <f t="shared" si="206"/>
        <v>0</v>
      </c>
      <c r="R268" s="15">
        <f t="shared" si="206"/>
        <v>5698.4000000000005</v>
      </c>
      <c r="S268" s="15">
        <f t="shared" si="206"/>
        <v>5698.4000000000005</v>
      </c>
      <c r="T268" s="15">
        <f t="shared" si="206"/>
        <v>0</v>
      </c>
      <c r="U268" s="15">
        <f t="shared" si="206"/>
        <v>5874.9000000000005</v>
      </c>
      <c r="V268" s="15">
        <f t="shared" si="206"/>
        <v>5874.9000000000005</v>
      </c>
      <c r="W268" s="15">
        <f t="shared" si="206"/>
        <v>0</v>
      </c>
    </row>
    <row r="269" spans="1:23" s="279" customFormat="1" ht="31.5">
      <c r="A269" s="406" t="s">
        <v>50</v>
      </c>
      <c r="B269" s="433" t="s">
        <v>1036</v>
      </c>
      <c r="C269" s="454"/>
      <c r="D269" s="420"/>
      <c r="E269" s="421"/>
      <c r="F269" s="421"/>
      <c r="G269" s="421"/>
      <c r="H269" s="396">
        <v>200</v>
      </c>
      <c r="I269" s="454"/>
      <c r="J269" s="454"/>
      <c r="K269" s="420"/>
      <c r="L269" s="15">
        <f t="shared" ref="L269:W269" si="207">L271+L274+L278+L283+L270</f>
        <v>0</v>
      </c>
      <c r="M269" s="15">
        <f t="shared" si="207"/>
        <v>5720.9328300000006</v>
      </c>
      <c r="N269" s="15">
        <f t="shared" si="207"/>
        <v>3362.7468500000004</v>
      </c>
      <c r="O269" s="15">
        <f t="shared" si="207"/>
        <v>5355.4000000000005</v>
      </c>
      <c r="P269" s="15">
        <f t="shared" si="207"/>
        <v>5355.4000000000005</v>
      </c>
      <c r="Q269" s="15">
        <f t="shared" si="207"/>
        <v>0</v>
      </c>
      <c r="R269" s="15">
        <f t="shared" si="207"/>
        <v>5698.4000000000005</v>
      </c>
      <c r="S269" s="15">
        <f t="shared" si="207"/>
        <v>5698.4000000000005</v>
      </c>
      <c r="T269" s="15">
        <f t="shared" si="207"/>
        <v>0</v>
      </c>
      <c r="U269" s="15">
        <f t="shared" si="207"/>
        <v>5874.9000000000005</v>
      </c>
      <c r="V269" s="15">
        <f t="shared" si="207"/>
        <v>5874.9000000000005</v>
      </c>
      <c r="W269" s="15">
        <f t="shared" si="207"/>
        <v>0</v>
      </c>
    </row>
    <row r="270" spans="1:23" s="279" customFormat="1">
      <c r="A270" s="406" t="s">
        <v>1021</v>
      </c>
      <c r="B270" s="356" t="s">
        <v>325</v>
      </c>
      <c r="C270" s="454"/>
      <c r="D270" s="420"/>
      <c r="E270" s="421" t="s">
        <v>103</v>
      </c>
      <c r="F270" s="421" t="s">
        <v>92</v>
      </c>
      <c r="G270" s="421" t="s">
        <v>105</v>
      </c>
      <c r="H270" s="396">
        <v>200</v>
      </c>
      <c r="I270" s="454"/>
      <c r="J270" s="454"/>
      <c r="K270" s="420"/>
      <c r="L270" s="15"/>
      <c r="M270" s="15">
        <v>150</v>
      </c>
      <c r="N270" s="15">
        <v>0</v>
      </c>
      <c r="O270" s="15"/>
      <c r="P270" s="15"/>
      <c r="Q270" s="15"/>
      <c r="R270" s="15"/>
      <c r="S270" s="15"/>
      <c r="T270" s="15"/>
      <c r="U270" s="15"/>
      <c r="V270" s="15"/>
      <c r="W270" s="269"/>
    </row>
    <row r="271" spans="1:23" s="279" customFormat="1">
      <c r="A271" s="406" t="s">
        <v>1022</v>
      </c>
      <c r="B271" s="825" t="s">
        <v>1023</v>
      </c>
      <c r="C271" s="390"/>
      <c r="D271" s="390"/>
      <c r="E271" s="421" t="s">
        <v>106</v>
      </c>
      <c r="F271" s="421" t="s">
        <v>89</v>
      </c>
      <c r="G271" s="241"/>
      <c r="H271" s="241"/>
      <c r="I271" s="241"/>
      <c r="J271" s="241"/>
      <c r="K271" s="241"/>
      <c r="L271" s="242">
        <f>L272+L273</f>
        <v>0</v>
      </c>
      <c r="M271" s="242">
        <f>M272+M273</f>
        <v>585.08225000000004</v>
      </c>
      <c r="N271" s="242">
        <f t="shared" ref="N271:W271" si="208">N272+N273</f>
        <v>235.61532</v>
      </c>
      <c r="O271" s="242">
        <f t="shared" si="208"/>
        <v>362</v>
      </c>
      <c r="P271" s="242">
        <f t="shared" si="208"/>
        <v>362</v>
      </c>
      <c r="Q271" s="242">
        <f t="shared" si="208"/>
        <v>0</v>
      </c>
      <c r="R271" s="242">
        <f t="shared" si="208"/>
        <v>381.6</v>
      </c>
      <c r="S271" s="242">
        <f t="shared" si="208"/>
        <v>381.6</v>
      </c>
      <c r="T271" s="242">
        <f t="shared" si="208"/>
        <v>0</v>
      </c>
      <c r="U271" s="242">
        <f t="shared" si="208"/>
        <v>389.8</v>
      </c>
      <c r="V271" s="242">
        <f t="shared" si="208"/>
        <v>389.8</v>
      </c>
      <c r="W271" s="242">
        <f t="shared" si="208"/>
        <v>0</v>
      </c>
    </row>
    <row r="272" spans="1:23" s="279" customFormat="1">
      <c r="A272" s="406"/>
      <c r="B272" s="826"/>
      <c r="C272" s="390"/>
      <c r="D272" s="390"/>
      <c r="E272" s="241"/>
      <c r="F272" s="241"/>
      <c r="G272" s="421" t="s">
        <v>107</v>
      </c>
      <c r="H272" s="396">
        <v>200</v>
      </c>
      <c r="I272" s="752" t="s">
        <v>1096</v>
      </c>
      <c r="J272" s="714" t="s">
        <v>1097</v>
      </c>
      <c r="K272" s="714" t="s">
        <v>1098</v>
      </c>
      <c r="L272" s="15"/>
      <c r="M272" s="15">
        <v>467.36926</v>
      </c>
      <c r="N272" s="15">
        <v>214.61532</v>
      </c>
      <c r="O272" s="15">
        <f>SUM(P272:Q272)</f>
        <v>249.8</v>
      </c>
      <c r="P272" s="15">
        <v>249.8</v>
      </c>
      <c r="Q272" s="15"/>
      <c r="R272" s="15">
        <f>SUM(S272:T272)</f>
        <v>265.3</v>
      </c>
      <c r="S272" s="15">
        <v>265.3</v>
      </c>
      <c r="T272" s="15"/>
      <c r="U272" s="15">
        <f>SUM(V272:W272)</f>
        <v>273</v>
      </c>
      <c r="V272" s="15">
        <v>273</v>
      </c>
      <c r="W272" s="9"/>
    </row>
    <row r="273" spans="1:23" s="279" customFormat="1">
      <c r="A273" s="406"/>
      <c r="B273" s="827"/>
      <c r="C273" s="390"/>
      <c r="D273" s="390"/>
      <c r="E273" s="421"/>
      <c r="F273" s="421"/>
      <c r="G273" s="421" t="s">
        <v>952</v>
      </c>
      <c r="H273" s="396">
        <v>200</v>
      </c>
      <c r="I273" s="753"/>
      <c r="J273" s="716"/>
      <c r="K273" s="716"/>
      <c r="L273" s="15"/>
      <c r="M273" s="15">
        <v>117.71299</v>
      </c>
      <c r="N273" s="15">
        <v>21</v>
      </c>
      <c r="O273" s="15">
        <f>SUM(P273:Q273)</f>
        <v>112.2</v>
      </c>
      <c r="P273" s="15">
        <v>112.2</v>
      </c>
      <c r="Q273" s="15"/>
      <c r="R273" s="15">
        <f>SUM(S273:T273)</f>
        <v>116.3</v>
      </c>
      <c r="S273" s="15">
        <v>116.3</v>
      </c>
      <c r="T273" s="15"/>
      <c r="U273" s="15">
        <f>SUM(V273:W273)</f>
        <v>116.8</v>
      </c>
      <c r="V273" s="15">
        <v>116.8</v>
      </c>
      <c r="W273" s="9"/>
    </row>
    <row r="274" spans="1:23" s="279" customFormat="1">
      <c r="A274" s="406" t="s">
        <v>1027</v>
      </c>
      <c r="B274" s="825" t="s">
        <v>1024</v>
      </c>
      <c r="C274" s="390"/>
      <c r="D274" s="390"/>
      <c r="E274" s="421" t="s">
        <v>104</v>
      </c>
      <c r="F274" s="421" t="s">
        <v>112</v>
      </c>
      <c r="G274" s="241"/>
      <c r="H274" s="241"/>
      <c r="I274" s="76"/>
      <c r="J274" s="390"/>
      <c r="K274" s="390"/>
      <c r="L274" s="15">
        <f>L275+L276+L277</f>
        <v>0</v>
      </c>
      <c r="M274" s="15">
        <f t="shared" ref="M274:W274" si="209">M275+M276+M277</f>
        <v>582.94899999999996</v>
      </c>
      <c r="N274" s="15">
        <f t="shared" si="209"/>
        <v>155.28300000000002</v>
      </c>
      <c r="O274" s="15">
        <f t="shared" si="209"/>
        <v>493.3</v>
      </c>
      <c r="P274" s="15">
        <f t="shared" si="209"/>
        <v>493.3</v>
      </c>
      <c r="Q274" s="15">
        <f t="shared" si="209"/>
        <v>0</v>
      </c>
      <c r="R274" s="15">
        <f t="shared" si="209"/>
        <v>511.2</v>
      </c>
      <c r="S274" s="15">
        <f t="shared" si="209"/>
        <v>511.2</v>
      </c>
      <c r="T274" s="15">
        <f t="shared" si="209"/>
        <v>0</v>
      </c>
      <c r="U274" s="15">
        <f t="shared" si="209"/>
        <v>513.1</v>
      </c>
      <c r="V274" s="15">
        <f t="shared" si="209"/>
        <v>513.1</v>
      </c>
      <c r="W274" s="15">
        <f t="shared" si="209"/>
        <v>0</v>
      </c>
    </row>
    <row r="275" spans="1:23" s="279" customFormat="1">
      <c r="A275" s="406"/>
      <c r="B275" s="826"/>
      <c r="C275" s="390"/>
      <c r="D275" s="390"/>
      <c r="E275" s="421"/>
      <c r="F275" s="421"/>
      <c r="G275" s="421" t="s">
        <v>953</v>
      </c>
      <c r="H275" s="396">
        <v>200</v>
      </c>
      <c r="I275" s="764" t="s">
        <v>1099</v>
      </c>
      <c r="J275" s="729" t="s">
        <v>1100</v>
      </c>
      <c r="K275" s="729" t="s">
        <v>266</v>
      </c>
      <c r="L275" s="15"/>
      <c r="M275" s="15">
        <v>122.541</v>
      </c>
      <c r="N275" s="15">
        <v>98.875</v>
      </c>
      <c r="O275" s="15">
        <f>SUM(P275:Q275)</f>
        <v>493.3</v>
      </c>
      <c r="P275" s="15">
        <v>493.3</v>
      </c>
      <c r="Q275" s="15"/>
      <c r="R275" s="15">
        <f>SUM(S275:T275)</f>
        <v>511.2</v>
      </c>
      <c r="S275" s="15">
        <v>511.2</v>
      </c>
      <c r="T275" s="15"/>
      <c r="U275" s="15">
        <f>SUM(V275:W275)</f>
        <v>513.1</v>
      </c>
      <c r="V275" s="15">
        <v>513.1</v>
      </c>
      <c r="W275" s="9"/>
    </row>
    <row r="276" spans="1:23" s="279" customFormat="1">
      <c r="A276" s="123"/>
      <c r="B276" s="826"/>
      <c r="C276" s="390"/>
      <c r="D276" s="390"/>
      <c r="E276" s="421"/>
      <c r="F276" s="421"/>
      <c r="G276" s="421" t="s">
        <v>147</v>
      </c>
      <c r="H276" s="396">
        <v>200</v>
      </c>
      <c r="I276" s="765"/>
      <c r="J276" s="730"/>
      <c r="K276" s="730"/>
      <c r="L276" s="15"/>
      <c r="M276" s="15">
        <v>404</v>
      </c>
      <c r="N276" s="15">
        <v>0</v>
      </c>
      <c r="O276" s="15"/>
      <c r="P276" s="15"/>
      <c r="Q276" s="15"/>
      <c r="R276" s="15"/>
      <c r="S276" s="15"/>
      <c r="T276" s="15"/>
      <c r="U276" s="15"/>
      <c r="V276" s="15"/>
      <c r="W276" s="9"/>
    </row>
    <row r="277" spans="1:23" s="279" customFormat="1">
      <c r="A277" s="123"/>
      <c r="B277" s="826"/>
      <c r="C277" s="390"/>
      <c r="D277" s="390"/>
      <c r="E277" s="421"/>
      <c r="F277" s="421"/>
      <c r="G277" s="421" t="s">
        <v>621</v>
      </c>
      <c r="H277" s="396">
        <v>200</v>
      </c>
      <c r="I277" s="849"/>
      <c r="J277" s="731"/>
      <c r="K277" s="731"/>
      <c r="L277" s="15"/>
      <c r="M277" s="15">
        <v>56.408000000000001</v>
      </c>
      <c r="N277" s="15">
        <v>56.408000000000001</v>
      </c>
      <c r="O277" s="15"/>
      <c r="P277" s="15"/>
      <c r="Q277" s="15"/>
      <c r="R277" s="15"/>
      <c r="S277" s="15"/>
      <c r="T277" s="15"/>
      <c r="U277" s="15"/>
      <c r="V277" s="15"/>
      <c r="W277" s="9"/>
    </row>
    <row r="278" spans="1:23" s="279" customFormat="1">
      <c r="A278" s="279" t="s">
        <v>1032</v>
      </c>
      <c r="B278" s="825" t="s">
        <v>1019</v>
      </c>
      <c r="C278" s="390"/>
      <c r="D278" s="390"/>
      <c r="E278" s="421" t="s">
        <v>119</v>
      </c>
      <c r="F278" s="421" t="s">
        <v>106</v>
      </c>
      <c r="G278" s="421"/>
      <c r="H278" s="396">
        <v>200</v>
      </c>
      <c r="I278" s="76"/>
      <c r="J278" s="390"/>
      <c r="K278" s="390"/>
      <c r="L278" s="15">
        <f>SUM(L279:L282)</f>
        <v>0</v>
      </c>
      <c r="M278" s="15">
        <f>SUM(M279:M282)</f>
        <v>3946.5171500000006</v>
      </c>
      <c r="N278" s="15">
        <f t="shared" ref="N278:W278" si="210">SUM(N279:N282)</f>
        <v>2675.9624100000001</v>
      </c>
      <c r="O278" s="15">
        <f t="shared" si="210"/>
        <v>4103.8</v>
      </c>
      <c r="P278" s="15">
        <f t="shared" si="210"/>
        <v>4103.8</v>
      </c>
      <c r="Q278" s="15">
        <f t="shared" si="210"/>
        <v>0</v>
      </c>
      <c r="R278" s="15">
        <f t="shared" si="210"/>
        <v>4394.9000000000005</v>
      </c>
      <c r="S278" s="15">
        <f t="shared" si="210"/>
        <v>4394.9000000000005</v>
      </c>
      <c r="T278" s="15">
        <f t="shared" si="210"/>
        <v>0</v>
      </c>
      <c r="U278" s="15">
        <f t="shared" si="210"/>
        <v>4559.8</v>
      </c>
      <c r="V278" s="15">
        <f t="shared" si="210"/>
        <v>4559.8</v>
      </c>
      <c r="W278" s="15">
        <f t="shared" si="210"/>
        <v>0</v>
      </c>
    </row>
    <row r="279" spans="1:23" s="279" customFormat="1">
      <c r="B279" s="826"/>
      <c r="C279" s="390"/>
      <c r="D279" s="390"/>
      <c r="E279" s="421"/>
      <c r="F279" s="421"/>
      <c r="G279" s="421" t="s">
        <v>954</v>
      </c>
      <c r="H279" s="396">
        <v>200</v>
      </c>
      <c r="I279" s="857" t="s">
        <v>889</v>
      </c>
      <c r="J279" s="729" t="s">
        <v>1097</v>
      </c>
      <c r="K279" s="729" t="s">
        <v>1101</v>
      </c>
      <c r="L279" s="15"/>
      <c r="M279" s="15">
        <v>3795.8620000000001</v>
      </c>
      <c r="N279" s="15">
        <v>2573.0242699999999</v>
      </c>
      <c r="O279" s="15">
        <f>SUM(P279:Q279)</f>
        <v>3943.8</v>
      </c>
      <c r="P279" s="15">
        <v>3943.8</v>
      </c>
      <c r="Q279" s="15"/>
      <c r="R279" s="15">
        <f>SUM(S279:T279)</f>
        <v>4229.1000000000004</v>
      </c>
      <c r="S279" s="15">
        <v>4229.1000000000004</v>
      </c>
      <c r="T279" s="15"/>
      <c r="U279" s="15">
        <f>SUM(V279:W279)</f>
        <v>4393.3</v>
      </c>
      <c r="V279" s="15">
        <v>4393.3</v>
      </c>
      <c r="W279" s="9"/>
    </row>
    <row r="280" spans="1:23" s="279" customFormat="1">
      <c r="B280" s="826"/>
      <c r="C280" s="390"/>
      <c r="D280" s="390"/>
      <c r="E280" s="421"/>
      <c r="F280" s="421"/>
      <c r="G280" s="421" t="s">
        <v>188</v>
      </c>
      <c r="H280" s="396">
        <v>200</v>
      </c>
      <c r="I280" s="858"/>
      <c r="J280" s="730"/>
      <c r="K280" s="730"/>
      <c r="L280" s="15"/>
      <c r="M280" s="15">
        <v>17.377009999999999</v>
      </c>
      <c r="N280" s="15">
        <v>0</v>
      </c>
      <c r="O280" s="15">
        <f t="shared" ref="O280:O283" si="211">SUM(P280:Q280)</f>
        <v>26.3</v>
      </c>
      <c r="P280" s="15">
        <v>26.3</v>
      </c>
      <c r="Q280" s="15"/>
      <c r="R280" s="15">
        <f t="shared" ref="R280:R283" si="212">SUM(S280:T280)</f>
        <v>27.3</v>
      </c>
      <c r="S280" s="15">
        <v>27.3</v>
      </c>
      <c r="T280" s="15"/>
      <c r="U280" s="15">
        <f t="shared" ref="U280:U283" si="213">SUM(V280:W280)</f>
        <v>27.4</v>
      </c>
      <c r="V280" s="15">
        <v>27.4</v>
      </c>
      <c r="W280" s="9"/>
    </row>
    <row r="281" spans="1:23" s="279" customFormat="1">
      <c r="B281" s="826"/>
      <c r="C281" s="390"/>
      <c r="D281" s="390"/>
      <c r="E281" s="421"/>
      <c r="F281" s="421"/>
      <c r="G281" s="421" t="s">
        <v>865</v>
      </c>
      <c r="H281" s="396">
        <v>200</v>
      </c>
      <c r="I281" s="859"/>
      <c r="J281" s="731"/>
      <c r="K281" s="731"/>
      <c r="L281" s="15"/>
      <c r="M281" s="15">
        <v>30.34</v>
      </c>
      <c r="N281" s="15">
        <v>0</v>
      </c>
      <c r="O281" s="15">
        <f t="shared" si="211"/>
        <v>133.69999999999999</v>
      </c>
      <c r="P281" s="15">
        <v>133.69999999999999</v>
      </c>
      <c r="Q281" s="15"/>
      <c r="R281" s="15">
        <f t="shared" si="212"/>
        <v>138.5</v>
      </c>
      <c r="S281" s="15">
        <v>138.5</v>
      </c>
      <c r="T281" s="15"/>
      <c r="U281" s="15">
        <f t="shared" si="213"/>
        <v>139.1</v>
      </c>
      <c r="V281" s="15">
        <v>139.1</v>
      </c>
      <c r="W281" s="9"/>
    </row>
    <row r="282" spans="1:23" s="279" customFormat="1" ht="157.5">
      <c r="B282" s="826"/>
      <c r="C282" s="390"/>
      <c r="D282" s="390"/>
      <c r="E282" s="421"/>
      <c r="F282" s="421"/>
      <c r="G282" s="421" t="s">
        <v>1028</v>
      </c>
      <c r="H282" s="396">
        <v>200</v>
      </c>
      <c r="I282" s="6" t="s">
        <v>1102</v>
      </c>
      <c r="J282" s="390">
        <v>42865</v>
      </c>
      <c r="K282" s="390" t="s">
        <v>1103</v>
      </c>
      <c r="L282" s="15"/>
      <c r="M282" s="15">
        <v>102.93814</v>
      </c>
      <c r="N282" s="15">
        <v>102.93814</v>
      </c>
      <c r="O282" s="15">
        <f t="shared" si="211"/>
        <v>0</v>
      </c>
      <c r="P282" s="15"/>
      <c r="Q282" s="15"/>
      <c r="R282" s="15">
        <f t="shared" si="212"/>
        <v>0</v>
      </c>
      <c r="S282" s="15"/>
      <c r="T282" s="15"/>
      <c r="U282" s="15">
        <f t="shared" si="213"/>
        <v>0</v>
      </c>
      <c r="V282" s="15"/>
      <c r="W282" s="9"/>
    </row>
    <row r="283" spans="1:23" s="279" customFormat="1" ht="378">
      <c r="B283" s="827"/>
      <c r="C283" s="390"/>
      <c r="D283" s="390"/>
      <c r="E283" s="421" t="s">
        <v>119</v>
      </c>
      <c r="F283" s="421" t="s">
        <v>119</v>
      </c>
      <c r="G283" s="421" t="s">
        <v>126</v>
      </c>
      <c r="H283" s="396">
        <v>200</v>
      </c>
      <c r="I283" s="263" t="s">
        <v>889</v>
      </c>
      <c r="J283" s="390" t="s">
        <v>1097</v>
      </c>
      <c r="K283" s="390" t="s">
        <v>1103</v>
      </c>
      <c r="L283" s="15"/>
      <c r="M283" s="15">
        <v>456.38443000000001</v>
      </c>
      <c r="N283" s="15">
        <v>295.88612000000001</v>
      </c>
      <c r="O283" s="15">
        <f t="shared" si="211"/>
        <v>396.3</v>
      </c>
      <c r="P283" s="15">
        <v>396.3</v>
      </c>
      <c r="Q283" s="15"/>
      <c r="R283" s="15">
        <f t="shared" si="212"/>
        <v>410.7</v>
      </c>
      <c r="S283" s="15">
        <v>410.7</v>
      </c>
      <c r="T283" s="15"/>
      <c r="U283" s="15">
        <f t="shared" si="213"/>
        <v>412.2</v>
      </c>
      <c r="V283" s="15">
        <v>412.2</v>
      </c>
      <c r="W283" s="9"/>
    </row>
    <row r="284" spans="1:23" s="279" customFormat="1">
      <c r="A284" s="406" t="s">
        <v>51</v>
      </c>
      <c r="B284" s="433" t="s">
        <v>32</v>
      </c>
      <c r="C284" s="454"/>
      <c r="D284" s="420"/>
      <c r="E284" s="421"/>
      <c r="F284" s="421"/>
      <c r="G284" s="421"/>
      <c r="H284" s="396">
        <v>800</v>
      </c>
      <c r="I284" s="454"/>
      <c r="J284" s="454"/>
      <c r="K284" s="420"/>
      <c r="L284" s="15">
        <f>L285</f>
        <v>0</v>
      </c>
      <c r="M284" s="15">
        <f>M285</f>
        <v>42.122</v>
      </c>
      <c r="N284" s="15">
        <f t="shared" ref="N284:W284" si="214">N285</f>
        <v>32.094409999999996</v>
      </c>
      <c r="O284" s="15">
        <f t="shared" si="214"/>
        <v>38.1</v>
      </c>
      <c r="P284" s="15">
        <f t="shared" si="214"/>
        <v>38.1</v>
      </c>
      <c r="Q284" s="15">
        <f t="shared" si="214"/>
        <v>0</v>
      </c>
      <c r="R284" s="15">
        <f t="shared" si="214"/>
        <v>39.5</v>
      </c>
      <c r="S284" s="15">
        <f t="shared" si="214"/>
        <v>39.5</v>
      </c>
      <c r="T284" s="15">
        <f t="shared" si="214"/>
        <v>0</v>
      </c>
      <c r="U284" s="15">
        <f t="shared" si="214"/>
        <v>39.599999999999994</v>
      </c>
      <c r="V284" s="15">
        <f t="shared" si="214"/>
        <v>39.599999999999994</v>
      </c>
      <c r="W284" s="15">
        <f t="shared" si="214"/>
        <v>0</v>
      </c>
    </row>
    <row r="285" spans="1:23" s="279" customFormat="1" ht="31.5">
      <c r="A285" s="406" t="s">
        <v>52</v>
      </c>
      <c r="B285" s="433" t="s">
        <v>1036</v>
      </c>
      <c r="C285" s="454"/>
      <c r="D285" s="420"/>
      <c r="E285" s="421"/>
      <c r="F285" s="421"/>
      <c r="G285" s="421"/>
      <c r="H285" s="396">
        <v>800</v>
      </c>
      <c r="I285" s="454"/>
      <c r="J285" s="454"/>
      <c r="K285" s="420"/>
      <c r="L285" s="15">
        <f>L286+L287</f>
        <v>0</v>
      </c>
      <c r="M285" s="15">
        <f t="shared" ref="M285:W285" si="215">M286+M287</f>
        <v>42.122</v>
      </c>
      <c r="N285" s="15">
        <f t="shared" si="215"/>
        <v>32.094409999999996</v>
      </c>
      <c r="O285" s="15">
        <f t="shared" si="215"/>
        <v>38.1</v>
      </c>
      <c r="P285" s="15">
        <f t="shared" si="215"/>
        <v>38.1</v>
      </c>
      <c r="Q285" s="15">
        <f t="shared" si="215"/>
        <v>0</v>
      </c>
      <c r="R285" s="15">
        <f t="shared" si="215"/>
        <v>39.5</v>
      </c>
      <c r="S285" s="15">
        <f t="shared" si="215"/>
        <v>39.5</v>
      </c>
      <c r="T285" s="15">
        <f t="shared" si="215"/>
        <v>0</v>
      </c>
      <c r="U285" s="15">
        <f t="shared" si="215"/>
        <v>39.599999999999994</v>
      </c>
      <c r="V285" s="15">
        <f t="shared" si="215"/>
        <v>39.599999999999994</v>
      </c>
      <c r="W285" s="15">
        <f t="shared" si="215"/>
        <v>0</v>
      </c>
    </row>
    <row r="286" spans="1:23" s="279" customFormat="1" ht="63">
      <c r="A286" s="406" t="s">
        <v>1025</v>
      </c>
      <c r="B286" s="433" t="s">
        <v>1023</v>
      </c>
      <c r="C286" s="390"/>
      <c r="D286" s="390"/>
      <c r="E286" s="421" t="s">
        <v>106</v>
      </c>
      <c r="F286" s="421" t="s">
        <v>89</v>
      </c>
      <c r="G286" s="421" t="s">
        <v>107</v>
      </c>
      <c r="H286" s="396">
        <v>800</v>
      </c>
      <c r="I286" s="863" t="s">
        <v>1104</v>
      </c>
      <c r="J286" s="714" t="s">
        <v>1105</v>
      </c>
      <c r="K286" s="764" t="s">
        <v>1103</v>
      </c>
      <c r="L286" s="15"/>
      <c r="M286" s="15">
        <v>22.021999999999998</v>
      </c>
      <c r="N286" s="15">
        <v>16.58362</v>
      </c>
      <c r="O286" s="15">
        <f>SUM(P286:Q286)</f>
        <v>18.5</v>
      </c>
      <c r="P286" s="15">
        <v>18.5</v>
      </c>
      <c r="Q286" s="15"/>
      <c r="R286" s="15">
        <f>SUM(S286:T286)</f>
        <v>19.2</v>
      </c>
      <c r="S286" s="15">
        <v>19.2</v>
      </c>
      <c r="T286" s="15"/>
      <c r="U286" s="15">
        <f>SUM(V286:W286)</f>
        <v>19.2</v>
      </c>
      <c r="V286" s="15">
        <v>19.2</v>
      </c>
      <c r="W286" s="9"/>
    </row>
    <row r="287" spans="1:23" s="279" customFormat="1" ht="31.5">
      <c r="A287" s="279" t="s">
        <v>1026</v>
      </c>
      <c r="B287" s="466" t="s">
        <v>1019</v>
      </c>
      <c r="C287" s="390"/>
      <c r="D287" s="390"/>
      <c r="E287" s="421" t="s">
        <v>119</v>
      </c>
      <c r="F287" s="421" t="s">
        <v>119</v>
      </c>
      <c r="G287" s="421" t="s">
        <v>126</v>
      </c>
      <c r="H287" s="396">
        <v>800</v>
      </c>
      <c r="I287" s="864"/>
      <c r="J287" s="716"/>
      <c r="K287" s="849"/>
      <c r="L287" s="15"/>
      <c r="M287" s="15">
        <v>20.100000000000001</v>
      </c>
      <c r="N287" s="15">
        <v>15.51079</v>
      </c>
      <c r="O287" s="15">
        <f>SUM(P287:Q287)</f>
        <v>19.600000000000001</v>
      </c>
      <c r="P287" s="15">
        <v>19.600000000000001</v>
      </c>
      <c r="Q287" s="15"/>
      <c r="R287" s="15">
        <f>SUM(S287:T287)</f>
        <v>20.3</v>
      </c>
      <c r="S287" s="15">
        <v>20.3</v>
      </c>
      <c r="T287" s="15"/>
      <c r="U287" s="15">
        <f>SUM(V287:W287)</f>
        <v>20.399999999999999</v>
      </c>
      <c r="V287" s="15">
        <v>20.399999999999999</v>
      </c>
      <c r="W287" s="9"/>
    </row>
    <row r="288" spans="1:23" s="151" customFormat="1">
      <c r="A288" s="838" t="s">
        <v>79</v>
      </c>
      <c r="B288" s="839"/>
      <c r="C288" s="839"/>
      <c r="D288" s="839"/>
      <c r="E288" s="839"/>
      <c r="F288" s="839"/>
      <c r="G288" s="839"/>
      <c r="H288" s="839"/>
      <c r="I288" s="839"/>
      <c r="J288" s="839"/>
      <c r="K288" s="840"/>
      <c r="L288" s="149">
        <f t="shared" ref="L288:W288" si="216">SUM(L289)</f>
        <v>9717.5000000000018</v>
      </c>
      <c r="M288" s="149">
        <f t="shared" si="216"/>
        <v>0</v>
      </c>
      <c r="N288" s="149">
        <f t="shared" si="216"/>
        <v>0</v>
      </c>
      <c r="O288" s="149">
        <f t="shared" si="216"/>
        <v>0</v>
      </c>
      <c r="P288" s="149">
        <f t="shared" si="216"/>
        <v>0</v>
      </c>
      <c r="Q288" s="149">
        <f t="shared" si="216"/>
        <v>0</v>
      </c>
      <c r="R288" s="149">
        <f t="shared" si="216"/>
        <v>0</v>
      </c>
      <c r="S288" s="149">
        <f t="shared" si="216"/>
        <v>0</v>
      </c>
      <c r="T288" s="149">
        <f t="shared" si="216"/>
        <v>0</v>
      </c>
      <c r="U288" s="149">
        <f t="shared" si="216"/>
        <v>0</v>
      </c>
      <c r="V288" s="149">
        <f t="shared" si="216"/>
        <v>0</v>
      </c>
      <c r="W288" s="149">
        <f t="shared" si="216"/>
        <v>0</v>
      </c>
    </row>
    <row r="289" spans="1:23" s="29" customFormat="1">
      <c r="A289" s="841" t="s">
        <v>37</v>
      </c>
      <c r="B289" s="842"/>
      <c r="C289" s="842"/>
      <c r="D289" s="842"/>
      <c r="E289" s="842"/>
      <c r="F289" s="842"/>
      <c r="G289" s="842"/>
      <c r="H289" s="842"/>
      <c r="I289" s="842"/>
      <c r="J289" s="842"/>
      <c r="K289" s="843"/>
      <c r="L289" s="7">
        <f t="shared" ref="L289:W289" si="217">L290+L300</f>
        <v>9717.5000000000018</v>
      </c>
      <c r="M289" s="7">
        <f>SUM(M290,M300)</f>
        <v>0</v>
      </c>
      <c r="N289" s="7">
        <f t="shared" si="217"/>
        <v>0</v>
      </c>
      <c r="O289" s="7">
        <f t="shared" si="217"/>
        <v>0</v>
      </c>
      <c r="P289" s="7">
        <f t="shared" si="217"/>
        <v>0</v>
      </c>
      <c r="Q289" s="7">
        <f t="shared" si="217"/>
        <v>0</v>
      </c>
      <c r="R289" s="7">
        <f t="shared" si="217"/>
        <v>0</v>
      </c>
      <c r="S289" s="7">
        <f t="shared" si="217"/>
        <v>0</v>
      </c>
      <c r="T289" s="7">
        <f t="shared" si="217"/>
        <v>0</v>
      </c>
      <c r="U289" s="7">
        <f t="shared" si="217"/>
        <v>0</v>
      </c>
      <c r="V289" s="7">
        <f t="shared" si="217"/>
        <v>0</v>
      </c>
      <c r="W289" s="7">
        <f t="shared" si="217"/>
        <v>0</v>
      </c>
    </row>
    <row r="290" spans="1:23" s="29" customFormat="1" ht="78.75">
      <c r="A290" s="384" t="s">
        <v>34</v>
      </c>
      <c r="B290" s="433" t="s">
        <v>99</v>
      </c>
      <c r="C290" s="259"/>
      <c r="D290" s="393"/>
      <c r="E290" s="433"/>
      <c r="F290" s="433"/>
      <c r="G290" s="433"/>
      <c r="H290" s="396">
        <v>600</v>
      </c>
      <c r="I290" s="454"/>
      <c r="J290" s="446"/>
      <c r="K290" s="393"/>
      <c r="L290" s="15">
        <f t="shared" ref="L290" si="218">SUM(L291:L299)</f>
        <v>9368.3000000000011</v>
      </c>
      <c r="M290" s="15">
        <f t="shared" ref="M290:N290" si="219">SUM(M291:M299)</f>
        <v>0</v>
      </c>
      <c r="N290" s="15">
        <f t="shared" si="219"/>
        <v>0</v>
      </c>
      <c r="O290" s="15">
        <f t="shared" ref="O290:W290" si="220">SUM(O291:O299)</f>
        <v>0</v>
      </c>
      <c r="P290" s="15">
        <f t="shared" si="220"/>
        <v>0</v>
      </c>
      <c r="Q290" s="15">
        <f t="shared" si="220"/>
        <v>0</v>
      </c>
      <c r="R290" s="15">
        <f t="shared" si="220"/>
        <v>0</v>
      </c>
      <c r="S290" s="15">
        <f t="shared" si="220"/>
        <v>0</v>
      </c>
      <c r="T290" s="15">
        <f t="shared" si="220"/>
        <v>0</v>
      </c>
      <c r="U290" s="15">
        <f t="shared" si="220"/>
        <v>0</v>
      </c>
      <c r="V290" s="15">
        <f t="shared" si="220"/>
        <v>0</v>
      </c>
      <c r="W290" s="9">
        <f t="shared" si="220"/>
        <v>0</v>
      </c>
    </row>
    <row r="291" spans="1:23" s="29" customFormat="1" ht="189">
      <c r="A291" s="384" t="s">
        <v>44</v>
      </c>
      <c r="B291" s="433" t="s">
        <v>875</v>
      </c>
      <c r="C291" s="64" t="s">
        <v>139</v>
      </c>
      <c r="D291" s="393"/>
      <c r="E291" s="421" t="s">
        <v>106</v>
      </c>
      <c r="F291" s="421">
        <v>10</v>
      </c>
      <c r="G291" s="421" t="s">
        <v>957</v>
      </c>
      <c r="H291" s="396">
        <v>611</v>
      </c>
      <c r="I291" s="262" t="s">
        <v>248</v>
      </c>
      <c r="J291" s="390" t="s">
        <v>876</v>
      </c>
      <c r="K291" s="393"/>
      <c r="L291" s="15">
        <v>1845.2</v>
      </c>
      <c r="M291" s="15"/>
      <c r="N291" s="15"/>
      <c r="O291" s="15"/>
      <c r="P291" s="15"/>
      <c r="Q291" s="15"/>
      <c r="R291" s="15"/>
      <c r="S291" s="15"/>
      <c r="T291" s="15"/>
      <c r="U291" s="15"/>
      <c r="V291" s="15"/>
      <c r="W291" s="9">
        <v>0</v>
      </c>
    </row>
    <row r="292" spans="1:23" s="29" customFormat="1" ht="78.75">
      <c r="A292" s="252" t="s">
        <v>80</v>
      </c>
      <c r="B292" s="433" t="s">
        <v>875</v>
      </c>
      <c r="C292" s="64" t="s">
        <v>178</v>
      </c>
      <c r="D292" s="393"/>
      <c r="E292" s="421" t="s">
        <v>106</v>
      </c>
      <c r="F292" s="421" t="s">
        <v>89</v>
      </c>
      <c r="G292" s="421" t="s">
        <v>952</v>
      </c>
      <c r="H292" s="396">
        <v>611</v>
      </c>
      <c r="I292" s="262" t="s">
        <v>249</v>
      </c>
      <c r="J292" s="65" t="s">
        <v>250</v>
      </c>
      <c r="K292" s="393"/>
      <c r="L292" s="15">
        <v>128</v>
      </c>
      <c r="M292" s="15"/>
      <c r="N292" s="15"/>
      <c r="O292" s="15"/>
      <c r="P292" s="15"/>
      <c r="Q292" s="15"/>
      <c r="R292" s="15"/>
      <c r="S292" s="15"/>
      <c r="T292" s="15"/>
      <c r="U292" s="15"/>
      <c r="V292" s="15"/>
      <c r="W292" s="9">
        <v>0</v>
      </c>
    </row>
    <row r="293" spans="1:23" s="29" customFormat="1" ht="126">
      <c r="A293" s="384" t="s">
        <v>82</v>
      </c>
      <c r="B293" s="433" t="s">
        <v>251</v>
      </c>
      <c r="C293" s="200" t="s">
        <v>111</v>
      </c>
      <c r="D293" s="393"/>
      <c r="E293" s="421" t="s">
        <v>104</v>
      </c>
      <c r="F293" s="421" t="s">
        <v>112</v>
      </c>
      <c r="G293" s="421" t="s">
        <v>953</v>
      </c>
      <c r="H293" s="396">
        <v>611</v>
      </c>
      <c r="I293" s="263" t="s">
        <v>252</v>
      </c>
      <c r="J293" s="65" t="s">
        <v>877</v>
      </c>
      <c r="K293" s="393"/>
      <c r="L293" s="15">
        <v>1142.7</v>
      </c>
      <c r="M293" s="15"/>
      <c r="N293" s="15"/>
      <c r="O293" s="15"/>
      <c r="P293" s="15"/>
      <c r="Q293" s="15"/>
      <c r="R293" s="15"/>
      <c r="S293" s="15"/>
      <c r="T293" s="15"/>
      <c r="U293" s="15"/>
      <c r="V293" s="15"/>
      <c r="W293" s="9">
        <v>0</v>
      </c>
    </row>
    <row r="294" spans="1:23" s="29" customFormat="1" ht="126">
      <c r="A294" s="384" t="s">
        <v>182</v>
      </c>
      <c r="B294" s="433" t="s">
        <v>251</v>
      </c>
      <c r="C294" s="200" t="s">
        <v>111</v>
      </c>
      <c r="D294" s="393"/>
      <c r="E294" s="421" t="s">
        <v>104</v>
      </c>
      <c r="F294" s="421" t="s">
        <v>112</v>
      </c>
      <c r="G294" s="421" t="s">
        <v>147</v>
      </c>
      <c r="H294" s="396">
        <v>611</v>
      </c>
      <c r="I294" s="263" t="s">
        <v>252</v>
      </c>
      <c r="J294" s="65" t="s">
        <v>877</v>
      </c>
      <c r="K294" s="393"/>
      <c r="L294" s="15">
        <v>0</v>
      </c>
      <c r="M294" s="15"/>
      <c r="N294" s="15"/>
      <c r="O294" s="15"/>
      <c r="P294" s="15"/>
      <c r="Q294" s="15"/>
      <c r="R294" s="15"/>
      <c r="S294" s="15"/>
      <c r="T294" s="15"/>
      <c r="U294" s="15"/>
      <c r="V294" s="15"/>
      <c r="W294" s="9">
        <v>0</v>
      </c>
    </row>
    <row r="295" spans="1:23" s="29" customFormat="1" ht="126">
      <c r="A295" s="384" t="s">
        <v>184</v>
      </c>
      <c r="B295" s="433" t="s">
        <v>251</v>
      </c>
      <c r="C295" s="200" t="s">
        <v>111</v>
      </c>
      <c r="D295" s="393"/>
      <c r="E295" s="421" t="s">
        <v>104</v>
      </c>
      <c r="F295" s="421" t="s">
        <v>112</v>
      </c>
      <c r="G295" s="421" t="s">
        <v>962</v>
      </c>
      <c r="H295" s="396">
        <v>611</v>
      </c>
      <c r="I295" s="263" t="s">
        <v>252</v>
      </c>
      <c r="J295" s="65" t="s">
        <v>877</v>
      </c>
      <c r="K295" s="393"/>
      <c r="L295" s="15"/>
      <c r="M295" s="15"/>
      <c r="N295" s="15"/>
      <c r="O295" s="15"/>
      <c r="P295" s="15"/>
      <c r="Q295" s="15"/>
      <c r="R295" s="15"/>
      <c r="S295" s="15"/>
      <c r="T295" s="15"/>
      <c r="U295" s="15"/>
      <c r="V295" s="15"/>
      <c r="W295" s="9"/>
    </row>
    <row r="296" spans="1:23" s="29" customFormat="1" ht="189">
      <c r="A296" s="384" t="s">
        <v>185</v>
      </c>
      <c r="B296" s="433" t="s">
        <v>253</v>
      </c>
      <c r="C296" s="200" t="s">
        <v>183</v>
      </c>
      <c r="D296" s="393"/>
      <c r="E296" s="421" t="s">
        <v>119</v>
      </c>
      <c r="F296" s="421" t="s">
        <v>106</v>
      </c>
      <c r="G296" s="421" t="s">
        <v>954</v>
      </c>
      <c r="H296" s="396">
        <v>611</v>
      </c>
      <c r="I296" s="263" t="s">
        <v>254</v>
      </c>
      <c r="J296" s="390" t="s">
        <v>878</v>
      </c>
      <c r="K296" s="393"/>
      <c r="L296" s="15">
        <v>3551.3</v>
      </c>
      <c r="M296" s="15"/>
      <c r="N296" s="15"/>
      <c r="O296" s="15"/>
      <c r="P296" s="15"/>
      <c r="Q296" s="15"/>
      <c r="R296" s="15"/>
      <c r="S296" s="15"/>
      <c r="T296" s="15"/>
      <c r="U296" s="15"/>
      <c r="V296" s="15"/>
      <c r="W296" s="9"/>
    </row>
    <row r="297" spans="1:23" s="29" customFormat="1" ht="189">
      <c r="A297" s="384" t="s">
        <v>189</v>
      </c>
      <c r="B297" s="433" t="s">
        <v>255</v>
      </c>
      <c r="C297" s="200" t="s">
        <v>121</v>
      </c>
      <c r="D297" s="393"/>
      <c r="E297" s="421" t="s">
        <v>119</v>
      </c>
      <c r="F297" s="421" t="s">
        <v>106</v>
      </c>
      <c r="G297" s="421" t="s">
        <v>188</v>
      </c>
      <c r="H297" s="396">
        <v>611</v>
      </c>
      <c r="I297" s="263" t="s">
        <v>254</v>
      </c>
      <c r="J297" s="390" t="s">
        <v>879</v>
      </c>
      <c r="K297" s="393"/>
      <c r="L297" s="15">
        <v>30</v>
      </c>
      <c r="M297" s="15"/>
      <c r="N297" s="15"/>
      <c r="O297" s="15"/>
      <c r="P297" s="15"/>
      <c r="Q297" s="15"/>
      <c r="R297" s="15"/>
      <c r="S297" s="15"/>
      <c r="T297" s="15"/>
      <c r="U297" s="15"/>
      <c r="V297" s="15"/>
      <c r="W297" s="9">
        <v>0</v>
      </c>
    </row>
    <row r="298" spans="1:23" s="29" customFormat="1" ht="189">
      <c r="A298" s="384" t="s">
        <v>256</v>
      </c>
      <c r="B298" s="433" t="s">
        <v>257</v>
      </c>
      <c r="C298" s="200" t="s">
        <v>191</v>
      </c>
      <c r="D298" s="393"/>
      <c r="E298" s="421" t="s">
        <v>192</v>
      </c>
      <c r="F298" s="421" t="s">
        <v>193</v>
      </c>
      <c r="G298" s="421" t="s">
        <v>956</v>
      </c>
      <c r="H298" s="396">
        <v>611</v>
      </c>
      <c r="I298" s="263" t="s">
        <v>254</v>
      </c>
      <c r="J298" s="390" t="s">
        <v>879</v>
      </c>
      <c r="K298" s="393"/>
      <c r="L298" s="15">
        <v>30.7</v>
      </c>
      <c r="M298" s="15"/>
      <c r="N298" s="15"/>
      <c r="O298" s="15"/>
      <c r="P298" s="15"/>
      <c r="Q298" s="15"/>
      <c r="R298" s="15"/>
      <c r="S298" s="15"/>
      <c r="T298" s="15"/>
      <c r="U298" s="15"/>
      <c r="V298" s="15"/>
      <c r="W298" s="9"/>
    </row>
    <row r="299" spans="1:23" s="143" customFormat="1" ht="189">
      <c r="A299" s="384" t="s">
        <v>125</v>
      </c>
      <c r="B299" s="433" t="s">
        <v>258</v>
      </c>
      <c r="C299" s="200" t="s">
        <v>211</v>
      </c>
      <c r="D299" s="393"/>
      <c r="E299" s="421" t="s">
        <v>119</v>
      </c>
      <c r="F299" s="421" t="s">
        <v>119</v>
      </c>
      <c r="G299" s="421" t="s">
        <v>126</v>
      </c>
      <c r="H299" s="396">
        <v>611</v>
      </c>
      <c r="I299" s="263" t="s">
        <v>254</v>
      </c>
      <c r="J299" s="390" t="s">
        <v>880</v>
      </c>
      <c r="K299" s="393"/>
      <c r="L299" s="15">
        <v>2640.4</v>
      </c>
      <c r="M299" s="15"/>
      <c r="N299" s="15"/>
      <c r="O299" s="15"/>
      <c r="P299" s="15"/>
      <c r="Q299" s="15"/>
      <c r="R299" s="15"/>
      <c r="S299" s="15"/>
      <c r="T299" s="15"/>
      <c r="U299" s="15"/>
      <c r="V299" s="15"/>
      <c r="W299" s="9"/>
    </row>
    <row r="300" spans="1:23" s="151" customFormat="1">
      <c r="A300" s="384" t="s">
        <v>35</v>
      </c>
      <c r="B300" s="8" t="s">
        <v>36</v>
      </c>
      <c r="C300" s="259"/>
      <c r="D300" s="393"/>
      <c r="E300" s="433"/>
      <c r="F300" s="433"/>
      <c r="G300" s="433"/>
      <c r="H300" s="396">
        <v>600</v>
      </c>
      <c r="I300" s="454"/>
      <c r="J300" s="446"/>
      <c r="K300" s="393"/>
      <c r="L300" s="15">
        <f>SUM(L301:L302)</f>
        <v>349.2</v>
      </c>
      <c r="M300" s="15">
        <f>SUM(M301:M302)</f>
        <v>0</v>
      </c>
      <c r="N300" s="15">
        <f>SUM(N301:N302)</f>
        <v>0</v>
      </c>
      <c r="O300" s="15">
        <f t="shared" ref="O300:W300" si="221">SUM(O301:O302)</f>
        <v>0</v>
      </c>
      <c r="P300" s="15">
        <f t="shared" si="221"/>
        <v>0</v>
      </c>
      <c r="Q300" s="15">
        <f t="shared" si="221"/>
        <v>0</v>
      </c>
      <c r="R300" s="15">
        <f t="shared" si="221"/>
        <v>0</v>
      </c>
      <c r="S300" s="15">
        <f t="shared" si="221"/>
        <v>0</v>
      </c>
      <c r="T300" s="15">
        <f t="shared" si="221"/>
        <v>0</v>
      </c>
      <c r="U300" s="15">
        <f t="shared" si="221"/>
        <v>0</v>
      </c>
      <c r="V300" s="15">
        <f t="shared" si="221"/>
        <v>0</v>
      </c>
      <c r="W300" s="15">
        <f t="shared" si="221"/>
        <v>0</v>
      </c>
    </row>
    <row r="301" spans="1:23" ht="94.5">
      <c r="A301" s="384" t="s">
        <v>83</v>
      </c>
      <c r="B301" s="433" t="s">
        <v>212</v>
      </c>
      <c r="C301" s="259"/>
      <c r="D301" s="393"/>
      <c r="E301" s="421" t="s">
        <v>103</v>
      </c>
      <c r="F301" s="421" t="s">
        <v>92</v>
      </c>
      <c r="G301" s="421" t="s">
        <v>105</v>
      </c>
      <c r="H301" s="396">
        <v>612</v>
      </c>
      <c r="I301" s="261" t="s">
        <v>215</v>
      </c>
      <c r="J301" s="446"/>
      <c r="K301" s="393"/>
      <c r="L301" s="15">
        <v>200</v>
      </c>
      <c r="M301" s="15"/>
      <c r="N301" s="15"/>
      <c r="O301" s="178"/>
      <c r="P301" s="178"/>
      <c r="Q301" s="178"/>
      <c r="R301" s="178"/>
      <c r="S301" s="178"/>
      <c r="T301" s="178"/>
      <c r="U301" s="178"/>
      <c r="V301" s="178"/>
      <c r="W301" s="178"/>
    </row>
    <row r="302" spans="1:23" s="26" customFormat="1" ht="157.5">
      <c r="A302" s="384" t="s">
        <v>286</v>
      </c>
      <c r="B302" s="433" t="s">
        <v>212</v>
      </c>
      <c r="C302" s="259"/>
      <c r="D302" s="393"/>
      <c r="E302" s="421" t="s">
        <v>119</v>
      </c>
      <c r="F302" s="421" t="s">
        <v>106</v>
      </c>
      <c r="G302" s="421" t="s">
        <v>287</v>
      </c>
      <c r="H302" s="396">
        <v>612</v>
      </c>
      <c r="I302" s="261" t="s">
        <v>881</v>
      </c>
      <c r="J302" s="446"/>
      <c r="K302" s="393"/>
      <c r="L302" s="15">
        <v>149.19999999999999</v>
      </c>
      <c r="M302" s="15"/>
      <c r="N302" s="15"/>
      <c r="O302" s="274"/>
      <c r="P302" s="274"/>
      <c r="Q302" s="274"/>
      <c r="R302" s="274"/>
      <c r="S302" s="274"/>
      <c r="T302" s="274"/>
      <c r="U302" s="274"/>
      <c r="V302" s="274"/>
      <c r="W302" s="274"/>
    </row>
    <row r="303" spans="1:23" s="143" customFormat="1" ht="31.5">
      <c r="A303" s="136" t="s">
        <v>15</v>
      </c>
      <c r="B303" s="350" t="s">
        <v>16</v>
      </c>
      <c r="C303" s="351"/>
      <c r="D303" s="351"/>
      <c r="E303" s="351"/>
      <c r="F303" s="351"/>
      <c r="G303" s="351"/>
      <c r="H303" s="351">
        <v>300</v>
      </c>
      <c r="I303" s="351"/>
      <c r="J303" s="351"/>
      <c r="K303" s="352"/>
      <c r="L303" s="137">
        <f t="shared" ref="L303" si="222">SUM(L304,L306)</f>
        <v>83.1</v>
      </c>
      <c r="M303" s="137">
        <f t="shared" ref="M303:N303" si="223">SUM(M304,M306)</f>
        <v>14.25</v>
      </c>
      <c r="N303" s="137">
        <f t="shared" si="223"/>
        <v>5.6970000000000001</v>
      </c>
      <c r="O303" s="137">
        <f t="shared" ref="O303:W303" si="224">SUM(O304,O306)</f>
        <v>14.6</v>
      </c>
      <c r="P303" s="137">
        <f t="shared" si="224"/>
        <v>14.6</v>
      </c>
      <c r="Q303" s="137">
        <f t="shared" si="224"/>
        <v>0</v>
      </c>
      <c r="R303" s="137">
        <f t="shared" si="224"/>
        <v>15.1</v>
      </c>
      <c r="S303" s="137">
        <f t="shared" si="224"/>
        <v>15.1</v>
      </c>
      <c r="T303" s="137">
        <f t="shared" si="224"/>
        <v>0</v>
      </c>
      <c r="U303" s="137">
        <f t="shared" si="224"/>
        <v>15.2</v>
      </c>
      <c r="V303" s="137">
        <f t="shared" si="224"/>
        <v>15.2</v>
      </c>
      <c r="W303" s="137">
        <f t="shared" si="224"/>
        <v>0</v>
      </c>
    </row>
    <row r="304" spans="1:23" s="151" customFormat="1">
      <c r="A304" s="838" t="s">
        <v>918</v>
      </c>
      <c r="B304" s="839"/>
      <c r="C304" s="839"/>
      <c r="D304" s="839"/>
      <c r="E304" s="839"/>
      <c r="F304" s="839"/>
      <c r="G304" s="839"/>
      <c r="H304" s="839">
        <v>320</v>
      </c>
      <c r="I304" s="839"/>
      <c r="J304" s="839"/>
      <c r="K304" s="840"/>
      <c r="L304" s="149">
        <f t="shared" ref="L304:N304" si="225">SUM(L305:L305)</f>
        <v>69.599999999999994</v>
      </c>
      <c r="M304" s="149">
        <f t="shared" si="225"/>
        <v>0</v>
      </c>
      <c r="N304" s="149">
        <f t="shared" si="225"/>
        <v>0</v>
      </c>
      <c r="O304" s="149">
        <f t="shared" ref="O304:W304" si="226">SUM(O305:O305)</f>
        <v>0</v>
      </c>
      <c r="P304" s="149">
        <f t="shared" si="226"/>
        <v>0</v>
      </c>
      <c r="Q304" s="149">
        <f t="shared" si="226"/>
        <v>0</v>
      </c>
      <c r="R304" s="149">
        <f t="shared" si="226"/>
        <v>0</v>
      </c>
      <c r="S304" s="149">
        <f t="shared" si="226"/>
        <v>0</v>
      </c>
      <c r="T304" s="149">
        <f t="shared" si="226"/>
        <v>0</v>
      </c>
      <c r="U304" s="149">
        <f t="shared" si="226"/>
        <v>0</v>
      </c>
      <c r="V304" s="149">
        <f t="shared" si="226"/>
        <v>0</v>
      </c>
      <c r="W304" s="150">
        <f t="shared" si="226"/>
        <v>0</v>
      </c>
    </row>
    <row r="305" spans="1:23" ht="299.25">
      <c r="A305" s="384" t="s">
        <v>12</v>
      </c>
      <c r="B305" s="433" t="s">
        <v>259</v>
      </c>
      <c r="C305" s="259"/>
      <c r="D305" s="393"/>
      <c r="E305" s="421" t="s">
        <v>103</v>
      </c>
      <c r="F305" s="421" t="s">
        <v>104</v>
      </c>
      <c r="G305" s="421" t="s">
        <v>169</v>
      </c>
      <c r="H305" s="385" t="s">
        <v>260</v>
      </c>
      <c r="I305" s="261" t="s">
        <v>261</v>
      </c>
      <c r="J305" s="390" t="s">
        <v>262</v>
      </c>
      <c r="K305" s="393"/>
      <c r="L305" s="15">
        <v>69.599999999999994</v>
      </c>
      <c r="M305" s="15"/>
      <c r="N305" s="15"/>
      <c r="O305" s="275"/>
      <c r="P305" s="275"/>
      <c r="Q305" s="275"/>
      <c r="R305" s="275"/>
      <c r="S305" s="275"/>
      <c r="T305" s="275"/>
      <c r="U305" s="275"/>
      <c r="V305" s="275"/>
      <c r="W305" s="276"/>
    </row>
    <row r="306" spans="1:23" s="143" customFormat="1">
      <c r="A306" s="136" t="s">
        <v>57</v>
      </c>
      <c r="B306" s="844" t="s">
        <v>32</v>
      </c>
      <c r="C306" s="845"/>
      <c r="D306" s="845"/>
      <c r="E306" s="845"/>
      <c r="F306" s="845"/>
      <c r="G306" s="845"/>
      <c r="H306" s="845"/>
      <c r="I306" s="845"/>
      <c r="J306" s="845"/>
      <c r="K306" s="846"/>
      <c r="L306" s="137">
        <f t="shared" ref="L306:N306" si="227">L307</f>
        <v>13.5</v>
      </c>
      <c r="M306" s="137">
        <f t="shared" si="227"/>
        <v>14.25</v>
      </c>
      <c r="N306" s="137">
        <f t="shared" si="227"/>
        <v>5.6970000000000001</v>
      </c>
      <c r="O306" s="137">
        <f t="shared" ref="O306:W306" si="228">O307</f>
        <v>14.6</v>
      </c>
      <c r="P306" s="137">
        <f t="shared" si="228"/>
        <v>14.6</v>
      </c>
      <c r="Q306" s="137">
        <f t="shared" si="228"/>
        <v>0</v>
      </c>
      <c r="R306" s="137">
        <f t="shared" si="228"/>
        <v>15.1</v>
      </c>
      <c r="S306" s="137">
        <f t="shared" si="228"/>
        <v>15.1</v>
      </c>
      <c r="T306" s="137">
        <f t="shared" si="228"/>
        <v>0</v>
      </c>
      <c r="U306" s="137">
        <f t="shared" si="228"/>
        <v>15.2</v>
      </c>
      <c r="V306" s="137">
        <f t="shared" si="228"/>
        <v>15.2</v>
      </c>
      <c r="W306" s="137">
        <f t="shared" si="228"/>
        <v>0</v>
      </c>
    </row>
    <row r="307" spans="1:23" ht="63.75" thickBot="1">
      <c r="A307" s="52" t="s">
        <v>26</v>
      </c>
      <c r="B307" s="433" t="s">
        <v>263</v>
      </c>
      <c r="C307" s="264"/>
      <c r="D307" s="68"/>
      <c r="E307" s="69" t="s">
        <v>264</v>
      </c>
      <c r="F307" s="69" t="s">
        <v>104</v>
      </c>
      <c r="G307" s="70">
        <v>2110100140</v>
      </c>
      <c r="H307" s="71">
        <v>244</v>
      </c>
      <c r="I307" s="265"/>
      <c r="J307" s="68"/>
      <c r="K307" s="68"/>
      <c r="L307" s="53">
        <v>13.5</v>
      </c>
      <c r="M307" s="53">
        <v>14.25</v>
      </c>
      <c r="N307" s="53">
        <v>5.6970000000000001</v>
      </c>
      <c r="O307" s="53">
        <f>SUM(P307:Q307)</f>
        <v>14.6</v>
      </c>
      <c r="P307" s="53">
        <v>14.6</v>
      </c>
      <c r="Q307" s="53">
        <v>0</v>
      </c>
      <c r="R307" s="53">
        <f>SUM(S307:T307)</f>
        <v>15.1</v>
      </c>
      <c r="S307" s="53">
        <v>15.1</v>
      </c>
      <c r="T307" s="53">
        <v>0</v>
      </c>
      <c r="U307" s="53">
        <f>SUM(V307:W307)</f>
        <v>15.2</v>
      </c>
      <c r="V307" s="53">
        <v>15.2</v>
      </c>
      <c r="W307" s="54">
        <v>0</v>
      </c>
    </row>
    <row r="308" spans="1:23" s="151" customFormat="1" ht="31.5">
      <c r="A308" s="59" t="s">
        <v>265</v>
      </c>
      <c r="B308" s="60" t="s">
        <v>928</v>
      </c>
      <c r="C308" s="61"/>
      <c r="D308" s="61"/>
      <c r="E308" s="61"/>
      <c r="F308" s="61"/>
      <c r="G308" s="61"/>
      <c r="H308" s="61"/>
      <c r="I308" s="61"/>
      <c r="J308" s="61"/>
      <c r="K308" s="61" t="s">
        <v>66</v>
      </c>
      <c r="L308" s="62">
        <f>L309</f>
        <v>14452</v>
      </c>
      <c r="M308" s="62">
        <f t="shared" ref="M308:W308" si="229">M309</f>
        <v>17481.794999999998</v>
      </c>
      <c r="N308" s="62">
        <f t="shared" si="229"/>
        <v>8892.2485699999997</v>
      </c>
      <c r="O308" s="62">
        <f t="shared" si="229"/>
        <v>14708.699999999999</v>
      </c>
      <c r="P308" s="62">
        <f t="shared" si="229"/>
        <v>14708.699999999999</v>
      </c>
      <c r="Q308" s="62">
        <f t="shared" si="229"/>
        <v>0</v>
      </c>
      <c r="R308" s="62">
        <f t="shared" si="229"/>
        <v>15472.900000000001</v>
      </c>
      <c r="S308" s="62">
        <f t="shared" si="229"/>
        <v>15472.900000000001</v>
      </c>
      <c r="T308" s="62">
        <f t="shared" si="229"/>
        <v>0</v>
      </c>
      <c r="U308" s="62">
        <f t="shared" si="229"/>
        <v>15771.400000000001</v>
      </c>
      <c r="V308" s="62">
        <f t="shared" si="229"/>
        <v>15771.400000000001</v>
      </c>
      <c r="W308" s="62">
        <f t="shared" si="229"/>
        <v>0</v>
      </c>
    </row>
    <row r="309" spans="1:23" s="143" customFormat="1">
      <c r="A309" s="136" t="s">
        <v>9</v>
      </c>
      <c r="B309" s="844" t="s">
        <v>71</v>
      </c>
      <c r="C309" s="845"/>
      <c r="D309" s="845"/>
      <c r="E309" s="845"/>
      <c r="F309" s="845"/>
      <c r="G309" s="845"/>
      <c r="H309" s="845"/>
      <c r="I309" s="845"/>
      <c r="J309" s="845"/>
      <c r="K309" s="846"/>
      <c r="L309" s="137">
        <f t="shared" ref="L309:W309" si="230">SUM(L310,L338,L314)</f>
        <v>14452</v>
      </c>
      <c r="M309" s="137">
        <f t="shared" si="230"/>
        <v>17481.794999999998</v>
      </c>
      <c r="N309" s="137">
        <f t="shared" si="230"/>
        <v>8892.2485699999997</v>
      </c>
      <c r="O309" s="137">
        <f t="shared" si="230"/>
        <v>14708.699999999999</v>
      </c>
      <c r="P309" s="137">
        <f t="shared" si="230"/>
        <v>14708.699999999999</v>
      </c>
      <c r="Q309" s="137">
        <f t="shared" si="230"/>
        <v>0</v>
      </c>
      <c r="R309" s="137">
        <f t="shared" si="230"/>
        <v>15472.900000000001</v>
      </c>
      <c r="S309" s="137">
        <f t="shared" si="230"/>
        <v>15472.900000000001</v>
      </c>
      <c r="T309" s="137">
        <f t="shared" si="230"/>
        <v>0</v>
      </c>
      <c r="U309" s="137">
        <f t="shared" si="230"/>
        <v>15771.400000000001</v>
      </c>
      <c r="V309" s="137">
        <f t="shared" si="230"/>
        <v>15771.400000000001</v>
      </c>
      <c r="W309" s="137">
        <f t="shared" si="230"/>
        <v>0</v>
      </c>
    </row>
    <row r="310" spans="1:23" s="151" customFormat="1">
      <c r="A310" s="838" t="s">
        <v>58</v>
      </c>
      <c r="B310" s="839"/>
      <c r="C310" s="839"/>
      <c r="D310" s="839"/>
      <c r="E310" s="839"/>
      <c r="F310" s="839"/>
      <c r="G310" s="839"/>
      <c r="H310" s="839"/>
      <c r="I310" s="839"/>
      <c r="J310" s="839"/>
      <c r="K310" s="840"/>
      <c r="L310" s="149">
        <f t="shared" ref="L310" si="231">SUM(L311:L313)</f>
        <v>3414.8</v>
      </c>
      <c r="M310" s="149">
        <f t="shared" ref="M310:W310" si="232">SUM(M311:M313)</f>
        <v>3017.6</v>
      </c>
      <c r="N310" s="149">
        <f t="shared" si="232"/>
        <v>1933.0358100000001</v>
      </c>
      <c r="O310" s="149">
        <f t="shared" si="232"/>
        <v>3133.2000000000003</v>
      </c>
      <c r="P310" s="149">
        <f t="shared" si="232"/>
        <v>3133.2000000000003</v>
      </c>
      <c r="Q310" s="149">
        <f t="shared" si="232"/>
        <v>0</v>
      </c>
      <c r="R310" s="149">
        <f t="shared" si="232"/>
        <v>3367.1</v>
      </c>
      <c r="S310" s="149">
        <f t="shared" si="232"/>
        <v>3367.1</v>
      </c>
      <c r="T310" s="149">
        <f t="shared" si="232"/>
        <v>0</v>
      </c>
      <c r="U310" s="149">
        <f t="shared" si="232"/>
        <v>3505.2</v>
      </c>
      <c r="V310" s="149">
        <f t="shared" si="232"/>
        <v>3505.2</v>
      </c>
      <c r="W310" s="150">
        <f t="shared" si="232"/>
        <v>0</v>
      </c>
    </row>
    <row r="311" spans="1:23" s="29" customFormat="1">
      <c r="A311" s="406" t="s">
        <v>10</v>
      </c>
      <c r="B311" s="433" t="s">
        <v>72</v>
      </c>
      <c r="C311" s="65"/>
      <c r="D311" s="390"/>
      <c r="E311" s="421" t="s">
        <v>103</v>
      </c>
      <c r="F311" s="421" t="s">
        <v>104</v>
      </c>
      <c r="G311" s="421" t="s">
        <v>169</v>
      </c>
      <c r="H311" s="396">
        <v>120</v>
      </c>
      <c r="I311" s="752" t="s">
        <v>919</v>
      </c>
      <c r="J311" s="761" t="s">
        <v>920</v>
      </c>
      <c r="K311" s="757" t="s">
        <v>266</v>
      </c>
      <c r="L311" s="15">
        <v>3162.9</v>
      </c>
      <c r="M311" s="15">
        <v>2782.1</v>
      </c>
      <c r="N311" s="15">
        <v>1776.22153</v>
      </c>
      <c r="O311" s="15">
        <f>P311+Q311</f>
        <v>2893.8</v>
      </c>
      <c r="P311" s="15">
        <v>2893.8</v>
      </c>
      <c r="Q311" s="15"/>
      <c r="R311" s="15">
        <f>S311+T311</f>
        <v>3119</v>
      </c>
      <c r="S311" s="15">
        <v>3119</v>
      </c>
      <c r="T311" s="15"/>
      <c r="U311" s="15">
        <f>V311+W311</f>
        <v>3256.2</v>
      </c>
      <c r="V311" s="15">
        <v>3256.2</v>
      </c>
      <c r="W311" s="9"/>
    </row>
    <row r="312" spans="1:23" s="29" customFormat="1" ht="31.5">
      <c r="A312" s="406" t="s">
        <v>11</v>
      </c>
      <c r="B312" s="433" t="s">
        <v>73</v>
      </c>
      <c r="C312" s="260"/>
      <c r="D312" s="420"/>
      <c r="E312" s="421" t="s">
        <v>103</v>
      </c>
      <c r="F312" s="421" t="s">
        <v>104</v>
      </c>
      <c r="G312" s="421" t="s">
        <v>169</v>
      </c>
      <c r="H312" s="396">
        <v>240</v>
      </c>
      <c r="I312" s="760"/>
      <c r="J312" s="762"/>
      <c r="K312" s="758"/>
      <c r="L312" s="15">
        <v>236.5</v>
      </c>
      <c r="M312" s="15">
        <v>227.9</v>
      </c>
      <c r="N312" s="15">
        <v>156.81428</v>
      </c>
      <c r="O312" s="15">
        <f>P312+Q312</f>
        <v>238.4</v>
      </c>
      <c r="P312" s="15">
        <v>238.4</v>
      </c>
      <c r="Q312" s="15"/>
      <c r="R312" s="15">
        <f>S312+T312</f>
        <v>247.1</v>
      </c>
      <c r="S312" s="15">
        <v>247.1</v>
      </c>
      <c r="T312" s="15"/>
      <c r="U312" s="15">
        <f>V312+W312</f>
        <v>248</v>
      </c>
      <c r="V312" s="15">
        <v>248</v>
      </c>
      <c r="W312" s="9"/>
    </row>
    <row r="313" spans="1:23" s="29" customFormat="1">
      <c r="A313" s="406" t="s">
        <v>21</v>
      </c>
      <c r="B313" s="433" t="s">
        <v>32</v>
      </c>
      <c r="C313" s="260"/>
      <c r="D313" s="420"/>
      <c r="E313" s="421" t="s">
        <v>103</v>
      </c>
      <c r="F313" s="421" t="s">
        <v>104</v>
      </c>
      <c r="G313" s="421" t="s">
        <v>169</v>
      </c>
      <c r="H313" s="396">
        <v>850</v>
      </c>
      <c r="I313" s="753"/>
      <c r="J313" s="763"/>
      <c r="K313" s="759"/>
      <c r="L313" s="15">
        <v>15.4</v>
      </c>
      <c r="M313" s="15">
        <v>7.6</v>
      </c>
      <c r="N313" s="15">
        <v>0</v>
      </c>
      <c r="O313" s="15">
        <f>P313+Q313</f>
        <v>1</v>
      </c>
      <c r="P313" s="15">
        <v>1</v>
      </c>
      <c r="Q313" s="15"/>
      <c r="R313" s="15">
        <f>S313+T313</f>
        <v>1</v>
      </c>
      <c r="S313" s="15">
        <v>1</v>
      </c>
      <c r="T313" s="15"/>
      <c r="U313" s="15">
        <f>V313+W313</f>
        <v>1</v>
      </c>
      <c r="V313" s="15">
        <v>1</v>
      </c>
      <c r="W313" s="9"/>
    </row>
    <row r="314" spans="1:23" s="151" customFormat="1">
      <c r="A314" s="838" t="s">
        <v>97</v>
      </c>
      <c r="B314" s="847"/>
      <c r="C314" s="847"/>
      <c r="D314" s="847"/>
      <c r="E314" s="847"/>
      <c r="F314" s="847"/>
      <c r="G314" s="847"/>
      <c r="H314" s="847"/>
      <c r="I314" s="847"/>
      <c r="J314" s="847"/>
      <c r="K314" s="848"/>
      <c r="L314" s="149">
        <f t="shared" ref="L314:W314" si="233">L315+L319+L333</f>
        <v>0</v>
      </c>
      <c r="M314" s="149">
        <f t="shared" si="233"/>
        <v>14464.195</v>
      </c>
      <c r="N314" s="149">
        <f t="shared" si="233"/>
        <v>6959.2127599999994</v>
      </c>
      <c r="O314" s="149">
        <f t="shared" si="233"/>
        <v>11575.499999999998</v>
      </c>
      <c r="P314" s="149">
        <f t="shared" si="233"/>
        <v>11575.499999999998</v>
      </c>
      <c r="Q314" s="149">
        <f t="shared" si="233"/>
        <v>0</v>
      </c>
      <c r="R314" s="149">
        <f t="shared" si="233"/>
        <v>12105.800000000001</v>
      </c>
      <c r="S314" s="149">
        <f t="shared" si="233"/>
        <v>12105.800000000001</v>
      </c>
      <c r="T314" s="149">
        <f t="shared" si="233"/>
        <v>0</v>
      </c>
      <c r="U314" s="149">
        <f t="shared" si="233"/>
        <v>12266.2</v>
      </c>
      <c r="V314" s="149">
        <f t="shared" si="233"/>
        <v>12266.2</v>
      </c>
      <c r="W314" s="149">
        <f t="shared" si="233"/>
        <v>0</v>
      </c>
    </row>
    <row r="315" spans="1:23" s="279" customFormat="1">
      <c r="A315" s="406" t="s">
        <v>12</v>
      </c>
      <c r="B315" s="433" t="s">
        <v>59</v>
      </c>
      <c r="C315" s="390"/>
      <c r="D315" s="390"/>
      <c r="E315" s="433"/>
      <c r="F315" s="433"/>
      <c r="G315" s="433"/>
      <c r="H315" s="396">
        <v>100</v>
      </c>
      <c r="I315" s="76"/>
      <c r="J315" s="390"/>
      <c r="K315" s="390"/>
      <c r="L315" s="15">
        <f>SUM(L316:L318)</f>
        <v>0</v>
      </c>
      <c r="M315" s="15">
        <f>M316</f>
        <v>6091.6</v>
      </c>
      <c r="N315" s="15">
        <f t="shared" ref="N315:W315" si="234">N316</f>
        <v>3309.0056800000002</v>
      </c>
      <c r="O315" s="15">
        <f t="shared" si="234"/>
        <v>5976.4</v>
      </c>
      <c r="P315" s="15">
        <f t="shared" si="234"/>
        <v>5976.4</v>
      </c>
      <c r="Q315" s="15">
        <f t="shared" si="234"/>
        <v>0</v>
      </c>
      <c r="R315" s="15">
        <f t="shared" si="234"/>
        <v>6193.9</v>
      </c>
      <c r="S315" s="15">
        <f t="shared" si="234"/>
        <v>6193.9</v>
      </c>
      <c r="T315" s="15">
        <f t="shared" si="234"/>
        <v>0</v>
      </c>
      <c r="U315" s="15">
        <f t="shared" si="234"/>
        <v>6217.6</v>
      </c>
      <c r="V315" s="15">
        <f t="shared" si="234"/>
        <v>6217.6</v>
      </c>
      <c r="W315" s="15">
        <f t="shared" si="234"/>
        <v>0</v>
      </c>
    </row>
    <row r="316" spans="1:23" s="279" customFormat="1" ht="31.5">
      <c r="A316" s="406" t="s">
        <v>49</v>
      </c>
      <c r="B316" s="433" t="s">
        <v>1037</v>
      </c>
      <c r="C316" s="390"/>
      <c r="D316" s="390"/>
      <c r="E316" s="421"/>
      <c r="F316" s="421"/>
      <c r="G316" s="421"/>
      <c r="H316" s="396">
        <v>100</v>
      </c>
      <c r="I316" s="76"/>
      <c r="J316" s="390"/>
      <c r="K316" s="390"/>
      <c r="L316" s="15">
        <f>L318+L317</f>
        <v>0</v>
      </c>
      <c r="M316" s="15">
        <f>M318+M317</f>
        <v>6091.6</v>
      </c>
      <c r="N316" s="15">
        <f t="shared" ref="N316:W316" si="235">N318+N317</f>
        <v>3309.0056800000002</v>
      </c>
      <c r="O316" s="15">
        <f t="shared" si="235"/>
        <v>5976.4</v>
      </c>
      <c r="P316" s="15">
        <f t="shared" si="235"/>
        <v>5976.4</v>
      </c>
      <c r="Q316" s="15">
        <f t="shared" si="235"/>
        <v>0</v>
      </c>
      <c r="R316" s="15">
        <f t="shared" si="235"/>
        <v>6193.9</v>
      </c>
      <c r="S316" s="15">
        <f t="shared" si="235"/>
        <v>6193.9</v>
      </c>
      <c r="T316" s="15">
        <f t="shared" si="235"/>
        <v>0</v>
      </c>
      <c r="U316" s="15">
        <f t="shared" si="235"/>
        <v>6217.6</v>
      </c>
      <c r="V316" s="15">
        <f t="shared" si="235"/>
        <v>6217.6</v>
      </c>
      <c r="W316" s="15">
        <f t="shared" si="235"/>
        <v>0</v>
      </c>
    </row>
    <row r="317" spans="1:23" s="279" customFormat="1" ht="288">
      <c r="A317" s="406" t="s">
        <v>1020</v>
      </c>
      <c r="B317" s="398" t="s">
        <v>1023</v>
      </c>
      <c r="C317" s="390"/>
      <c r="D317" s="390"/>
      <c r="E317" s="421" t="s">
        <v>106</v>
      </c>
      <c r="F317" s="421" t="s">
        <v>89</v>
      </c>
      <c r="G317" s="421" t="s">
        <v>107</v>
      </c>
      <c r="H317" s="396">
        <v>100</v>
      </c>
      <c r="I317" s="673" t="s">
        <v>1765</v>
      </c>
      <c r="J317" s="674" t="s">
        <v>1766</v>
      </c>
      <c r="K317" s="674" t="s">
        <v>266</v>
      </c>
      <c r="L317" s="15"/>
      <c r="M317" s="15">
        <v>3420.5</v>
      </c>
      <c r="N317" s="15">
        <v>1771.3055999999999</v>
      </c>
      <c r="O317" s="15">
        <f>SUM(P317:Q317)</f>
        <v>3382</v>
      </c>
      <c r="P317" s="15">
        <v>3382</v>
      </c>
      <c r="Q317" s="15"/>
      <c r="R317" s="15">
        <f>SUM(S317:T317)</f>
        <v>3505.1</v>
      </c>
      <c r="S317" s="15">
        <v>3505.1</v>
      </c>
      <c r="T317" s="15"/>
      <c r="U317" s="15">
        <f>SUM(V317:W317)</f>
        <v>3518.5</v>
      </c>
      <c r="V317" s="15">
        <v>3518.5</v>
      </c>
      <c r="W317" s="9"/>
    </row>
    <row r="318" spans="1:23" s="279" customFormat="1" ht="31.5">
      <c r="A318" s="406" t="s">
        <v>1033</v>
      </c>
      <c r="B318" s="349" t="s">
        <v>1019</v>
      </c>
      <c r="C318" s="390"/>
      <c r="D318" s="390"/>
      <c r="E318" s="421" t="s">
        <v>119</v>
      </c>
      <c r="F318" s="421" t="s">
        <v>119</v>
      </c>
      <c r="G318" s="421" t="s">
        <v>126</v>
      </c>
      <c r="H318" s="396">
        <v>100</v>
      </c>
      <c r="I318" s="76"/>
      <c r="J318" s="390"/>
      <c r="K318" s="390"/>
      <c r="L318" s="15"/>
      <c r="M318" s="15">
        <v>2671.1</v>
      </c>
      <c r="N318" s="15">
        <v>1537.7000800000001</v>
      </c>
      <c r="O318" s="15">
        <f>SUM(P318:Q318)</f>
        <v>2594.4</v>
      </c>
      <c r="P318" s="15">
        <v>2594.4</v>
      </c>
      <c r="Q318" s="15"/>
      <c r="R318" s="15">
        <f>SUM(S318:T318)</f>
        <v>2688.8</v>
      </c>
      <c r="S318" s="15">
        <v>2688.8</v>
      </c>
      <c r="T318" s="15"/>
      <c r="U318" s="15">
        <f>SUM(V318:W318)</f>
        <v>2699.1</v>
      </c>
      <c r="V318" s="15">
        <v>2699.1</v>
      </c>
      <c r="W318" s="9"/>
    </row>
    <row r="319" spans="1:23" s="279" customFormat="1" ht="31.5">
      <c r="A319" s="406" t="s">
        <v>13</v>
      </c>
      <c r="B319" s="433" t="s">
        <v>33</v>
      </c>
      <c r="C319" s="454"/>
      <c r="D319" s="420"/>
      <c r="E319" s="421"/>
      <c r="F319" s="421"/>
      <c r="G319" s="421"/>
      <c r="H319" s="396">
        <v>200</v>
      </c>
      <c r="I319" s="454"/>
      <c r="J319" s="454"/>
      <c r="K319" s="420"/>
      <c r="L319" s="15">
        <f>L320</f>
        <v>0</v>
      </c>
      <c r="M319" s="15">
        <f>M320</f>
        <v>8281.7950000000001</v>
      </c>
      <c r="N319" s="15">
        <f>N320</f>
        <v>3577.24656</v>
      </c>
      <c r="O319" s="15">
        <f t="shared" ref="O319:W319" si="236">O320</f>
        <v>5504.4999999999991</v>
      </c>
      <c r="P319" s="15">
        <f t="shared" si="236"/>
        <v>5504.4999999999991</v>
      </c>
      <c r="Q319" s="15">
        <f t="shared" si="236"/>
        <v>0</v>
      </c>
      <c r="R319" s="15">
        <f t="shared" si="236"/>
        <v>5819.3</v>
      </c>
      <c r="S319" s="15">
        <f t="shared" si="236"/>
        <v>5819.3</v>
      </c>
      <c r="T319" s="15">
        <f t="shared" si="236"/>
        <v>0</v>
      </c>
      <c r="U319" s="15">
        <f t="shared" si="236"/>
        <v>5955.6</v>
      </c>
      <c r="V319" s="15">
        <f t="shared" si="236"/>
        <v>5955.6</v>
      </c>
      <c r="W319" s="15">
        <f t="shared" si="236"/>
        <v>0</v>
      </c>
    </row>
    <row r="320" spans="1:23" s="279" customFormat="1" ht="31.5">
      <c r="A320" s="406" t="s">
        <v>50</v>
      </c>
      <c r="B320" s="433" t="s">
        <v>1037</v>
      </c>
      <c r="C320" s="454"/>
      <c r="D320" s="420"/>
      <c r="E320" s="421"/>
      <c r="F320" s="421"/>
      <c r="G320" s="421"/>
      <c r="H320" s="396">
        <v>200</v>
      </c>
      <c r="I320" s="454"/>
      <c r="J320" s="454"/>
      <c r="K320" s="420"/>
      <c r="L320" s="15">
        <f t="shared" ref="L320:W320" si="237">L321+L325+L328+L332</f>
        <v>0</v>
      </c>
      <c r="M320" s="15">
        <f t="shared" si="237"/>
        <v>8281.7950000000001</v>
      </c>
      <c r="N320" s="15">
        <f t="shared" si="237"/>
        <v>3577.24656</v>
      </c>
      <c r="O320" s="15">
        <f t="shared" si="237"/>
        <v>5504.4999999999991</v>
      </c>
      <c r="P320" s="15">
        <f t="shared" si="237"/>
        <v>5504.4999999999991</v>
      </c>
      <c r="Q320" s="15">
        <f t="shared" si="237"/>
        <v>0</v>
      </c>
      <c r="R320" s="15">
        <f t="shared" si="237"/>
        <v>5819.3</v>
      </c>
      <c r="S320" s="15">
        <f t="shared" si="237"/>
        <v>5819.3</v>
      </c>
      <c r="T320" s="15">
        <f t="shared" si="237"/>
        <v>0</v>
      </c>
      <c r="U320" s="15">
        <f t="shared" si="237"/>
        <v>5955.6</v>
      </c>
      <c r="V320" s="15">
        <f t="shared" si="237"/>
        <v>5955.6</v>
      </c>
      <c r="W320" s="15">
        <f t="shared" si="237"/>
        <v>0</v>
      </c>
    </row>
    <row r="321" spans="1:23" s="279" customFormat="1">
      <c r="A321" s="406" t="s">
        <v>1021</v>
      </c>
      <c r="B321" s="825" t="s">
        <v>1023</v>
      </c>
      <c r="C321" s="390"/>
      <c r="D321" s="390"/>
      <c r="E321" s="421" t="s">
        <v>106</v>
      </c>
      <c r="F321" s="421" t="s">
        <v>89</v>
      </c>
      <c r="G321" s="241"/>
      <c r="H321" s="241"/>
      <c r="I321" s="241"/>
      <c r="J321" s="241"/>
      <c r="K321" s="241"/>
      <c r="L321" s="242">
        <f>L322+L323+L324</f>
        <v>0</v>
      </c>
      <c r="M321" s="242">
        <f>M322+M323+M324</f>
        <v>1073</v>
      </c>
      <c r="N321" s="242">
        <f t="shared" ref="N321:W321" si="238">N322+N323+N324</f>
        <v>880.61206000000004</v>
      </c>
      <c r="O321" s="242">
        <f>O322+O323+O324</f>
        <v>1029.8</v>
      </c>
      <c r="P321" s="242">
        <f t="shared" si="238"/>
        <v>1029.8</v>
      </c>
      <c r="Q321" s="242">
        <f t="shared" si="238"/>
        <v>0</v>
      </c>
      <c r="R321" s="242">
        <f t="shared" si="238"/>
        <v>1089.4000000000001</v>
      </c>
      <c r="S321" s="242">
        <f t="shared" si="238"/>
        <v>1089.4000000000001</v>
      </c>
      <c r="T321" s="242">
        <f t="shared" si="238"/>
        <v>0</v>
      </c>
      <c r="U321" s="242">
        <f t="shared" si="238"/>
        <v>1118.9000000000001</v>
      </c>
      <c r="V321" s="242">
        <f t="shared" si="238"/>
        <v>1118.9000000000001</v>
      </c>
      <c r="W321" s="242">
        <f t="shared" si="238"/>
        <v>0</v>
      </c>
    </row>
    <row r="322" spans="1:23" s="279" customFormat="1">
      <c r="A322" s="406"/>
      <c r="B322" s="826"/>
      <c r="C322" s="390"/>
      <c r="D322" s="390"/>
      <c r="E322" s="241"/>
      <c r="F322" s="241"/>
      <c r="G322" s="421" t="s">
        <v>107</v>
      </c>
      <c r="H322" s="396">
        <v>200</v>
      </c>
      <c r="I322" s="979" t="s">
        <v>1764</v>
      </c>
      <c r="J322" s="714" t="s">
        <v>268</v>
      </c>
      <c r="K322" s="714" t="s">
        <v>269</v>
      </c>
      <c r="L322" s="15"/>
      <c r="M322" s="15">
        <v>868.8</v>
      </c>
      <c r="N322" s="15">
        <v>676.41206</v>
      </c>
      <c r="O322" s="15">
        <f>SUM(P322:Q322)</f>
        <v>889.5</v>
      </c>
      <c r="P322" s="15">
        <v>889.5</v>
      </c>
      <c r="Q322" s="15"/>
      <c r="R322" s="15">
        <f>SUM(S322:T322)</f>
        <v>944</v>
      </c>
      <c r="S322" s="15">
        <v>944</v>
      </c>
      <c r="T322" s="15"/>
      <c r="U322" s="15">
        <f>SUM(V322:W322)</f>
        <v>972.9</v>
      </c>
      <c r="V322" s="15">
        <v>972.9</v>
      </c>
      <c r="W322" s="9"/>
    </row>
    <row r="323" spans="1:23" s="279" customFormat="1">
      <c r="A323" s="406"/>
      <c r="B323" s="826"/>
      <c r="C323" s="390"/>
      <c r="D323" s="390"/>
      <c r="E323" s="421"/>
      <c r="F323" s="421"/>
      <c r="G323" s="421" t="s">
        <v>952</v>
      </c>
      <c r="H323" s="396">
        <v>200</v>
      </c>
      <c r="I323" s="980"/>
      <c r="J323" s="716"/>
      <c r="K323" s="716"/>
      <c r="L323" s="15"/>
      <c r="M323" s="15">
        <v>136.80000000000001</v>
      </c>
      <c r="N323" s="15">
        <v>136.80000000000001</v>
      </c>
      <c r="O323" s="15">
        <f>SUM(P323:Q323)</f>
        <v>140.30000000000001</v>
      </c>
      <c r="P323" s="15">
        <v>140.30000000000001</v>
      </c>
      <c r="Q323" s="15"/>
      <c r="R323" s="15">
        <f t="shared" ref="R323:R324" si="239">SUM(S323:T323)</f>
        <v>145.4</v>
      </c>
      <c r="S323" s="15">
        <v>145.4</v>
      </c>
      <c r="T323" s="15"/>
      <c r="U323" s="15">
        <f t="shared" ref="U323:U324" si="240">SUM(V323:W323)</f>
        <v>146</v>
      </c>
      <c r="V323" s="15">
        <v>146</v>
      </c>
      <c r="W323" s="9"/>
    </row>
    <row r="324" spans="1:23" s="279" customFormat="1" ht="48">
      <c r="A324" s="406"/>
      <c r="B324" s="827"/>
      <c r="C324" s="454"/>
      <c r="D324" s="420"/>
      <c r="E324" s="421"/>
      <c r="F324" s="421"/>
      <c r="G324" s="421" t="s">
        <v>222</v>
      </c>
      <c r="H324" s="396">
        <v>200</v>
      </c>
      <c r="I324" s="675" t="s">
        <v>1767</v>
      </c>
      <c r="J324" s="463">
        <v>42930</v>
      </c>
      <c r="K324" s="420"/>
      <c r="L324" s="15"/>
      <c r="M324" s="15">
        <v>67.400000000000006</v>
      </c>
      <c r="N324" s="15">
        <v>67.400000000000006</v>
      </c>
      <c r="O324" s="15">
        <f>SUM(P324:Q324)</f>
        <v>0</v>
      </c>
      <c r="P324" s="15"/>
      <c r="Q324" s="15"/>
      <c r="R324" s="15">
        <f t="shared" si="239"/>
        <v>0</v>
      </c>
      <c r="S324" s="15"/>
      <c r="T324" s="15"/>
      <c r="U324" s="15">
        <f t="shared" si="240"/>
        <v>0</v>
      </c>
      <c r="V324" s="15"/>
      <c r="W324" s="269"/>
    </row>
    <row r="325" spans="1:23" s="279" customFormat="1">
      <c r="A325" s="406" t="s">
        <v>1022</v>
      </c>
      <c r="B325" s="825" t="s">
        <v>1024</v>
      </c>
      <c r="C325" s="390"/>
      <c r="D325" s="390"/>
      <c r="E325" s="421" t="s">
        <v>104</v>
      </c>
      <c r="F325" s="421" t="s">
        <v>112</v>
      </c>
      <c r="G325" s="241"/>
      <c r="H325" s="241"/>
      <c r="I325" s="76"/>
      <c r="J325" s="390"/>
      <c r="K325" s="390"/>
      <c r="L325" s="15">
        <f>L326+L327</f>
        <v>0</v>
      </c>
      <c r="M325" s="15">
        <f t="shared" ref="M325:W325" si="241">M326+M327</f>
        <v>3503.4949999999999</v>
      </c>
      <c r="N325" s="15">
        <f t="shared" si="241"/>
        <v>292.82</v>
      </c>
      <c r="O325" s="15">
        <f t="shared" si="241"/>
        <v>299.5</v>
      </c>
      <c r="P325" s="15">
        <f t="shared" si="241"/>
        <v>299.5</v>
      </c>
      <c r="Q325" s="15">
        <f t="shared" si="241"/>
        <v>0</v>
      </c>
      <c r="R325" s="15">
        <f t="shared" si="241"/>
        <v>310</v>
      </c>
      <c r="S325" s="15">
        <f t="shared" si="241"/>
        <v>310</v>
      </c>
      <c r="T325" s="15">
        <f t="shared" si="241"/>
        <v>0</v>
      </c>
      <c r="U325" s="15">
        <f t="shared" si="241"/>
        <v>311.2</v>
      </c>
      <c r="V325" s="15">
        <f t="shared" si="241"/>
        <v>311.2</v>
      </c>
      <c r="W325" s="15">
        <f t="shared" si="241"/>
        <v>0</v>
      </c>
    </row>
    <row r="326" spans="1:23" s="279" customFormat="1" ht="84">
      <c r="A326" s="406"/>
      <c r="B326" s="826"/>
      <c r="C326" s="390"/>
      <c r="D326" s="390"/>
      <c r="E326" s="421"/>
      <c r="F326" s="421"/>
      <c r="G326" s="421" t="s">
        <v>953</v>
      </c>
      <c r="H326" s="396">
        <v>200</v>
      </c>
      <c r="I326" s="676" t="s">
        <v>1768</v>
      </c>
      <c r="J326" s="5" t="s">
        <v>271</v>
      </c>
      <c r="K326" s="270" t="s">
        <v>272</v>
      </c>
      <c r="L326" s="15"/>
      <c r="M326" s="15">
        <v>295.7</v>
      </c>
      <c r="N326" s="15">
        <v>292.82</v>
      </c>
      <c r="O326" s="15">
        <f>SUM(P326:Q326)</f>
        <v>299.5</v>
      </c>
      <c r="P326" s="15">
        <v>299.5</v>
      </c>
      <c r="Q326" s="15"/>
      <c r="R326" s="15">
        <f>SUM(S326:T326)</f>
        <v>310</v>
      </c>
      <c r="S326" s="15">
        <v>310</v>
      </c>
      <c r="T326" s="15"/>
      <c r="U326" s="15">
        <f>SUM(V326:W326)</f>
        <v>311.2</v>
      </c>
      <c r="V326" s="15">
        <v>311.2</v>
      </c>
      <c r="W326" s="9"/>
    </row>
    <row r="327" spans="1:23" s="279" customFormat="1" ht="94.5">
      <c r="A327" s="123"/>
      <c r="B327" s="826"/>
      <c r="C327" s="390"/>
      <c r="D327" s="390"/>
      <c r="E327" s="421"/>
      <c r="F327" s="421"/>
      <c r="G327" s="421" t="s">
        <v>219</v>
      </c>
      <c r="H327" s="396">
        <v>200</v>
      </c>
      <c r="I327" s="261" t="s">
        <v>1066</v>
      </c>
      <c r="J327" s="390"/>
      <c r="K327" s="390"/>
      <c r="L327" s="15"/>
      <c r="M327" s="15">
        <v>3207.7950000000001</v>
      </c>
      <c r="N327" s="15">
        <v>0</v>
      </c>
      <c r="O327" s="15">
        <f t="shared" ref="O327" si="242">SUM(P327:Q327)</f>
        <v>0</v>
      </c>
      <c r="P327" s="15"/>
      <c r="Q327" s="15"/>
      <c r="R327" s="15">
        <f t="shared" ref="R327" si="243">SUM(S327:T327)</f>
        <v>0</v>
      </c>
      <c r="S327" s="15"/>
      <c r="T327" s="15"/>
      <c r="U327" s="15">
        <f t="shared" ref="U327" si="244">SUM(V327:W327)</f>
        <v>0</v>
      </c>
      <c r="V327" s="15"/>
      <c r="W327" s="9"/>
    </row>
    <row r="328" spans="1:23" s="279" customFormat="1">
      <c r="A328" s="279" t="s">
        <v>1027</v>
      </c>
      <c r="B328" s="825" t="s">
        <v>1019</v>
      </c>
      <c r="C328" s="390"/>
      <c r="D328" s="390"/>
      <c r="E328" s="421" t="s">
        <v>119</v>
      </c>
      <c r="F328" s="421" t="s">
        <v>106</v>
      </c>
      <c r="G328" s="421"/>
      <c r="H328" s="396">
        <v>200</v>
      </c>
      <c r="I328" s="76"/>
      <c r="J328" s="390"/>
      <c r="K328" s="390"/>
      <c r="L328" s="15">
        <f t="shared" ref="L328:W328" si="245">SUM(L329:L331)</f>
        <v>0</v>
      </c>
      <c r="M328" s="15">
        <f t="shared" si="245"/>
        <v>3456</v>
      </c>
      <c r="N328" s="15">
        <f t="shared" si="245"/>
        <v>2262.7368799999999</v>
      </c>
      <c r="O328" s="15">
        <f t="shared" si="245"/>
        <v>3999.2999999999997</v>
      </c>
      <c r="P328" s="15">
        <f t="shared" si="245"/>
        <v>3999.2999999999997</v>
      </c>
      <c r="Q328" s="15">
        <f t="shared" si="245"/>
        <v>0</v>
      </c>
      <c r="R328" s="15">
        <f t="shared" si="245"/>
        <v>4229.7</v>
      </c>
      <c r="S328" s="15">
        <f t="shared" si="245"/>
        <v>4229.7</v>
      </c>
      <c r="T328" s="15">
        <f t="shared" si="245"/>
        <v>0</v>
      </c>
      <c r="U328" s="15">
        <f t="shared" si="245"/>
        <v>4334.5</v>
      </c>
      <c r="V328" s="15">
        <f t="shared" si="245"/>
        <v>4334.5</v>
      </c>
      <c r="W328" s="15">
        <f t="shared" si="245"/>
        <v>0</v>
      </c>
    </row>
    <row r="329" spans="1:23" s="279" customFormat="1" ht="108">
      <c r="B329" s="826"/>
      <c r="C329" s="390"/>
      <c r="D329" s="390"/>
      <c r="E329" s="421"/>
      <c r="F329" s="421"/>
      <c r="G329" s="421" t="s">
        <v>954</v>
      </c>
      <c r="H329" s="396">
        <v>200</v>
      </c>
      <c r="I329" s="676" t="s">
        <v>1769</v>
      </c>
      <c r="J329" s="270" t="s">
        <v>274</v>
      </c>
      <c r="K329" s="270" t="s">
        <v>275</v>
      </c>
      <c r="L329" s="15"/>
      <c r="M329" s="15">
        <v>3195.6</v>
      </c>
      <c r="N329" s="15">
        <v>2042.3332</v>
      </c>
      <c r="O329" s="15">
        <f>SUM(P329:Q329)</f>
        <v>3698.1</v>
      </c>
      <c r="P329" s="15">
        <v>3698.1</v>
      </c>
      <c r="Q329" s="15"/>
      <c r="R329" s="15">
        <f>SUM(S329:T329)</f>
        <v>3917.5</v>
      </c>
      <c r="S329" s="15">
        <v>3917.5</v>
      </c>
      <c r="T329" s="15"/>
      <c r="U329" s="15">
        <f>SUM(V329:W329)</f>
        <v>4021.1</v>
      </c>
      <c r="V329" s="15">
        <v>4021.1</v>
      </c>
      <c r="W329" s="9"/>
    </row>
    <row r="330" spans="1:23" s="279" customFormat="1" ht="48">
      <c r="B330" s="826"/>
      <c r="C330" s="390"/>
      <c r="D330" s="390"/>
      <c r="E330" s="421"/>
      <c r="F330" s="421"/>
      <c r="G330" s="421" t="s">
        <v>188</v>
      </c>
      <c r="H330" s="396">
        <v>200</v>
      </c>
      <c r="I330" s="676" t="s">
        <v>277</v>
      </c>
      <c r="J330" s="270" t="s">
        <v>278</v>
      </c>
      <c r="K330" s="270" t="s">
        <v>279</v>
      </c>
      <c r="L330" s="15"/>
      <c r="M330" s="15">
        <v>17.100000000000001</v>
      </c>
      <c r="N330" s="15">
        <v>17.100000000000001</v>
      </c>
      <c r="O330" s="15">
        <f t="shared" ref="O330:O332" si="246">SUM(P330:Q330)</f>
        <v>17.5</v>
      </c>
      <c r="P330" s="15">
        <v>17.5</v>
      </c>
      <c r="Q330" s="15"/>
      <c r="R330" s="15">
        <f t="shared" ref="R330:R332" si="247">SUM(S330:T330)</f>
        <v>18.2</v>
      </c>
      <c r="S330" s="15">
        <v>18.2</v>
      </c>
      <c r="T330" s="15"/>
      <c r="U330" s="15">
        <f t="shared" ref="U330:U332" si="248">SUM(V330:W330)</f>
        <v>18.2</v>
      </c>
      <c r="V330" s="15">
        <v>18.2</v>
      </c>
      <c r="W330" s="9"/>
    </row>
    <row r="331" spans="1:23" s="279" customFormat="1" ht="144">
      <c r="B331" s="826"/>
      <c r="C331" s="390"/>
      <c r="D331" s="390"/>
      <c r="E331" s="421"/>
      <c r="F331" s="421"/>
      <c r="G331" s="421" t="s">
        <v>865</v>
      </c>
      <c r="H331" s="396">
        <v>200</v>
      </c>
      <c r="I331" s="677" t="s">
        <v>1770</v>
      </c>
      <c r="J331" s="469" t="s">
        <v>281</v>
      </c>
      <c r="K331" s="469" t="s">
        <v>275</v>
      </c>
      <c r="L331" s="15"/>
      <c r="M331" s="15">
        <v>243.3</v>
      </c>
      <c r="N331" s="15">
        <v>203.30368000000001</v>
      </c>
      <c r="O331" s="15">
        <f t="shared" si="246"/>
        <v>283.7</v>
      </c>
      <c r="P331" s="15">
        <v>283.7</v>
      </c>
      <c r="Q331" s="15"/>
      <c r="R331" s="15">
        <f t="shared" si="247"/>
        <v>294</v>
      </c>
      <c r="S331" s="15">
        <v>294</v>
      </c>
      <c r="T331" s="15"/>
      <c r="U331" s="15">
        <f t="shared" si="248"/>
        <v>295.2</v>
      </c>
      <c r="V331" s="15">
        <v>295.2</v>
      </c>
      <c r="W331" s="9"/>
    </row>
    <row r="332" spans="1:23" s="279" customFormat="1" ht="288">
      <c r="B332" s="827"/>
      <c r="C332" s="390"/>
      <c r="D332" s="390"/>
      <c r="E332" s="421" t="s">
        <v>119</v>
      </c>
      <c r="F332" s="421" t="s">
        <v>119</v>
      </c>
      <c r="G332" s="421" t="s">
        <v>126</v>
      </c>
      <c r="H332" s="396">
        <v>200</v>
      </c>
      <c r="I332" s="676" t="s">
        <v>1765</v>
      </c>
      <c r="J332" s="467" t="s">
        <v>1766</v>
      </c>
      <c r="K332" s="467" t="s">
        <v>266</v>
      </c>
      <c r="L332" s="15"/>
      <c r="M332" s="15">
        <v>249.3</v>
      </c>
      <c r="N332" s="15">
        <v>141.07762</v>
      </c>
      <c r="O332" s="15">
        <f t="shared" si="246"/>
        <v>175.9</v>
      </c>
      <c r="P332" s="15">
        <v>175.9</v>
      </c>
      <c r="Q332" s="15"/>
      <c r="R332" s="15">
        <f t="shared" si="247"/>
        <v>190.2</v>
      </c>
      <c r="S332" s="15">
        <v>190.2</v>
      </c>
      <c r="T332" s="15"/>
      <c r="U332" s="15">
        <f t="shared" si="248"/>
        <v>191</v>
      </c>
      <c r="V332" s="15">
        <v>191</v>
      </c>
      <c r="W332" s="9"/>
    </row>
    <row r="333" spans="1:23" s="279" customFormat="1">
      <c r="A333" s="406" t="s">
        <v>51</v>
      </c>
      <c r="B333" s="433" t="s">
        <v>32</v>
      </c>
      <c r="C333" s="454"/>
      <c r="D333" s="420"/>
      <c r="E333" s="421"/>
      <c r="F333" s="421"/>
      <c r="G333" s="421"/>
      <c r="H333" s="396">
        <v>800</v>
      </c>
      <c r="I333" s="454"/>
      <c r="J333" s="454"/>
      <c r="K333" s="420"/>
      <c r="L333" s="15">
        <f>L334</f>
        <v>0</v>
      </c>
      <c r="M333" s="15">
        <f>M334</f>
        <v>90.800000000000011</v>
      </c>
      <c r="N333" s="15">
        <f t="shared" ref="N333:W333" si="249">N334</f>
        <v>72.960520000000002</v>
      </c>
      <c r="O333" s="15">
        <f t="shared" si="249"/>
        <v>94.600000000000009</v>
      </c>
      <c r="P333" s="15">
        <f t="shared" si="249"/>
        <v>94.600000000000009</v>
      </c>
      <c r="Q333" s="15">
        <f t="shared" si="249"/>
        <v>0</v>
      </c>
      <c r="R333" s="15">
        <f t="shared" si="249"/>
        <v>92.600000000000009</v>
      </c>
      <c r="S333" s="15">
        <f t="shared" si="249"/>
        <v>92.600000000000009</v>
      </c>
      <c r="T333" s="15">
        <f t="shared" si="249"/>
        <v>0</v>
      </c>
      <c r="U333" s="15">
        <f t="shared" si="249"/>
        <v>93</v>
      </c>
      <c r="V333" s="15">
        <f t="shared" si="249"/>
        <v>93</v>
      </c>
      <c r="W333" s="15">
        <f t="shared" si="249"/>
        <v>0</v>
      </c>
    </row>
    <row r="334" spans="1:23" s="279" customFormat="1" ht="31.5">
      <c r="A334" s="406" t="s">
        <v>52</v>
      </c>
      <c r="B334" s="433" t="s">
        <v>1037</v>
      </c>
      <c r="C334" s="454"/>
      <c r="D334" s="420"/>
      <c r="E334" s="421"/>
      <c r="F334" s="421"/>
      <c r="G334" s="421"/>
      <c r="H334" s="396">
        <v>800</v>
      </c>
      <c r="I334" s="454"/>
      <c r="J334" s="454"/>
      <c r="K334" s="420"/>
      <c r="L334" s="15">
        <f>L335+L337+L336</f>
        <v>0</v>
      </c>
      <c r="M334" s="15">
        <f>M335+M337+M336</f>
        <v>90.800000000000011</v>
      </c>
      <c r="N334" s="15">
        <f t="shared" ref="N334:W334" si="250">N335+N337+N336</f>
        <v>72.960520000000002</v>
      </c>
      <c r="O334" s="15">
        <f t="shared" si="250"/>
        <v>94.600000000000009</v>
      </c>
      <c r="P334" s="15">
        <f t="shared" si="250"/>
        <v>94.600000000000009</v>
      </c>
      <c r="Q334" s="15">
        <f t="shared" si="250"/>
        <v>0</v>
      </c>
      <c r="R334" s="15">
        <f t="shared" si="250"/>
        <v>92.600000000000009</v>
      </c>
      <c r="S334" s="15">
        <f t="shared" si="250"/>
        <v>92.600000000000009</v>
      </c>
      <c r="T334" s="15">
        <f t="shared" si="250"/>
        <v>0</v>
      </c>
      <c r="U334" s="15">
        <f t="shared" si="250"/>
        <v>93</v>
      </c>
      <c r="V334" s="15">
        <f t="shared" si="250"/>
        <v>93</v>
      </c>
      <c r="W334" s="15">
        <f t="shared" si="250"/>
        <v>0</v>
      </c>
    </row>
    <row r="335" spans="1:23" s="279" customFormat="1" ht="63">
      <c r="A335" s="406" t="s">
        <v>1025</v>
      </c>
      <c r="B335" s="433" t="s">
        <v>1023</v>
      </c>
      <c r="C335" s="390"/>
      <c r="D335" s="390"/>
      <c r="E335" s="421" t="s">
        <v>106</v>
      </c>
      <c r="F335" s="421" t="s">
        <v>89</v>
      </c>
      <c r="G335" s="421" t="s">
        <v>107</v>
      </c>
      <c r="H335" s="396">
        <v>800</v>
      </c>
      <c r="I335" s="76"/>
      <c r="J335" s="390"/>
      <c r="K335" s="390"/>
      <c r="L335" s="15"/>
      <c r="M335" s="15">
        <v>26.1</v>
      </c>
      <c r="N335" s="15">
        <v>18.387</v>
      </c>
      <c r="O335" s="15">
        <f>SUM(P335:Q335)</f>
        <v>23.4</v>
      </c>
      <c r="P335" s="15">
        <v>23.4</v>
      </c>
      <c r="Q335" s="15"/>
      <c r="R335" s="15">
        <f>SUM(S335:T335)</f>
        <v>26.3</v>
      </c>
      <c r="S335" s="293">
        <v>26.3</v>
      </c>
      <c r="T335" s="15"/>
      <c r="U335" s="15">
        <f>SUM(V335:W335)</f>
        <v>26.5</v>
      </c>
      <c r="V335" s="15">
        <v>26.5</v>
      </c>
      <c r="W335" s="9"/>
    </row>
    <row r="336" spans="1:23" s="279" customFormat="1" ht="31.5">
      <c r="A336" s="406" t="s">
        <v>1026</v>
      </c>
      <c r="B336" s="347" t="s">
        <v>1024</v>
      </c>
      <c r="C336" s="390"/>
      <c r="D336" s="390"/>
      <c r="E336" s="421" t="s">
        <v>104</v>
      </c>
      <c r="F336" s="421" t="s">
        <v>112</v>
      </c>
      <c r="G336" s="421" t="s">
        <v>953</v>
      </c>
      <c r="H336" s="396">
        <v>800</v>
      </c>
      <c r="I336" s="76"/>
      <c r="J336" s="390"/>
      <c r="K336" s="390"/>
      <c r="L336" s="15"/>
      <c r="M336" s="15">
        <v>16.100000000000001</v>
      </c>
      <c r="N336" s="15">
        <v>12.15</v>
      </c>
      <c r="O336" s="15">
        <f t="shared" ref="O336:O337" si="251">SUM(P336:Q336)</f>
        <v>16.2</v>
      </c>
      <c r="P336" s="15">
        <v>16.2</v>
      </c>
      <c r="Q336" s="15"/>
      <c r="R336" s="15">
        <f t="shared" ref="R336:R337" si="252">SUM(S336:T336)</f>
        <v>17.2</v>
      </c>
      <c r="S336" s="15">
        <v>17.2</v>
      </c>
      <c r="T336" s="15"/>
      <c r="U336" s="15">
        <f t="shared" ref="U336:U337" si="253">SUM(V336:W336)</f>
        <v>17.2</v>
      </c>
      <c r="V336" s="15">
        <v>17.2</v>
      </c>
      <c r="W336" s="9"/>
    </row>
    <row r="337" spans="1:23" s="279" customFormat="1" ht="31.5">
      <c r="A337" s="279" t="s">
        <v>1771</v>
      </c>
      <c r="B337" s="347" t="s">
        <v>1019</v>
      </c>
      <c r="C337" s="390"/>
      <c r="D337" s="390"/>
      <c r="E337" s="421" t="s">
        <v>119</v>
      </c>
      <c r="F337" s="421" t="s">
        <v>119</v>
      </c>
      <c r="G337" s="421" t="s">
        <v>126</v>
      </c>
      <c r="H337" s="396">
        <v>800</v>
      </c>
      <c r="I337" s="76"/>
      <c r="J337" s="390"/>
      <c r="K337" s="390"/>
      <c r="L337" s="15"/>
      <c r="M337" s="15">
        <v>48.6</v>
      </c>
      <c r="N337" s="15">
        <v>42.423520000000003</v>
      </c>
      <c r="O337" s="15">
        <f t="shared" si="251"/>
        <v>55</v>
      </c>
      <c r="P337" s="15">
        <v>55</v>
      </c>
      <c r="Q337" s="15"/>
      <c r="R337" s="15">
        <f t="shared" si="252"/>
        <v>49.1</v>
      </c>
      <c r="S337" s="15">
        <v>49.1</v>
      </c>
      <c r="T337" s="15"/>
      <c r="U337" s="15">
        <f t="shared" si="253"/>
        <v>49.3</v>
      </c>
      <c r="V337" s="15">
        <v>49.3</v>
      </c>
      <c r="W337" s="9"/>
    </row>
    <row r="338" spans="1:23" s="151" customFormat="1">
      <c r="A338" s="838" t="s">
        <v>79</v>
      </c>
      <c r="B338" s="847"/>
      <c r="C338" s="847"/>
      <c r="D338" s="847"/>
      <c r="E338" s="847"/>
      <c r="F338" s="847"/>
      <c r="G338" s="847"/>
      <c r="H338" s="847"/>
      <c r="I338" s="847"/>
      <c r="J338" s="847"/>
      <c r="K338" s="848"/>
      <c r="L338" s="149">
        <f t="shared" ref="L338:N338" si="254">SUM(L339)</f>
        <v>11037.199999999999</v>
      </c>
      <c r="M338" s="149">
        <f t="shared" si="254"/>
        <v>0</v>
      </c>
      <c r="N338" s="149">
        <f t="shared" si="254"/>
        <v>0</v>
      </c>
      <c r="O338" s="149">
        <f t="shared" ref="O338:W338" si="255">SUM(O339)</f>
        <v>0</v>
      </c>
      <c r="P338" s="149">
        <f t="shared" si="255"/>
        <v>0</v>
      </c>
      <c r="Q338" s="149">
        <f t="shared" si="255"/>
        <v>0</v>
      </c>
      <c r="R338" s="149">
        <f t="shared" si="255"/>
        <v>0</v>
      </c>
      <c r="S338" s="149">
        <f t="shared" si="255"/>
        <v>0</v>
      </c>
      <c r="T338" s="149">
        <f t="shared" si="255"/>
        <v>0</v>
      </c>
      <c r="U338" s="149">
        <f t="shared" si="255"/>
        <v>0</v>
      </c>
      <c r="V338" s="149">
        <f t="shared" si="255"/>
        <v>0</v>
      </c>
      <c r="W338" s="150">
        <f t="shared" si="255"/>
        <v>0</v>
      </c>
    </row>
    <row r="339" spans="1:23" s="29" customFormat="1">
      <c r="A339" s="841" t="s">
        <v>37</v>
      </c>
      <c r="B339" s="842"/>
      <c r="C339" s="842"/>
      <c r="D339" s="842"/>
      <c r="E339" s="842"/>
      <c r="F339" s="842"/>
      <c r="G339" s="842"/>
      <c r="H339" s="842"/>
      <c r="I339" s="842"/>
      <c r="J339" s="842"/>
      <c r="K339" s="843"/>
      <c r="L339" s="7">
        <f t="shared" ref="L339:N339" si="256">L340+L348</f>
        <v>11037.199999999999</v>
      </c>
      <c r="M339" s="7">
        <f>SUM(M340,M348)</f>
        <v>0</v>
      </c>
      <c r="N339" s="7">
        <f t="shared" si="256"/>
        <v>0</v>
      </c>
      <c r="O339" s="7">
        <f t="shared" ref="O339:T339" si="257">O340+O348</f>
        <v>0</v>
      </c>
      <c r="P339" s="7">
        <f t="shared" si="257"/>
        <v>0</v>
      </c>
      <c r="Q339" s="7">
        <f t="shared" si="257"/>
        <v>0</v>
      </c>
      <c r="R339" s="7">
        <f t="shared" si="257"/>
        <v>0</v>
      </c>
      <c r="S339" s="7">
        <f t="shared" si="257"/>
        <v>0</v>
      </c>
      <c r="T339" s="7">
        <f t="shared" si="257"/>
        <v>0</v>
      </c>
      <c r="U339" s="7">
        <f>U340</f>
        <v>0</v>
      </c>
      <c r="V339" s="7">
        <f>V340+V348</f>
        <v>0</v>
      </c>
      <c r="W339" s="13">
        <f>W340+W348</f>
        <v>0</v>
      </c>
    </row>
    <row r="340" spans="1:23" s="29" customFormat="1" ht="78.75">
      <c r="A340" s="384" t="s">
        <v>34</v>
      </c>
      <c r="B340" s="433" t="s">
        <v>99</v>
      </c>
      <c r="C340" s="259"/>
      <c r="D340" s="393"/>
      <c r="E340" s="433"/>
      <c r="F340" s="433"/>
      <c r="G340" s="433"/>
      <c r="H340" s="396">
        <v>600</v>
      </c>
      <c r="I340" s="454"/>
      <c r="J340" s="446"/>
      <c r="K340" s="393"/>
      <c r="L340" s="15">
        <f t="shared" ref="L340" si="258">SUM(L341:L347)</f>
        <v>9793.4</v>
      </c>
      <c r="M340" s="15">
        <f t="shared" ref="M340:N340" si="259">SUM(M341:M347)</f>
        <v>0</v>
      </c>
      <c r="N340" s="15">
        <f t="shared" si="259"/>
        <v>0</v>
      </c>
      <c r="O340" s="15">
        <f t="shared" ref="O340:W340" si="260">SUM(O341:O347)</f>
        <v>0</v>
      </c>
      <c r="P340" s="15">
        <f t="shared" si="260"/>
        <v>0</v>
      </c>
      <c r="Q340" s="15">
        <f t="shared" si="260"/>
        <v>0</v>
      </c>
      <c r="R340" s="15">
        <f t="shared" si="260"/>
        <v>0</v>
      </c>
      <c r="S340" s="15">
        <f t="shared" si="260"/>
        <v>0</v>
      </c>
      <c r="T340" s="15">
        <f t="shared" si="260"/>
        <v>0</v>
      </c>
      <c r="U340" s="15">
        <f t="shared" si="260"/>
        <v>0</v>
      </c>
      <c r="V340" s="15">
        <f t="shared" si="260"/>
        <v>0</v>
      </c>
      <c r="W340" s="9">
        <f t="shared" si="260"/>
        <v>0</v>
      </c>
    </row>
    <row r="341" spans="1:23" s="29" customFormat="1" ht="94.5">
      <c r="A341" s="384" t="s">
        <v>44</v>
      </c>
      <c r="B341" s="433" t="s">
        <v>882</v>
      </c>
      <c r="C341" s="64" t="s">
        <v>267</v>
      </c>
      <c r="D341" s="393"/>
      <c r="E341" s="421" t="s">
        <v>106</v>
      </c>
      <c r="F341" s="421">
        <v>10</v>
      </c>
      <c r="G341" s="421" t="s">
        <v>957</v>
      </c>
      <c r="H341" s="396">
        <v>611</v>
      </c>
      <c r="I341" s="752" t="s">
        <v>917</v>
      </c>
      <c r="J341" s="714" t="s">
        <v>268</v>
      </c>
      <c r="K341" s="714" t="s">
        <v>269</v>
      </c>
      <c r="L341" s="15">
        <v>3868</v>
      </c>
      <c r="M341" s="15"/>
      <c r="N341" s="15"/>
      <c r="O341" s="15"/>
      <c r="P341" s="15"/>
      <c r="Q341" s="15"/>
      <c r="R341" s="15"/>
      <c r="S341" s="15"/>
      <c r="T341" s="15"/>
      <c r="U341" s="15"/>
      <c r="V341" s="15"/>
      <c r="W341" s="9"/>
    </row>
    <row r="342" spans="1:23" s="29" customFormat="1" ht="94.5">
      <c r="A342" s="252" t="s">
        <v>80</v>
      </c>
      <c r="B342" s="433" t="s">
        <v>883</v>
      </c>
      <c r="C342" s="64" t="s">
        <v>178</v>
      </c>
      <c r="D342" s="393"/>
      <c r="E342" s="421" t="s">
        <v>106</v>
      </c>
      <c r="F342" s="421" t="s">
        <v>89</v>
      </c>
      <c r="G342" s="421" t="s">
        <v>952</v>
      </c>
      <c r="H342" s="396">
        <v>611</v>
      </c>
      <c r="I342" s="753"/>
      <c r="J342" s="716"/>
      <c r="K342" s="716"/>
      <c r="L342" s="15">
        <v>143.5</v>
      </c>
      <c r="M342" s="15"/>
      <c r="N342" s="15"/>
      <c r="O342" s="15"/>
      <c r="P342" s="15"/>
      <c r="Q342" s="15"/>
      <c r="R342" s="15"/>
      <c r="S342" s="15"/>
      <c r="T342" s="15"/>
      <c r="U342" s="15"/>
      <c r="V342" s="15"/>
      <c r="W342" s="9"/>
    </row>
    <row r="343" spans="1:23" s="29" customFormat="1" ht="157.5">
      <c r="A343" s="384" t="s">
        <v>82</v>
      </c>
      <c r="B343" s="433" t="s">
        <v>270</v>
      </c>
      <c r="C343" s="200" t="s">
        <v>111</v>
      </c>
      <c r="D343" s="393"/>
      <c r="E343" s="421" t="s">
        <v>104</v>
      </c>
      <c r="F343" s="421" t="s">
        <v>112</v>
      </c>
      <c r="G343" s="421" t="s">
        <v>958</v>
      </c>
      <c r="H343" s="396">
        <v>611</v>
      </c>
      <c r="I343" s="403" t="s">
        <v>884</v>
      </c>
      <c r="J343" s="5" t="s">
        <v>271</v>
      </c>
      <c r="K343" s="270" t="s">
        <v>272</v>
      </c>
      <c r="L343" s="15">
        <v>451.5</v>
      </c>
      <c r="M343" s="15"/>
      <c r="N343" s="15"/>
      <c r="O343" s="15"/>
      <c r="P343" s="15"/>
      <c r="Q343" s="15"/>
      <c r="R343" s="15"/>
      <c r="S343" s="15"/>
      <c r="T343" s="15"/>
      <c r="U343" s="15"/>
      <c r="V343" s="15"/>
      <c r="W343" s="9"/>
    </row>
    <row r="344" spans="1:23" s="29" customFormat="1" ht="204.75">
      <c r="A344" s="384" t="s">
        <v>82</v>
      </c>
      <c r="B344" s="433" t="s">
        <v>273</v>
      </c>
      <c r="C344" s="200" t="s">
        <v>183</v>
      </c>
      <c r="D344" s="393"/>
      <c r="E344" s="421" t="s">
        <v>119</v>
      </c>
      <c r="F344" s="421" t="s">
        <v>106</v>
      </c>
      <c r="G344" s="421" t="s">
        <v>954</v>
      </c>
      <c r="H344" s="396">
        <v>611</v>
      </c>
      <c r="I344" s="6" t="s">
        <v>885</v>
      </c>
      <c r="J344" s="270" t="s">
        <v>274</v>
      </c>
      <c r="K344" s="270" t="s">
        <v>275</v>
      </c>
      <c r="L344" s="15">
        <v>2501.5</v>
      </c>
      <c r="M344" s="15"/>
      <c r="N344" s="15"/>
      <c r="O344" s="15"/>
      <c r="P344" s="15"/>
      <c r="Q344" s="15"/>
      <c r="R344" s="15"/>
      <c r="S344" s="15"/>
      <c r="T344" s="15"/>
      <c r="U344" s="15"/>
      <c r="V344" s="15"/>
      <c r="W344" s="9"/>
    </row>
    <row r="345" spans="1:23" s="29" customFormat="1" ht="78.75">
      <c r="A345" s="384" t="s">
        <v>182</v>
      </c>
      <c r="B345" s="433" t="s">
        <v>276</v>
      </c>
      <c r="C345" s="200" t="s">
        <v>121</v>
      </c>
      <c r="D345" s="393"/>
      <c r="E345" s="421" t="s">
        <v>119</v>
      </c>
      <c r="F345" s="421" t="s">
        <v>106</v>
      </c>
      <c r="G345" s="421" t="s">
        <v>188</v>
      </c>
      <c r="H345" s="396">
        <v>611</v>
      </c>
      <c r="I345" s="6" t="s">
        <v>277</v>
      </c>
      <c r="J345" s="270" t="s">
        <v>278</v>
      </c>
      <c r="K345" s="270" t="s">
        <v>279</v>
      </c>
      <c r="L345" s="15">
        <v>17.5</v>
      </c>
      <c r="M345" s="15"/>
      <c r="N345" s="15"/>
      <c r="O345" s="15"/>
      <c r="P345" s="15"/>
      <c r="Q345" s="15"/>
      <c r="R345" s="15"/>
      <c r="S345" s="15"/>
      <c r="T345" s="15"/>
      <c r="U345" s="15"/>
      <c r="V345" s="15"/>
      <c r="W345" s="9"/>
    </row>
    <row r="346" spans="1:23" s="29" customFormat="1" ht="94.5">
      <c r="A346" s="384" t="s">
        <v>184</v>
      </c>
      <c r="B346" s="433" t="s">
        <v>280</v>
      </c>
      <c r="C346" s="200" t="s">
        <v>191</v>
      </c>
      <c r="D346" s="393"/>
      <c r="E346" s="421" t="s">
        <v>192</v>
      </c>
      <c r="F346" s="421" t="s">
        <v>193</v>
      </c>
      <c r="G346" s="421" t="s">
        <v>960</v>
      </c>
      <c r="H346" s="396">
        <v>611</v>
      </c>
      <c r="I346" s="704" t="s">
        <v>886</v>
      </c>
      <c r="J346" s="729" t="s">
        <v>281</v>
      </c>
      <c r="K346" s="729" t="s">
        <v>275</v>
      </c>
      <c r="L346" s="15">
        <v>334.2</v>
      </c>
      <c r="M346" s="15"/>
      <c r="N346" s="15"/>
      <c r="O346" s="15"/>
      <c r="P346" s="15"/>
      <c r="Q346" s="15"/>
      <c r="R346" s="15"/>
      <c r="S346" s="15"/>
      <c r="T346" s="15"/>
      <c r="U346" s="15"/>
      <c r="V346" s="15"/>
      <c r="W346" s="9"/>
    </row>
    <row r="347" spans="1:23" s="29" customFormat="1" ht="78.75">
      <c r="A347" s="384" t="s">
        <v>127</v>
      </c>
      <c r="B347" s="433" t="s">
        <v>282</v>
      </c>
      <c r="C347" s="200" t="s">
        <v>211</v>
      </c>
      <c r="D347" s="393"/>
      <c r="E347" s="421" t="s">
        <v>119</v>
      </c>
      <c r="F347" s="421" t="s">
        <v>119</v>
      </c>
      <c r="G347" s="421" t="s">
        <v>126</v>
      </c>
      <c r="H347" s="396">
        <v>611</v>
      </c>
      <c r="I347" s="706"/>
      <c r="J347" s="731"/>
      <c r="K347" s="731"/>
      <c r="L347" s="15">
        <v>2477.1999999999998</v>
      </c>
      <c r="M347" s="15"/>
      <c r="N347" s="15"/>
      <c r="O347" s="15"/>
      <c r="P347" s="15"/>
      <c r="Q347" s="15"/>
      <c r="R347" s="15"/>
      <c r="S347" s="15"/>
      <c r="T347" s="15"/>
      <c r="U347" s="15"/>
      <c r="V347" s="15"/>
      <c r="W347" s="9"/>
    </row>
    <row r="348" spans="1:23" s="143" customFormat="1">
      <c r="A348" s="384" t="s">
        <v>35</v>
      </c>
      <c r="B348" s="8" t="s">
        <v>36</v>
      </c>
      <c r="C348" s="259"/>
      <c r="D348" s="393"/>
      <c r="E348" s="433"/>
      <c r="F348" s="433"/>
      <c r="G348" s="433"/>
      <c r="H348" s="396">
        <v>600</v>
      </c>
      <c r="I348" s="454"/>
      <c r="J348" s="446"/>
      <c r="K348" s="393"/>
      <c r="L348" s="15">
        <f t="shared" ref="L348:N348" si="261">SUM(L349:L353)</f>
        <v>1243.8</v>
      </c>
      <c r="M348" s="15">
        <f>SUM(M349:M353)</f>
        <v>0</v>
      </c>
      <c r="N348" s="15">
        <f t="shared" si="261"/>
        <v>0</v>
      </c>
      <c r="O348" s="15">
        <f t="shared" ref="O348:W348" si="262">SUM(O349:O353)</f>
        <v>0</v>
      </c>
      <c r="P348" s="15">
        <f t="shared" si="262"/>
        <v>0</v>
      </c>
      <c r="Q348" s="15">
        <f t="shared" si="262"/>
        <v>0</v>
      </c>
      <c r="R348" s="15">
        <f t="shared" si="262"/>
        <v>0</v>
      </c>
      <c r="S348" s="15">
        <f t="shared" si="262"/>
        <v>0</v>
      </c>
      <c r="T348" s="15">
        <f t="shared" si="262"/>
        <v>0</v>
      </c>
      <c r="U348" s="15">
        <f t="shared" si="262"/>
        <v>0</v>
      </c>
      <c r="V348" s="15">
        <f t="shared" si="262"/>
        <v>0</v>
      </c>
      <c r="W348" s="9">
        <f t="shared" si="262"/>
        <v>0</v>
      </c>
    </row>
    <row r="349" spans="1:23" s="151" customFormat="1" ht="94.5">
      <c r="A349" s="384" t="s">
        <v>45</v>
      </c>
      <c r="B349" s="433" t="s">
        <v>212</v>
      </c>
      <c r="C349" s="259"/>
      <c r="D349" s="393"/>
      <c r="E349" s="421" t="s">
        <v>104</v>
      </c>
      <c r="F349" s="421" t="s">
        <v>112</v>
      </c>
      <c r="G349" s="421" t="s">
        <v>218</v>
      </c>
      <c r="H349" s="396">
        <v>612</v>
      </c>
      <c r="I349" s="6" t="s">
        <v>283</v>
      </c>
      <c r="J349" s="63">
        <v>42563</v>
      </c>
      <c r="K349" s="393"/>
      <c r="L349" s="15">
        <v>647.70000000000005</v>
      </c>
      <c r="M349" s="15"/>
      <c r="N349" s="15"/>
      <c r="O349" s="15"/>
      <c r="P349" s="15"/>
      <c r="Q349" s="15"/>
      <c r="R349" s="15"/>
      <c r="S349" s="15"/>
      <c r="T349" s="15"/>
      <c r="U349" s="15"/>
      <c r="V349" s="15"/>
      <c r="W349" s="9"/>
    </row>
    <row r="350" spans="1:23" s="28" customFormat="1" ht="63">
      <c r="A350" s="384" t="s">
        <v>284</v>
      </c>
      <c r="B350" s="433" t="s">
        <v>212</v>
      </c>
      <c r="C350" s="259"/>
      <c r="D350" s="393"/>
      <c r="E350" s="421" t="s">
        <v>104</v>
      </c>
      <c r="F350" s="421" t="s">
        <v>112</v>
      </c>
      <c r="G350" s="421" t="s">
        <v>219</v>
      </c>
      <c r="H350" s="396">
        <v>612</v>
      </c>
      <c r="I350" s="6" t="s">
        <v>285</v>
      </c>
      <c r="J350" s="63">
        <v>42549</v>
      </c>
      <c r="K350" s="393"/>
      <c r="L350" s="15">
        <v>382</v>
      </c>
      <c r="M350" s="15"/>
      <c r="N350" s="15"/>
      <c r="O350" s="15"/>
      <c r="P350" s="15"/>
      <c r="Q350" s="15"/>
      <c r="R350" s="15"/>
      <c r="S350" s="15"/>
      <c r="T350" s="15"/>
      <c r="U350" s="15"/>
      <c r="V350" s="15"/>
      <c r="W350" s="9"/>
    </row>
    <row r="351" spans="1:23" s="26" customFormat="1">
      <c r="A351" s="384" t="s">
        <v>83</v>
      </c>
      <c r="B351" s="433" t="s">
        <v>212</v>
      </c>
      <c r="C351" s="259"/>
      <c r="D351" s="393"/>
      <c r="E351" s="421" t="s">
        <v>119</v>
      </c>
      <c r="F351" s="421" t="s">
        <v>106</v>
      </c>
      <c r="G351" s="421" t="s">
        <v>865</v>
      </c>
      <c r="H351" s="396">
        <v>612</v>
      </c>
      <c r="I351" s="6"/>
      <c r="J351" s="63"/>
      <c r="K351" s="393"/>
      <c r="L351" s="15">
        <v>86.6</v>
      </c>
      <c r="M351" s="15"/>
      <c r="N351" s="15"/>
      <c r="O351" s="15"/>
      <c r="P351" s="15"/>
      <c r="Q351" s="15"/>
      <c r="R351" s="15"/>
      <c r="S351" s="15"/>
      <c r="T351" s="15"/>
      <c r="U351" s="15"/>
      <c r="V351" s="15"/>
      <c r="W351" s="9"/>
    </row>
    <row r="352" spans="1:23" s="138" customFormat="1" ht="94.5">
      <c r="A352" s="384" t="s">
        <v>286</v>
      </c>
      <c r="B352" s="433" t="s">
        <v>212</v>
      </c>
      <c r="C352" s="259"/>
      <c r="D352" s="393"/>
      <c r="E352" s="421" t="s">
        <v>119</v>
      </c>
      <c r="F352" s="421" t="s">
        <v>106</v>
      </c>
      <c r="G352" s="421" t="s">
        <v>287</v>
      </c>
      <c r="H352" s="396">
        <v>612</v>
      </c>
      <c r="I352" s="6" t="s">
        <v>288</v>
      </c>
      <c r="J352" s="63">
        <v>42473</v>
      </c>
      <c r="K352" s="393"/>
      <c r="L352" s="15">
        <v>27.5</v>
      </c>
      <c r="M352" s="15"/>
      <c r="N352" s="15"/>
      <c r="O352" s="15"/>
      <c r="P352" s="15"/>
      <c r="Q352" s="15"/>
      <c r="R352" s="15"/>
      <c r="S352" s="15"/>
      <c r="T352" s="15"/>
      <c r="U352" s="15"/>
      <c r="V352" s="15"/>
      <c r="W352" s="9"/>
    </row>
    <row r="353" spans="1:23" s="151" customFormat="1" ht="94.5">
      <c r="A353" s="384" t="s">
        <v>289</v>
      </c>
      <c r="B353" s="433" t="s">
        <v>212</v>
      </c>
      <c r="C353" s="259"/>
      <c r="D353" s="393"/>
      <c r="E353" s="421" t="s">
        <v>119</v>
      </c>
      <c r="F353" s="421" t="s">
        <v>106</v>
      </c>
      <c r="G353" s="421" t="s">
        <v>105</v>
      </c>
      <c r="H353" s="396">
        <v>612</v>
      </c>
      <c r="I353" s="6" t="s">
        <v>215</v>
      </c>
      <c r="J353" s="63"/>
      <c r="K353" s="393"/>
      <c r="L353" s="15">
        <v>100</v>
      </c>
      <c r="M353" s="15"/>
      <c r="N353" s="15"/>
      <c r="O353" s="15"/>
      <c r="P353" s="15"/>
      <c r="Q353" s="15"/>
      <c r="R353" s="15"/>
      <c r="S353" s="15"/>
      <c r="T353" s="15"/>
      <c r="U353" s="15"/>
      <c r="V353" s="15"/>
      <c r="W353" s="9"/>
    </row>
    <row r="354" spans="1:23" s="151" customFormat="1" ht="31.5">
      <c r="A354" s="59" t="s">
        <v>290</v>
      </c>
      <c r="B354" s="60" t="s">
        <v>291</v>
      </c>
      <c r="C354" s="61"/>
      <c r="D354" s="61"/>
      <c r="E354" s="61"/>
      <c r="F354" s="61"/>
      <c r="G354" s="61"/>
      <c r="H354" s="61"/>
      <c r="I354" s="61"/>
      <c r="J354" s="61"/>
      <c r="K354" s="61" t="s">
        <v>66</v>
      </c>
      <c r="L354" s="62">
        <f t="shared" ref="L354:W354" si="263">SUM(L355)</f>
        <v>13403.599999999999</v>
      </c>
      <c r="M354" s="62">
        <f t="shared" si="263"/>
        <v>14589.893999999998</v>
      </c>
      <c r="N354" s="62">
        <f t="shared" si="263"/>
        <v>8729.144040000001</v>
      </c>
      <c r="O354" s="62">
        <f t="shared" si="263"/>
        <v>13653.400000000001</v>
      </c>
      <c r="P354" s="62">
        <f t="shared" si="263"/>
        <v>13653.400000000001</v>
      </c>
      <c r="Q354" s="62">
        <f t="shared" si="263"/>
        <v>0</v>
      </c>
      <c r="R354" s="62">
        <f t="shared" si="263"/>
        <v>14359.7</v>
      </c>
      <c r="S354" s="62">
        <f t="shared" si="263"/>
        <v>14359.7</v>
      </c>
      <c r="T354" s="62">
        <f t="shared" si="263"/>
        <v>0</v>
      </c>
      <c r="U354" s="62">
        <f t="shared" si="263"/>
        <v>14633.500000000002</v>
      </c>
      <c r="V354" s="62">
        <f t="shared" si="263"/>
        <v>14633.500000000002</v>
      </c>
      <c r="W354" s="62">
        <f t="shared" si="263"/>
        <v>0</v>
      </c>
    </row>
    <row r="355" spans="1:23" s="143" customFormat="1">
      <c r="A355" s="136" t="s">
        <v>9</v>
      </c>
      <c r="B355" s="844" t="s">
        <v>71</v>
      </c>
      <c r="C355" s="845"/>
      <c r="D355" s="845"/>
      <c r="E355" s="845"/>
      <c r="F355" s="845"/>
      <c r="G355" s="845"/>
      <c r="H355" s="845"/>
      <c r="I355" s="845"/>
      <c r="J355" s="845"/>
      <c r="K355" s="846"/>
      <c r="L355" s="137">
        <f t="shared" ref="L355:W355" si="264">SUM(L356,L385,L360)</f>
        <v>13403.599999999999</v>
      </c>
      <c r="M355" s="137">
        <f t="shared" si="264"/>
        <v>14589.893999999998</v>
      </c>
      <c r="N355" s="137">
        <f t="shared" si="264"/>
        <v>8729.144040000001</v>
      </c>
      <c r="O355" s="137">
        <f t="shared" si="264"/>
        <v>13653.400000000001</v>
      </c>
      <c r="P355" s="137">
        <f t="shared" si="264"/>
        <v>13653.400000000001</v>
      </c>
      <c r="Q355" s="137">
        <f t="shared" si="264"/>
        <v>0</v>
      </c>
      <c r="R355" s="137">
        <f t="shared" si="264"/>
        <v>14359.7</v>
      </c>
      <c r="S355" s="137">
        <f t="shared" si="264"/>
        <v>14359.7</v>
      </c>
      <c r="T355" s="137">
        <f t="shared" si="264"/>
        <v>0</v>
      </c>
      <c r="U355" s="137">
        <f t="shared" si="264"/>
        <v>14633.500000000002</v>
      </c>
      <c r="V355" s="137">
        <f t="shared" si="264"/>
        <v>14633.500000000002</v>
      </c>
      <c r="W355" s="137">
        <f t="shared" si="264"/>
        <v>0</v>
      </c>
    </row>
    <row r="356" spans="1:23" s="151" customFormat="1">
      <c r="A356" s="838" t="s">
        <v>58</v>
      </c>
      <c r="B356" s="847"/>
      <c r="C356" s="847"/>
      <c r="D356" s="847"/>
      <c r="E356" s="847"/>
      <c r="F356" s="847"/>
      <c r="G356" s="847"/>
      <c r="H356" s="847"/>
      <c r="I356" s="847"/>
      <c r="J356" s="847"/>
      <c r="K356" s="848"/>
      <c r="L356" s="149">
        <f t="shared" ref="L356" si="265">SUM(L357:L359)</f>
        <v>2972.3</v>
      </c>
      <c r="M356" s="149">
        <f t="shared" ref="M356:W356" si="266">SUM(M357:M359)</f>
        <v>3163.2729999999997</v>
      </c>
      <c r="N356" s="149">
        <f t="shared" si="266"/>
        <v>2019.4495899999999</v>
      </c>
      <c r="O356" s="149">
        <f t="shared" si="266"/>
        <v>2678.8</v>
      </c>
      <c r="P356" s="149">
        <f t="shared" si="266"/>
        <v>2678.8</v>
      </c>
      <c r="Q356" s="149">
        <f t="shared" si="266"/>
        <v>0</v>
      </c>
      <c r="R356" s="149">
        <f t="shared" si="266"/>
        <v>2872</v>
      </c>
      <c r="S356" s="149">
        <f t="shared" si="266"/>
        <v>2872</v>
      </c>
      <c r="T356" s="149">
        <f t="shared" si="266"/>
        <v>0</v>
      </c>
      <c r="U356" s="149">
        <f t="shared" si="266"/>
        <v>2983.1</v>
      </c>
      <c r="V356" s="149">
        <f t="shared" si="266"/>
        <v>2983.1</v>
      </c>
      <c r="W356" s="149">
        <f t="shared" si="266"/>
        <v>0</v>
      </c>
    </row>
    <row r="357" spans="1:23" s="29" customFormat="1">
      <c r="A357" s="406" t="s">
        <v>10</v>
      </c>
      <c r="B357" s="433" t="s">
        <v>72</v>
      </c>
      <c r="C357" s="65"/>
      <c r="D357" s="390"/>
      <c r="E357" s="421" t="s">
        <v>103</v>
      </c>
      <c r="F357" s="421" t="s">
        <v>104</v>
      </c>
      <c r="G357" s="421" t="s">
        <v>169</v>
      </c>
      <c r="H357" s="396">
        <v>100</v>
      </c>
      <c r="I357" s="752" t="s">
        <v>1106</v>
      </c>
      <c r="J357" s="761" t="s">
        <v>1093</v>
      </c>
      <c r="K357" s="757" t="s">
        <v>1107</v>
      </c>
      <c r="L357" s="15">
        <v>2552</v>
      </c>
      <c r="M357" s="15">
        <v>2798.6729999999998</v>
      </c>
      <c r="N357" s="15">
        <v>1790.68093</v>
      </c>
      <c r="O357" s="15">
        <f>SUM(P357:Q357)</f>
        <v>2332.4</v>
      </c>
      <c r="P357" s="15">
        <v>2332.4</v>
      </c>
      <c r="Q357" s="15"/>
      <c r="R357" s="15">
        <f>SUM(S357:T357)</f>
        <v>2518.1999999999998</v>
      </c>
      <c r="S357" s="15">
        <v>2518.1999999999998</v>
      </c>
      <c r="T357" s="15"/>
      <c r="U357" s="15">
        <f>SUM(V357:W357)</f>
        <v>2605.1</v>
      </c>
      <c r="V357" s="15">
        <v>2605.1</v>
      </c>
      <c r="W357" s="9"/>
    </row>
    <row r="358" spans="1:23" s="29" customFormat="1" ht="31.5">
      <c r="A358" s="406" t="s">
        <v>11</v>
      </c>
      <c r="B358" s="433" t="s">
        <v>73</v>
      </c>
      <c r="C358" s="260"/>
      <c r="D358" s="420"/>
      <c r="E358" s="421" t="s">
        <v>103</v>
      </c>
      <c r="F358" s="421" t="s">
        <v>104</v>
      </c>
      <c r="G358" s="421" t="s">
        <v>169</v>
      </c>
      <c r="H358" s="396">
        <v>200</v>
      </c>
      <c r="I358" s="760"/>
      <c r="J358" s="762"/>
      <c r="K358" s="758"/>
      <c r="L358" s="15">
        <v>403.9</v>
      </c>
      <c r="M358" s="15">
        <v>350.6</v>
      </c>
      <c r="N358" s="15">
        <v>227.95032</v>
      </c>
      <c r="O358" s="15">
        <f t="shared" ref="O358:O359" si="267">SUM(P358:Q358)</f>
        <v>346.4</v>
      </c>
      <c r="P358" s="15">
        <v>346.4</v>
      </c>
      <c r="Q358" s="15"/>
      <c r="R358" s="15">
        <f t="shared" ref="R358:R359" si="268">SUM(S358:T358)</f>
        <v>353.8</v>
      </c>
      <c r="S358" s="15">
        <v>353.8</v>
      </c>
      <c r="T358" s="15"/>
      <c r="U358" s="15">
        <f t="shared" ref="U358:U359" si="269">SUM(V358:W358)</f>
        <v>378</v>
      </c>
      <c r="V358" s="15">
        <v>378</v>
      </c>
      <c r="W358" s="9"/>
    </row>
    <row r="359" spans="1:23" s="29" customFormat="1">
      <c r="A359" s="406" t="s">
        <v>21</v>
      </c>
      <c r="B359" s="433" t="s">
        <v>32</v>
      </c>
      <c r="C359" s="260"/>
      <c r="D359" s="420"/>
      <c r="E359" s="421" t="s">
        <v>103</v>
      </c>
      <c r="F359" s="421" t="s">
        <v>104</v>
      </c>
      <c r="G359" s="421" t="s">
        <v>169</v>
      </c>
      <c r="H359" s="396">
        <v>800</v>
      </c>
      <c r="I359" s="753"/>
      <c r="J359" s="763"/>
      <c r="K359" s="759"/>
      <c r="L359" s="15">
        <v>16.399999999999999</v>
      </c>
      <c r="M359" s="15">
        <v>14</v>
      </c>
      <c r="N359" s="15">
        <v>0.81833999999999996</v>
      </c>
      <c r="O359" s="15">
        <f t="shared" si="267"/>
        <v>0</v>
      </c>
      <c r="P359" s="15"/>
      <c r="Q359" s="15"/>
      <c r="R359" s="15">
        <f t="shared" si="268"/>
        <v>0</v>
      </c>
      <c r="S359" s="15"/>
      <c r="T359" s="15"/>
      <c r="U359" s="15">
        <f t="shared" si="269"/>
        <v>0</v>
      </c>
      <c r="V359" s="15"/>
      <c r="W359" s="9"/>
    </row>
    <row r="360" spans="1:23" s="151" customFormat="1">
      <c r="A360" s="838" t="s">
        <v>97</v>
      </c>
      <c r="B360" s="847"/>
      <c r="C360" s="847"/>
      <c r="D360" s="847"/>
      <c r="E360" s="847"/>
      <c r="F360" s="847"/>
      <c r="G360" s="847"/>
      <c r="H360" s="847"/>
      <c r="I360" s="847"/>
      <c r="J360" s="847"/>
      <c r="K360" s="848"/>
      <c r="L360" s="149">
        <f t="shared" ref="L360:W360" si="270">L361+L365+L381</f>
        <v>0</v>
      </c>
      <c r="M360" s="149">
        <f t="shared" si="270"/>
        <v>11426.620999999999</v>
      </c>
      <c r="N360" s="149">
        <f t="shared" si="270"/>
        <v>6709.6944500000009</v>
      </c>
      <c r="O360" s="149">
        <f t="shared" si="270"/>
        <v>10974.6</v>
      </c>
      <c r="P360" s="149">
        <f t="shared" si="270"/>
        <v>10974.6</v>
      </c>
      <c r="Q360" s="149">
        <f t="shared" si="270"/>
        <v>0</v>
      </c>
      <c r="R360" s="149">
        <f t="shared" si="270"/>
        <v>11487.7</v>
      </c>
      <c r="S360" s="149">
        <f t="shared" si="270"/>
        <v>11487.7</v>
      </c>
      <c r="T360" s="149">
        <f t="shared" si="270"/>
        <v>0</v>
      </c>
      <c r="U360" s="149">
        <f t="shared" si="270"/>
        <v>11650.400000000001</v>
      </c>
      <c r="V360" s="149">
        <f t="shared" si="270"/>
        <v>11650.400000000001</v>
      </c>
      <c r="W360" s="149">
        <f t="shared" si="270"/>
        <v>0</v>
      </c>
    </row>
    <row r="361" spans="1:23" s="279" customFormat="1">
      <c r="A361" s="406" t="s">
        <v>12</v>
      </c>
      <c r="B361" s="433" t="s">
        <v>59</v>
      </c>
      <c r="C361" s="390"/>
      <c r="D361" s="390"/>
      <c r="E361" s="433"/>
      <c r="F361" s="433"/>
      <c r="G361" s="433"/>
      <c r="H361" s="396">
        <v>100</v>
      </c>
      <c r="I361" s="76"/>
      <c r="J361" s="390"/>
      <c r="K361" s="390"/>
      <c r="L361" s="15">
        <f>SUM(L362:L364)</f>
        <v>0</v>
      </c>
      <c r="M361" s="15">
        <f>M362</f>
        <v>5652.2870000000003</v>
      </c>
      <c r="N361" s="15">
        <f t="shared" ref="N361:W361" si="271">N362</f>
        <v>3216.8580099999999</v>
      </c>
      <c r="O361" s="15">
        <f t="shared" si="271"/>
        <v>5725.5</v>
      </c>
      <c r="P361" s="15">
        <f t="shared" si="271"/>
        <v>5725.5</v>
      </c>
      <c r="Q361" s="15">
        <f t="shared" si="271"/>
        <v>0</v>
      </c>
      <c r="R361" s="15">
        <f t="shared" si="271"/>
        <v>5869.7999999999993</v>
      </c>
      <c r="S361" s="15">
        <f t="shared" si="271"/>
        <v>5869.7999999999993</v>
      </c>
      <c r="T361" s="15">
        <f t="shared" si="271"/>
        <v>0</v>
      </c>
      <c r="U361" s="15">
        <f t="shared" si="271"/>
        <v>5892.2</v>
      </c>
      <c r="V361" s="15">
        <f t="shared" si="271"/>
        <v>5892.2</v>
      </c>
      <c r="W361" s="15">
        <f t="shared" si="271"/>
        <v>0</v>
      </c>
    </row>
    <row r="362" spans="1:23" s="279" customFormat="1" ht="31.5">
      <c r="A362" s="406" t="s">
        <v>49</v>
      </c>
      <c r="B362" s="433" t="s">
        <v>1039</v>
      </c>
      <c r="C362" s="390"/>
      <c r="D362" s="390"/>
      <c r="E362" s="421"/>
      <c r="F362" s="421"/>
      <c r="G362" s="421"/>
      <c r="H362" s="396">
        <v>100</v>
      </c>
      <c r="I362" s="76"/>
      <c r="J362" s="390"/>
      <c r="K362" s="390"/>
      <c r="L362" s="15">
        <f>L364+L363</f>
        <v>0</v>
      </c>
      <c r="M362" s="15">
        <f>M364+M363</f>
        <v>5652.2870000000003</v>
      </c>
      <c r="N362" s="15">
        <f>N364+N363</f>
        <v>3216.8580099999999</v>
      </c>
      <c r="O362" s="15">
        <f t="shared" ref="O362:W362" si="272">O364+O363</f>
        <v>5725.5</v>
      </c>
      <c r="P362" s="15">
        <f t="shared" si="272"/>
        <v>5725.5</v>
      </c>
      <c r="Q362" s="15">
        <f t="shared" si="272"/>
        <v>0</v>
      </c>
      <c r="R362" s="15">
        <f t="shared" si="272"/>
        <v>5869.7999999999993</v>
      </c>
      <c r="S362" s="15">
        <f t="shared" si="272"/>
        <v>5869.7999999999993</v>
      </c>
      <c r="T362" s="15">
        <f t="shared" si="272"/>
        <v>0</v>
      </c>
      <c r="U362" s="15">
        <f t="shared" si="272"/>
        <v>5892.2</v>
      </c>
      <c r="V362" s="15">
        <f t="shared" si="272"/>
        <v>5892.2</v>
      </c>
      <c r="W362" s="15">
        <f t="shared" si="272"/>
        <v>0</v>
      </c>
    </row>
    <row r="363" spans="1:23" s="279" customFormat="1" ht="63">
      <c r="A363" s="406" t="s">
        <v>1020</v>
      </c>
      <c r="B363" s="398" t="s">
        <v>1023</v>
      </c>
      <c r="C363" s="390"/>
      <c r="D363" s="390"/>
      <c r="E363" s="421" t="s">
        <v>106</v>
      </c>
      <c r="F363" s="421" t="s">
        <v>89</v>
      </c>
      <c r="G363" s="421" t="s">
        <v>107</v>
      </c>
      <c r="H363" s="396">
        <v>100</v>
      </c>
      <c r="I363" s="752" t="s">
        <v>1108</v>
      </c>
      <c r="J363" s="714" t="s">
        <v>1109</v>
      </c>
      <c r="K363" s="714" t="s">
        <v>1110</v>
      </c>
      <c r="L363" s="15"/>
      <c r="M363" s="15">
        <v>2943.3870000000002</v>
      </c>
      <c r="N363" s="15">
        <v>1748.2451599999999</v>
      </c>
      <c r="O363" s="15">
        <f>SUM(P363:Q363)</f>
        <v>2972.1</v>
      </c>
      <c r="P363" s="15">
        <v>2972.1</v>
      </c>
      <c r="Q363" s="15"/>
      <c r="R363" s="15">
        <f>SUM(S363:T363)</f>
        <v>3016.2</v>
      </c>
      <c r="S363" s="15">
        <v>3016.2</v>
      </c>
      <c r="T363" s="15"/>
      <c r="U363" s="15">
        <f>SUM(V363:W363)</f>
        <v>3027.7</v>
      </c>
      <c r="V363" s="15">
        <v>3027.7</v>
      </c>
      <c r="W363" s="9"/>
    </row>
    <row r="364" spans="1:23" s="279" customFormat="1" ht="31.5">
      <c r="A364" s="406" t="s">
        <v>1033</v>
      </c>
      <c r="B364" s="349" t="s">
        <v>1019</v>
      </c>
      <c r="C364" s="390"/>
      <c r="D364" s="390"/>
      <c r="E364" s="421" t="s">
        <v>119</v>
      </c>
      <c r="F364" s="421" t="s">
        <v>119</v>
      </c>
      <c r="G364" s="421" t="s">
        <v>126</v>
      </c>
      <c r="H364" s="396">
        <v>100</v>
      </c>
      <c r="I364" s="753"/>
      <c r="J364" s="716"/>
      <c r="K364" s="716"/>
      <c r="L364" s="15"/>
      <c r="M364" s="15">
        <v>2708.9</v>
      </c>
      <c r="N364" s="15">
        <v>1468.61285</v>
      </c>
      <c r="O364" s="15">
        <f>SUM(P364:Q364)</f>
        <v>2753.4</v>
      </c>
      <c r="P364" s="15">
        <v>2753.4</v>
      </c>
      <c r="Q364" s="15"/>
      <c r="R364" s="15">
        <f>SUM(S364:T364)</f>
        <v>2853.6</v>
      </c>
      <c r="S364" s="15">
        <v>2853.6</v>
      </c>
      <c r="T364" s="15"/>
      <c r="U364" s="15">
        <f>SUM(V364:W364)</f>
        <v>2864.5</v>
      </c>
      <c r="V364" s="15">
        <v>2864.5</v>
      </c>
      <c r="W364" s="9"/>
    </row>
    <row r="365" spans="1:23" s="279" customFormat="1" ht="31.5">
      <c r="A365" s="406" t="s">
        <v>13</v>
      </c>
      <c r="B365" s="433" t="s">
        <v>33</v>
      </c>
      <c r="C365" s="454"/>
      <c r="D365" s="420"/>
      <c r="E365" s="421"/>
      <c r="F365" s="421"/>
      <c r="G365" s="421"/>
      <c r="H365" s="396">
        <v>200</v>
      </c>
      <c r="I365" s="454"/>
      <c r="J365" s="454"/>
      <c r="K365" s="420"/>
      <c r="L365" s="15">
        <f>L366</f>
        <v>0</v>
      </c>
      <c r="M365" s="15">
        <f>M366</f>
        <v>5630.8339999999989</v>
      </c>
      <c r="N365" s="15">
        <f>N366</f>
        <v>3396.5837200000001</v>
      </c>
      <c r="O365" s="15">
        <f t="shared" ref="O365:W365" si="273">O366</f>
        <v>5118.8999999999996</v>
      </c>
      <c r="P365" s="15">
        <f t="shared" si="273"/>
        <v>5118.8999999999996</v>
      </c>
      <c r="Q365" s="15">
        <f t="shared" si="273"/>
        <v>0</v>
      </c>
      <c r="R365" s="15">
        <f t="shared" si="273"/>
        <v>5487.7000000000007</v>
      </c>
      <c r="S365" s="15">
        <f t="shared" si="273"/>
        <v>5487.7000000000007</v>
      </c>
      <c r="T365" s="15">
        <f t="shared" si="273"/>
        <v>0</v>
      </c>
      <c r="U365" s="15">
        <f t="shared" si="273"/>
        <v>5628</v>
      </c>
      <c r="V365" s="15">
        <f t="shared" si="273"/>
        <v>5628</v>
      </c>
      <c r="W365" s="15">
        <f t="shared" si="273"/>
        <v>0</v>
      </c>
    </row>
    <row r="366" spans="1:23" s="279" customFormat="1" ht="31.5">
      <c r="A366" s="406" t="s">
        <v>50</v>
      </c>
      <c r="B366" s="433" t="s">
        <v>1039</v>
      </c>
      <c r="C366" s="454"/>
      <c r="D366" s="420"/>
      <c r="E366" s="421"/>
      <c r="F366" s="421"/>
      <c r="G366" s="421"/>
      <c r="H366" s="396">
        <v>200</v>
      </c>
      <c r="I366" s="454"/>
      <c r="J366" s="454"/>
      <c r="K366" s="420"/>
      <c r="L366" s="15">
        <f t="shared" ref="L366:W366" si="274">L368+L371+L373+L380+L367</f>
        <v>0</v>
      </c>
      <c r="M366" s="15">
        <f t="shared" si="274"/>
        <v>5630.8339999999989</v>
      </c>
      <c r="N366" s="15">
        <f t="shared" si="274"/>
        <v>3396.5837200000001</v>
      </c>
      <c r="O366" s="15">
        <f t="shared" si="274"/>
        <v>5118.8999999999996</v>
      </c>
      <c r="P366" s="15">
        <f t="shared" si="274"/>
        <v>5118.8999999999996</v>
      </c>
      <c r="Q366" s="15">
        <f t="shared" si="274"/>
        <v>0</v>
      </c>
      <c r="R366" s="15">
        <f t="shared" si="274"/>
        <v>5487.7000000000007</v>
      </c>
      <c r="S366" s="15">
        <f t="shared" si="274"/>
        <v>5487.7000000000007</v>
      </c>
      <c r="T366" s="15">
        <f t="shared" si="274"/>
        <v>0</v>
      </c>
      <c r="U366" s="15">
        <f t="shared" si="274"/>
        <v>5628</v>
      </c>
      <c r="V366" s="15">
        <f t="shared" si="274"/>
        <v>5628</v>
      </c>
      <c r="W366" s="15">
        <f t="shared" si="274"/>
        <v>0</v>
      </c>
    </row>
    <row r="367" spans="1:23" s="279" customFormat="1" ht="31.5">
      <c r="A367" s="406" t="s">
        <v>1021</v>
      </c>
      <c r="B367" s="356" t="s">
        <v>1038</v>
      </c>
      <c r="C367" s="454"/>
      <c r="D367" s="420"/>
      <c r="E367" s="421" t="s">
        <v>103</v>
      </c>
      <c r="F367" s="421" t="s">
        <v>92</v>
      </c>
      <c r="G367" s="421" t="s">
        <v>222</v>
      </c>
      <c r="H367" s="396">
        <v>200</v>
      </c>
      <c r="I367" s="454"/>
      <c r="J367" s="454"/>
      <c r="K367" s="420"/>
      <c r="L367" s="15"/>
      <c r="M367" s="15"/>
      <c r="N367" s="15"/>
      <c r="O367" s="15"/>
      <c r="P367" s="15"/>
      <c r="Q367" s="15"/>
      <c r="R367" s="15"/>
      <c r="S367" s="15"/>
      <c r="T367" s="15"/>
      <c r="U367" s="15"/>
      <c r="V367" s="15"/>
      <c r="W367" s="269"/>
    </row>
    <row r="368" spans="1:23" s="279" customFormat="1">
      <c r="A368" s="406" t="s">
        <v>1022</v>
      </c>
      <c r="B368" s="825" t="s">
        <v>1023</v>
      </c>
      <c r="C368" s="390"/>
      <c r="D368" s="390"/>
      <c r="E368" s="421" t="s">
        <v>106</v>
      </c>
      <c r="F368" s="421" t="s">
        <v>89</v>
      </c>
      <c r="G368" s="241"/>
      <c r="H368" s="241"/>
      <c r="I368" s="241"/>
      <c r="J368" s="241"/>
      <c r="K368" s="241"/>
      <c r="L368" s="242">
        <f>L369+L370</f>
        <v>0</v>
      </c>
      <c r="M368" s="242">
        <f>M369+M370</f>
        <v>467.95155999999997</v>
      </c>
      <c r="N368" s="242">
        <f t="shared" ref="N368:W368" si="275">N369+N370</f>
        <v>395.94303000000002</v>
      </c>
      <c r="O368" s="242">
        <f t="shared" si="275"/>
        <v>581.70000000000005</v>
      </c>
      <c r="P368" s="242">
        <f t="shared" si="275"/>
        <v>581.70000000000005</v>
      </c>
      <c r="Q368" s="242">
        <f t="shared" si="275"/>
        <v>0</v>
      </c>
      <c r="R368" s="242">
        <f t="shared" si="275"/>
        <v>598.5</v>
      </c>
      <c r="S368" s="242">
        <f t="shared" si="275"/>
        <v>598.5</v>
      </c>
      <c r="T368" s="242">
        <f t="shared" si="275"/>
        <v>0</v>
      </c>
      <c r="U368" s="242">
        <f t="shared" si="275"/>
        <v>615.1</v>
      </c>
      <c r="V368" s="242">
        <f t="shared" si="275"/>
        <v>615.1</v>
      </c>
      <c r="W368" s="242">
        <f t="shared" si="275"/>
        <v>0</v>
      </c>
    </row>
    <row r="369" spans="1:23" s="279" customFormat="1">
      <c r="A369" s="406"/>
      <c r="B369" s="826"/>
      <c r="C369" s="390"/>
      <c r="D369" s="390"/>
      <c r="E369" s="241"/>
      <c r="F369" s="241"/>
      <c r="G369" s="421" t="s">
        <v>107</v>
      </c>
      <c r="H369" s="396">
        <v>200</v>
      </c>
      <c r="I369" s="752" t="s">
        <v>1096</v>
      </c>
      <c r="J369" s="714" t="s">
        <v>1097</v>
      </c>
      <c r="K369" s="714" t="s">
        <v>1098</v>
      </c>
      <c r="L369" s="15"/>
      <c r="M369" s="15">
        <v>393.51299999999998</v>
      </c>
      <c r="N369" s="15">
        <v>321.50447000000003</v>
      </c>
      <c r="O369" s="15">
        <f>SUM(P369:Q369)</f>
        <v>511.7</v>
      </c>
      <c r="P369" s="15">
        <v>511.7</v>
      </c>
      <c r="Q369" s="15"/>
      <c r="R369" s="15">
        <f>SUM(S369:T369)</f>
        <v>528.5</v>
      </c>
      <c r="S369" s="15">
        <v>528.5</v>
      </c>
      <c r="T369" s="15"/>
      <c r="U369" s="15">
        <f>SUM(V369:W369)</f>
        <v>540.1</v>
      </c>
      <c r="V369" s="15">
        <v>540.1</v>
      </c>
      <c r="W369" s="9"/>
    </row>
    <row r="370" spans="1:23" s="279" customFormat="1">
      <c r="A370" s="406"/>
      <c r="B370" s="827"/>
      <c r="C370" s="390"/>
      <c r="D370" s="390"/>
      <c r="E370" s="421"/>
      <c r="F370" s="421"/>
      <c r="G370" s="421" t="s">
        <v>952</v>
      </c>
      <c r="H370" s="396">
        <v>200</v>
      </c>
      <c r="I370" s="753"/>
      <c r="J370" s="716"/>
      <c r="K370" s="716"/>
      <c r="L370" s="15"/>
      <c r="M370" s="15">
        <v>74.438559999999995</v>
      </c>
      <c r="N370" s="15">
        <v>74.438559999999995</v>
      </c>
      <c r="O370" s="15">
        <f>SUM(P370:Q370)</f>
        <v>70</v>
      </c>
      <c r="P370" s="15">
        <v>70</v>
      </c>
      <c r="Q370" s="15"/>
      <c r="R370" s="15">
        <f>SUM(S370:T370)</f>
        <v>70</v>
      </c>
      <c r="S370" s="15">
        <v>70</v>
      </c>
      <c r="T370" s="15"/>
      <c r="U370" s="15">
        <f>SUM(V370:W370)</f>
        <v>75</v>
      </c>
      <c r="V370" s="15">
        <v>75</v>
      </c>
      <c r="W370" s="9"/>
    </row>
    <row r="371" spans="1:23" s="279" customFormat="1">
      <c r="A371" s="406" t="s">
        <v>1027</v>
      </c>
      <c r="B371" s="825" t="s">
        <v>1024</v>
      </c>
      <c r="C371" s="390"/>
      <c r="D371" s="390"/>
      <c r="E371" s="421" t="s">
        <v>104</v>
      </c>
      <c r="F371" s="421" t="s">
        <v>112</v>
      </c>
      <c r="G371" s="241"/>
      <c r="H371" s="241"/>
      <c r="I371" s="76"/>
      <c r="J371" s="390"/>
      <c r="K371" s="390"/>
      <c r="L371" s="15">
        <f>L372</f>
        <v>0</v>
      </c>
      <c r="M371" s="15">
        <f t="shared" ref="M371:W371" si="276">M372</f>
        <v>222.3</v>
      </c>
      <c r="N371" s="15">
        <f t="shared" si="276"/>
        <v>222</v>
      </c>
      <c r="O371" s="15">
        <f t="shared" si="276"/>
        <v>200</v>
      </c>
      <c r="P371" s="15">
        <f t="shared" si="276"/>
        <v>200</v>
      </c>
      <c r="Q371" s="15">
        <f t="shared" si="276"/>
        <v>0</v>
      </c>
      <c r="R371" s="15">
        <f t="shared" si="276"/>
        <v>259.2</v>
      </c>
      <c r="S371" s="15">
        <f t="shared" si="276"/>
        <v>259.2</v>
      </c>
      <c r="T371" s="15">
        <f t="shared" si="276"/>
        <v>0</v>
      </c>
      <c r="U371" s="15">
        <f t="shared" si="276"/>
        <v>250</v>
      </c>
      <c r="V371" s="15">
        <f t="shared" si="276"/>
        <v>250</v>
      </c>
      <c r="W371" s="15">
        <f t="shared" si="276"/>
        <v>0</v>
      </c>
    </row>
    <row r="372" spans="1:23" s="279" customFormat="1" ht="236.25">
      <c r="A372" s="406"/>
      <c r="B372" s="826"/>
      <c r="C372" s="390"/>
      <c r="D372" s="390"/>
      <c r="E372" s="421"/>
      <c r="F372" s="421"/>
      <c r="G372" s="421" t="s">
        <v>953</v>
      </c>
      <c r="H372" s="396">
        <v>200</v>
      </c>
      <c r="I372" s="403" t="s">
        <v>1112</v>
      </c>
      <c r="J372" s="5" t="s">
        <v>1113</v>
      </c>
      <c r="K372" s="270" t="s">
        <v>266</v>
      </c>
      <c r="L372" s="15"/>
      <c r="M372" s="15">
        <v>222.3</v>
      </c>
      <c r="N372" s="15">
        <v>222</v>
      </c>
      <c r="O372" s="15">
        <f>SUM(P372:Q372)</f>
        <v>200</v>
      </c>
      <c r="P372" s="15">
        <v>200</v>
      </c>
      <c r="Q372" s="15"/>
      <c r="R372" s="15">
        <f>SUM(S372:T372)</f>
        <v>259.2</v>
      </c>
      <c r="S372" s="15">
        <v>259.2</v>
      </c>
      <c r="T372" s="15"/>
      <c r="U372" s="15">
        <f>SUM(V372:W372)</f>
        <v>250</v>
      </c>
      <c r="V372" s="15">
        <v>250</v>
      </c>
      <c r="W372" s="9"/>
    </row>
    <row r="373" spans="1:23" s="279" customFormat="1">
      <c r="A373" s="279" t="s">
        <v>1032</v>
      </c>
      <c r="B373" s="825" t="s">
        <v>1019</v>
      </c>
      <c r="C373" s="390"/>
      <c r="D373" s="390"/>
      <c r="E373" s="421" t="s">
        <v>119</v>
      </c>
      <c r="F373" s="421" t="s">
        <v>106</v>
      </c>
      <c r="G373" s="421"/>
      <c r="H373" s="396">
        <v>200</v>
      </c>
      <c r="I373" s="76"/>
      <c r="J373" s="390"/>
      <c r="K373" s="390"/>
      <c r="L373" s="15">
        <f>SUM(L374:L379)</f>
        <v>0</v>
      </c>
      <c r="M373" s="15">
        <f>SUM(M374:M379)</f>
        <v>3880.1409999999996</v>
      </c>
      <c r="N373" s="15">
        <f t="shared" ref="N373:W373" si="277">SUM(N374:N379)</f>
        <v>1990.6008200000001</v>
      </c>
      <c r="O373" s="15">
        <f t="shared" si="277"/>
        <v>3249.2999999999997</v>
      </c>
      <c r="P373" s="15">
        <f t="shared" si="277"/>
        <v>3249.2999999999997</v>
      </c>
      <c r="Q373" s="15">
        <f t="shared" si="277"/>
        <v>0</v>
      </c>
      <c r="R373" s="15">
        <f t="shared" si="277"/>
        <v>3526.1</v>
      </c>
      <c r="S373" s="15">
        <f t="shared" si="277"/>
        <v>3526.1</v>
      </c>
      <c r="T373" s="15">
        <f t="shared" si="277"/>
        <v>0</v>
      </c>
      <c r="U373" s="15">
        <f t="shared" si="277"/>
        <v>3640.2000000000003</v>
      </c>
      <c r="V373" s="15">
        <f t="shared" si="277"/>
        <v>3640.2000000000003</v>
      </c>
      <c r="W373" s="15">
        <f t="shared" si="277"/>
        <v>0</v>
      </c>
    </row>
    <row r="374" spans="1:23" s="279" customFormat="1">
      <c r="B374" s="826"/>
      <c r="C374" s="390"/>
      <c r="D374" s="390"/>
      <c r="E374" s="421"/>
      <c r="F374" s="421"/>
      <c r="G374" s="421" t="s">
        <v>954</v>
      </c>
      <c r="H374" s="396">
        <v>200</v>
      </c>
      <c r="I374" s="787" t="s">
        <v>889</v>
      </c>
      <c r="J374" s="751" t="s">
        <v>297</v>
      </c>
      <c r="K374" s="751" t="s">
        <v>1107</v>
      </c>
      <c r="L374" s="15"/>
      <c r="M374" s="15">
        <v>3018.5</v>
      </c>
      <c r="N374" s="15">
        <v>1921.4758200000001</v>
      </c>
      <c r="O374" s="15">
        <f>SUM(P374:Q374)</f>
        <v>3115.6</v>
      </c>
      <c r="P374" s="15">
        <v>3115.6</v>
      </c>
      <c r="Q374" s="15"/>
      <c r="R374" s="15">
        <f>SUM(S374:T374)</f>
        <v>3389.1</v>
      </c>
      <c r="S374" s="15">
        <v>3389.1</v>
      </c>
      <c r="T374" s="15"/>
      <c r="U374" s="15">
        <f>SUM(V374:W374)</f>
        <v>3498.9</v>
      </c>
      <c r="V374" s="15">
        <v>3498.9</v>
      </c>
      <c r="W374" s="9"/>
    </row>
    <row r="375" spans="1:23" s="279" customFormat="1">
      <c r="B375" s="826"/>
      <c r="C375" s="390"/>
      <c r="D375" s="390"/>
      <c r="E375" s="421"/>
      <c r="F375" s="421"/>
      <c r="G375" s="421" t="s">
        <v>241</v>
      </c>
      <c r="H375" s="396">
        <v>200</v>
      </c>
      <c r="I375" s="787"/>
      <c r="J375" s="751"/>
      <c r="K375" s="751"/>
      <c r="L375" s="15"/>
      <c r="M375" s="15">
        <v>35</v>
      </c>
      <c r="N375" s="15">
        <v>0</v>
      </c>
      <c r="O375" s="15">
        <f t="shared" ref="O375:O380" si="278">SUM(P375:Q375)</f>
        <v>50.7</v>
      </c>
      <c r="P375" s="15">
        <v>50.7</v>
      </c>
      <c r="Q375" s="15"/>
      <c r="R375" s="15">
        <f t="shared" ref="R375:R380" si="279">SUM(S375:T375)</f>
        <v>51</v>
      </c>
      <c r="S375" s="15">
        <v>51</v>
      </c>
      <c r="T375" s="15"/>
      <c r="U375" s="15">
        <f t="shared" ref="U375:U380" si="280">SUM(V375:W375)</f>
        <v>55</v>
      </c>
      <c r="V375" s="15">
        <v>55</v>
      </c>
      <c r="W375" s="9"/>
    </row>
    <row r="376" spans="1:23" s="279" customFormat="1">
      <c r="B376" s="826"/>
      <c r="C376" s="390"/>
      <c r="D376" s="390"/>
      <c r="E376" s="421"/>
      <c r="F376" s="421"/>
      <c r="G376" s="421" t="s">
        <v>188</v>
      </c>
      <c r="H376" s="396">
        <v>200</v>
      </c>
      <c r="I376" s="787"/>
      <c r="J376" s="751"/>
      <c r="K376" s="751"/>
      <c r="L376" s="15"/>
      <c r="M376" s="15">
        <v>45</v>
      </c>
      <c r="N376" s="15">
        <v>45</v>
      </c>
      <c r="O376" s="15">
        <f t="shared" si="278"/>
        <v>47.4</v>
      </c>
      <c r="P376" s="15">
        <v>47.4</v>
      </c>
      <c r="Q376" s="15"/>
      <c r="R376" s="15">
        <f t="shared" si="279"/>
        <v>49.1</v>
      </c>
      <c r="S376" s="15">
        <v>49.1</v>
      </c>
      <c r="T376" s="15"/>
      <c r="U376" s="15">
        <f t="shared" si="280"/>
        <v>49.3</v>
      </c>
      <c r="V376" s="15">
        <v>49.3</v>
      </c>
      <c r="W376" s="9"/>
    </row>
    <row r="377" spans="1:23" s="279" customFormat="1">
      <c r="B377" s="826"/>
      <c r="C377" s="390"/>
      <c r="D377" s="390"/>
      <c r="E377" s="421"/>
      <c r="F377" s="421"/>
      <c r="G377" s="421" t="s">
        <v>865</v>
      </c>
      <c r="H377" s="396">
        <v>200</v>
      </c>
      <c r="I377" s="787"/>
      <c r="J377" s="751"/>
      <c r="K377" s="751"/>
      <c r="L377" s="15"/>
      <c r="M377" s="15">
        <v>34.700000000000003</v>
      </c>
      <c r="N377" s="15">
        <v>24.125</v>
      </c>
      <c r="O377" s="15">
        <f t="shared" si="278"/>
        <v>35.6</v>
      </c>
      <c r="P377" s="15">
        <v>35.6</v>
      </c>
      <c r="Q377" s="15"/>
      <c r="R377" s="15">
        <f t="shared" si="279"/>
        <v>36.9</v>
      </c>
      <c r="S377" s="15">
        <v>36.9</v>
      </c>
      <c r="T377" s="15"/>
      <c r="U377" s="15">
        <f t="shared" si="280"/>
        <v>37</v>
      </c>
      <c r="V377" s="15">
        <v>37</v>
      </c>
      <c r="W377" s="9"/>
    </row>
    <row r="378" spans="1:23" s="279" customFormat="1">
      <c r="B378" s="826"/>
      <c r="C378" s="390"/>
      <c r="D378" s="390"/>
      <c r="E378" s="421"/>
      <c r="F378" s="421"/>
      <c r="G378" s="421" t="s">
        <v>1040</v>
      </c>
      <c r="H378" s="396">
        <v>200</v>
      </c>
      <c r="I378" s="787"/>
      <c r="J378" s="751"/>
      <c r="K378" s="751"/>
      <c r="L378" s="15"/>
      <c r="M378" s="15">
        <v>599.55799999999999</v>
      </c>
      <c r="N378" s="15">
        <v>0</v>
      </c>
      <c r="O378" s="15">
        <f t="shared" si="278"/>
        <v>0</v>
      </c>
      <c r="P378" s="15"/>
      <c r="Q378" s="15"/>
      <c r="R378" s="15">
        <f t="shared" si="279"/>
        <v>0</v>
      </c>
      <c r="S378" s="15"/>
      <c r="T378" s="15"/>
      <c r="U378" s="15">
        <f t="shared" si="280"/>
        <v>0</v>
      </c>
      <c r="V378" s="15"/>
      <c r="W378" s="9"/>
    </row>
    <row r="379" spans="1:23" s="279" customFormat="1" ht="236.25">
      <c r="B379" s="826"/>
      <c r="C379" s="390"/>
      <c r="D379" s="390"/>
      <c r="E379" s="421"/>
      <c r="F379" s="421"/>
      <c r="G379" s="421" t="s">
        <v>1028</v>
      </c>
      <c r="H379" s="396">
        <v>200</v>
      </c>
      <c r="I379" s="6" t="s">
        <v>1114</v>
      </c>
      <c r="J379" s="390" t="s">
        <v>1115</v>
      </c>
      <c r="K379" s="390" t="s">
        <v>1101</v>
      </c>
      <c r="L379" s="15"/>
      <c r="M379" s="15">
        <v>147.38300000000001</v>
      </c>
      <c r="N379" s="15">
        <v>0</v>
      </c>
      <c r="O379" s="15">
        <f t="shared" si="278"/>
        <v>0</v>
      </c>
      <c r="P379" s="15"/>
      <c r="Q379" s="15"/>
      <c r="R379" s="15">
        <f t="shared" si="279"/>
        <v>0</v>
      </c>
      <c r="S379" s="15"/>
      <c r="T379" s="15"/>
      <c r="U379" s="15">
        <f t="shared" si="280"/>
        <v>0</v>
      </c>
      <c r="V379" s="15"/>
      <c r="W379" s="9"/>
    </row>
    <row r="380" spans="1:23" s="279" customFormat="1" ht="378">
      <c r="B380" s="827"/>
      <c r="C380" s="390"/>
      <c r="D380" s="390"/>
      <c r="E380" s="421" t="s">
        <v>119</v>
      </c>
      <c r="F380" s="421" t="s">
        <v>119</v>
      </c>
      <c r="G380" s="421" t="s">
        <v>126</v>
      </c>
      <c r="H380" s="396">
        <v>200</v>
      </c>
      <c r="I380" s="396" t="s">
        <v>889</v>
      </c>
      <c r="J380" s="390" t="s">
        <v>297</v>
      </c>
      <c r="K380" s="390" t="s">
        <v>1111</v>
      </c>
      <c r="L380" s="15"/>
      <c r="M380" s="15">
        <v>1060.4414400000001</v>
      </c>
      <c r="N380" s="15">
        <v>788.03986999999995</v>
      </c>
      <c r="O380" s="15">
        <f t="shared" si="278"/>
        <v>1087.9000000000001</v>
      </c>
      <c r="P380" s="15">
        <v>1087.9000000000001</v>
      </c>
      <c r="Q380" s="15"/>
      <c r="R380" s="15">
        <f t="shared" si="279"/>
        <v>1103.9000000000001</v>
      </c>
      <c r="S380" s="15">
        <v>1103.9000000000001</v>
      </c>
      <c r="T380" s="15"/>
      <c r="U380" s="15">
        <f t="shared" si="280"/>
        <v>1122.7</v>
      </c>
      <c r="V380" s="15">
        <v>1122.7</v>
      </c>
      <c r="W380" s="9"/>
    </row>
    <row r="381" spans="1:23" s="279" customFormat="1">
      <c r="A381" s="406" t="s">
        <v>51</v>
      </c>
      <c r="B381" s="433" t="s">
        <v>32</v>
      </c>
      <c r="C381" s="454"/>
      <c r="D381" s="420"/>
      <c r="E381" s="421"/>
      <c r="F381" s="421"/>
      <c r="G381" s="421"/>
      <c r="H381" s="396">
        <v>800</v>
      </c>
      <c r="I381" s="454"/>
      <c r="J381" s="454"/>
      <c r="K381" s="420"/>
      <c r="L381" s="15">
        <f>L382</f>
        <v>0</v>
      </c>
      <c r="M381" s="15">
        <f>M382</f>
        <v>143.5</v>
      </c>
      <c r="N381" s="15">
        <f t="shared" ref="N381:W381" si="281">N382</f>
        <v>96.252719999999997</v>
      </c>
      <c r="O381" s="15">
        <f t="shared" si="281"/>
        <v>130.19999999999999</v>
      </c>
      <c r="P381" s="15">
        <f t="shared" si="281"/>
        <v>130.19999999999999</v>
      </c>
      <c r="Q381" s="15">
        <f t="shared" si="281"/>
        <v>0</v>
      </c>
      <c r="R381" s="15">
        <f t="shared" si="281"/>
        <v>130.19999999999999</v>
      </c>
      <c r="S381" s="15">
        <f t="shared" si="281"/>
        <v>130.19999999999999</v>
      </c>
      <c r="T381" s="15">
        <f t="shared" si="281"/>
        <v>0</v>
      </c>
      <c r="U381" s="15">
        <f t="shared" si="281"/>
        <v>130.19999999999999</v>
      </c>
      <c r="V381" s="15">
        <f t="shared" si="281"/>
        <v>130.19999999999999</v>
      </c>
      <c r="W381" s="15">
        <f t="shared" si="281"/>
        <v>0</v>
      </c>
    </row>
    <row r="382" spans="1:23" s="279" customFormat="1" ht="31.5">
      <c r="A382" s="406" t="s">
        <v>52</v>
      </c>
      <c r="B382" s="433" t="s">
        <v>1039</v>
      </c>
      <c r="C382" s="454"/>
      <c r="D382" s="420"/>
      <c r="E382" s="421"/>
      <c r="F382" s="421"/>
      <c r="G382" s="421"/>
      <c r="H382" s="396">
        <v>800</v>
      </c>
      <c r="I382" s="454"/>
      <c r="J382" s="454"/>
      <c r="K382" s="420"/>
      <c r="L382" s="15">
        <f>L383+L384</f>
        <v>0</v>
      </c>
      <c r="M382" s="15">
        <f t="shared" ref="M382:W382" si="282">M383+M384</f>
        <v>143.5</v>
      </c>
      <c r="N382" s="15">
        <f t="shared" si="282"/>
        <v>96.252719999999997</v>
      </c>
      <c r="O382" s="15">
        <f t="shared" si="282"/>
        <v>130.19999999999999</v>
      </c>
      <c r="P382" s="15">
        <f t="shared" si="282"/>
        <v>130.19999999999999</v>
      </c>
      <c r="Q382" s="15">
        <f t="shared" si="282"/>
        <v>0</v>
      </c>
      <c r="R382" s="15">
        <f t="shared" si="282"/>
        <v>130.19999999999999</v>
      </c>
      <c r="S382" s="15">
        <f t="shared" si="282"/>
        <v>130.19999999999999</v>
      </c>
      <c r="T382" s="15">
        <f t="shared" si="282"/>
        <v>0</v>
      </c>
      <c r="U382" s="15">
        <f t="shared" si="282"/>
        <v>130.19999999999999</v>
      </c>
      <c r="V382" s="15">
        <f t="shared" si="282"/>
        <v>130.19999999999999</v>
      </c>
      <c r="W382" s="15">
        <f t="shared" si="282"/>
        <v>0</v>
      </c>
    </row>
    <row r="383" spans="1:23" s="279" customFormat="1" ht="63">
      <c r="A383" s="406" t="s">
        <v>1025</v>
      </c>
      <c r="B383" s="433" t="s">
        <v>1023</v>
      </c>
      <c r="C383" s="390"/>
      <c r="D383" s="390"/>
      <c r="E383" s="421" t="s">
        <v>106</v>
      </c>
      <c r="F383" s="421" t="s">
        <v>89</v>
      </c>
      <c r="G383" s="421" t="s">
        <v>107</v>
      </c>
      <c r="H383" s="396">
        <v>800</v>
      </c>
      <c r="I383" s="808" t="s">
        <v>1104</v>
      </c>
      <c r="J383" s="714" t="s">
        <v>292</v>
      </c>
      <c r="K383" s="714" t="s">
        <v>293</v>
      </c>
      <c r="L383" s="15"/>
      <c r="M383" s="15">
        <v>13.5</v>
      </c>
      <c r="N383" s="15">
        <v>4.0294999999999996</v>
      </c>
      <c r="O383" s="15">
        <f>SUM(P383:Q383)</f>
        <v>3.5</v>
      </c>
      <c r="P383" s="15">
        <v>3.5</v>
      </c>
      <c r="Q383" s="15"/>
      <c r="R383" s="15">
        <f>SUM(S383:T383)</f>
        <v>3.5</v>
      </c>
      <c r="S383" s="15">
        <v>3.5</v>
      </c>
      <c r="T383" s="15"/>
      <c r="U383" s="15">
        <f>SUM(V383:W383)</f>
        <v>3.5</v>
      </c>
      <c r="V383" s="15">
        <v>3.5</v>
      </c>
      <c r="W383" s="9"/>
    </row>
    <row r="384" spans="1:23" s="279" customFormat="1" ht="31.5">
      <c r="A384" s="279" t="s">
        <v>1026</v>
      </c>
      <c r="B384" s="465" t="s">
        <v>1019</v>
      </c>
      <c r="C384" s="390"/>
      <c r="D384" s="390"/>
      <c r="E384" s="421" t="s">
        <v>119</v>
      </c>
      <c r="F384" s="421" t="s">
        <v>119</v>
      </c>
      <c r="G384" s="421" t="s">
        <v>126</v>
      </c>
      <c r="H384" s="396">
        <v>800</v>
      </c>
      <c r="I384" s="820"/>
      <c r="J384" s="716"/>
      <c r="K384" s="716"/>
      <c r="L384" s="15"/>
      <c r="M384" s="15">
        <v>130</v>
      </c>
      <c r="N384" s="15">
        <v>92.223219999999998</v>
      </c>
      <c r="O384" s="15">
        <f>SUM(P384:Q384)</f>
        <v>126.7</v>
      </c>
      <c r="P384" s="15">
        <v>126.7</v>
      </c>
      <c r="Q384" s="15"/>
      <c r="R384" s="15">
        <f>SUM(S384:T384)</f>
        <v>126.7</v>
      </c>
      <c r="S384" s="15">
        <v>126.7</v>
      </c>
      <c r="T384" s="15"/>
      <c r="U384" s="15">
        <f>SUM(V384:W384)</f>
        <v>126.7</v>
      </c>
      <c r="V384" s="15">
        <v>126.7</v>
      </c>
      <c r="W384" s="9"/>
    </row>
    <row r="385" spans="1:23" s="151" customFormat="1">
      <c r="A385" s="838" t="s">
        <v>79</v>
      </c>
      <c r="B385" s="847"/>
      <c r="C385" s="847"/>
      <c r="D385" s="847"/>
      <c r="E385" s="847"/>
      <c r="F385" s="847"/>
      <c r="G385" s="847"/>
      <c r="H385" s="847"/>
      <c r="I385" s="847"/>
      <c r="J385" s="847"/>
      <c r="K385" s="848"/>
      <c r="L385" s="149">
        <f t="shared" ref="L385:N385" si="283">SUM(L386)</f>
        <v>10431.299999999999</v>
      </c>
      <c r="M385" s="149">
        <f t="shared" si="283"/>
        <v>0</v>
      </c>
      <c r="N385" s="149">
        <f t="shared" si="283"/>
        <v>0</v>
      </c>
      <c r="O385" s="149">
        <f t="shared" ref="O385:W385" si="284">SUM(O386)</f>
        <v>0</v>
      </c>
      <c r="P385" s="149">
        <f t="shared" si="284"/>
        <v>0</v>
      </c>
      <c r="Q385" s="149">
        <f t="shared" si="284"/>
        <v>0</v>
      </c>
      <c r="R385" s="149">
        <f t="shared" si="284"/>
        <v>0</v>
      </c>
      <c r="S385" s="149">
        <f t="shared" si="284"/>
        <v>0</v>
      </c>
      <c r="T385" s="149">
        <f t="shared" si="284"/>
        <v>0</v>
      </c>
      <c r="U385" s="149">
        <f t="shared" si="284"/>
        <v>0</v>
      </c>
      <c r="V385" s="149">
        <f t="shared" si="284"/>
        <v>0</v>
      </c>
      <c r="W385" s="150">
        <f t="shared" si="284"/>
        <v>0</v>
      </c>
    </row>
    <row r="386" spans="1:23" s="29" customFormat="1">
      <c r="A386" s="841" t="s">
        <v>37</v>
      </c>
      <c r="B386" s="842"/>
      <c r="C386" s="842"/>
      <c r="D386" s="842"/>
      <c r="E386" s="842"/>
      <c r="F386" s="842"/>
      <c r="G386" s="842"/>
      <c r="H386" s="842"/>
      <c r="I386" s="842"/>
      <c r="J386" s="842"/>
      <c r="K386" s="843"/>
      <c r="L386" s="7">
        <f>L387+L395</f>
        <v>10431.299999999999</v>
      </c>
      <c r="M386" s="7">
        <f>SUM(M387,M395)</f>
        <v>0</v>
      </c>
      <c r="N386" s="7">
        <f t="shared" ref="N386:T386" si="285">N387+N395</f>
        <v>0</v>
      </c>
      <c r="O386" s="7">
        <f t="shared" si="285"/>
        <v>0</v>
      </c>
      <c r="P386" s="7">
        <f t="shared" si="285"/>
        <v>0</v>
      </c>
      <c r="Q386" s="7">
        <f t="shared" si="285"/>
        <v>0</v>
      </c>
      <c r="R386" s="7">
        <f t="shared" si="285"/>
        <v>0</v>
      </c>
      <c r="S386" s="7">
        <f t="shared" si="285"/>
        <v>0</v>
      </c>
      <c r="T386" s="7">
        <f t="shared" si="285"/>
        <v>0</v>
      </c>
      <c r="U386" s="7">
        <f>U387</f>
        <v>0</v>
      </c>
      <c r="V386" s="7">
        <f>V387+V395</f>
        <v>0</v>
      </c>
      <c r="W386" s="13">
        <f>W387+W395</f>
        <v>0</v>
      </c>
    </row>
    <row r="387" spans="1:23" s="29" customFormat="1" ht="78.75">
      <c r="A387" s="384" t="s">
        <v>34</v>
      </c>
      <c r="B387" s="433" t="s">
        <v>99</v>
      </c>
      <c r="C387" s="259"/>
      <c r="D387" s="393"/>
      <c r="E387" s="433"/>
      <c r="F387" s="433"/>
      <c r="G387" s="433"/>
      <c r="H387" s="396">
        <v>600</v>
      </c>
      <c r="I387" s="454"/>
      <c r="J387" s="446"/>
      <c r="K387" s="393"/>
      <c r="L387" s="15">
        <f t="shared" ref="L387:W387" si="286">SUM(L388:L394)</f>
        <v>10029.299999999999</v>
      </c>
      <c r="M387" s="15"/>
      <c r="N387" s="15"/>
      <c r="O387" s="15"/>
      <c r="P387" s="15"/>
      <c r="Q387" s="15"/>
      <c r="R387" s="15">
        <f t="shared" si="286"/>
        <v>0</v>
      </c>
      <c r="S387" s="15">
        <f t="shared" si="286"/>
        <v>0</v>
      </c>
      <c r="T387" s="15">
        <f t="shared" si="286"/>
        <v>0</v>
      </c>
      <c r="U387" s="15">
        <f t="shared" si="286"/>
        <v>0</v>
      </c>
      <c r="V387" s="15">
        <f t="shared" si="286"/>
        <v>0</v>
      </c>
      <c r="W387" s="9">
        <f t="shared" si="286"/>
        <v>0</v>
      </c>
    </row>
    <row r="388" spans="1:23" s="29" customFormat="1" ht="78.75">
      <c r="A388" s="384" t="s">
        <v>44</v>
      </c>
      <c r="B388" s="433" t="s">
        <v>887</v>
      </c>
      <c r="C388" s="64" t="s">
        <v>139</v>
      </c>
      <c r="D388" s="393"/>
      <c r="E388" s="421" t="s">
        <v>106</v>
      </c>
      <c r="F388" s="421">
        <v>10</v>
      </c>
      <c r="G388" s="421" t="s">
        <v>957</v>
      </c>
      <c r="H388" s="396">
        <v>611</v>
      </c>
      <c r="I388" s="752" t="s">
        <v>888</v>
      </c>
      <c r="J388" s="714" t="s">
        <v>292</v>
      </c>
      <c r="K388" s="714" t="s">
        <v>293</v>
      </c>
      <c r="L388" s="15">
        <v>3341.2</v>
      </c>
      <c r="M388" s="15"/>
      <c r="N388" s="15"/>
      <c r="O388" s="15"/>
      <c r="P388" s="15"/>
      <c r="Q388" s="15"/>
      <c r="R388" s="15"/>
      <c r="S388" s="15"/>
      <c r="T388" s="15"/>
      <c r="U388" s="15"/>
      <c r="V388" s="15"/>
      <c r="W388" s="9"/>
    </row>
    <row r="389" spans="1:23" s="29" customFormat="1" ht="78.75">
      <c r="A389" s="252" t="s">
        <v>80</v>
      </c>
      <c r="B389" s="433" t="s">
        <v>887</v>
      </c>
      <c r="C389" s="64" t="s">
        <v>178</v>
      </c>
      <c r="D389" s="393"/>
      <c r="E389" s="421" t="s">
        <v>106</v>
      </c>
      <c r="F389" s="421" t="s">
        <v>89</v>
      </c>
      <c r="G389" s="421" t="s">
        <v>952</v>
      </c>
      <c r="H389" s="396">
        <v>611</v>
      </c>
      <c r="I389" s="753"/>
      <c r="J389" s="716"/>
      <c r="K389" s="716"/>
      <c r="L389" s="15">
        <v>57</v>
      </c>
      <c r="M389" s="15"/>
      <c r="N389" s="15"/>
      <c r="O389" s="15"/>
      <c r="P389" s="15"/>
      <c r="Q389" s="15"/>
      <c r="R389" s="15"/>
      <c r="S389" s="15"/>
      <c r="T389" s="15"/>
      <c r="U389" s="15"/>
      <c r="V389" s="15"/>
      <c r="W389" s="9"/>
    </row>
    <row r="390" spans="1:23" s="29" customFormat="1" ht="283.5">
      <c r="A390" s="384" t="s">
        <v>82</v>
      </c>
      <c r="B390" s="433" t="s">
        <v>294</v>
      </c>
      <c r="C390" s="200" t="s">
        <v>111</v>
      </c>
      <c r="D390" s="393"/>
      <c r="E390" s="421" t="s">
        <v>104</v>
      </c>
      <c r="F390" s="421" t="s">
        <v>112</v>
      </c>
      <c r="G390" s="421" t="s">
        <v>953</v>
      </c>
      <c r="H390" s="396">
        <v>611</v>
      </c>
      <c r="I390" s="403" t="s">
        <v>860</v>
      </c>
      <c r="J390" s="5" t="s">
        <v>295</v>
      </c>
      <c r="K390" s="270" t="s">
        <v>266</v>
      </c>
      <c r="L390" s="15">
        <v>334.7</v>
      </c>
      <c r="M390" s="15"/>
      <c r="N390" s="15"/>
      <c r="O390" s="15"/>
      <c r="P390" s="15"/>
      <c r="Q390" s="15"/>
      <c r="R390" s="15"/>
      <c r="S390" s="15"/>
      <c r="T390" s="15"/>
      <c r="U390" s="15"/>
      <c r="V390" s="15"/>
      <c r="W390" s="9"/>
    </row>
    <row r="391" spans="1:23" s="29" customFormat="1" ht="378">
      <c r="A391" s="384" t="s">
        <v>82</v>
      </c>
      <c r="B391" s="433" t="s">
        <v>296</v>
      </c>
      <c r="C391" s="200" t="s">
        <v>183</v>
      </c>
      <c r="D391" s="393"/>
      <c r="E391" s="421" t="s">
        <v>119</v>
      </c>
      <c r="F391" s="421" t="s">
        <v>106</v>
      </c>
      <c r="G391" s="421" t="s">
        <v>954</v>
      </c>
      <c r="H391" s="396">
        <v>611</v>
      </c>
      <c r="I391" s="6" t="s">
        <v>889</v>
      </c>
      <c r="J391" s="270" t="s">
        <v>297</v>
      </c>
      <c r="K391" s="270" t="s">
        <v>266</v>
      </c>
      <c r="L391" s="15">
        <v>2742.3</v>
      </c>
      <c r="M391" s="15"/>
      <c r="N391" s="15"/>
      <c r="O391" s="15"/>
      <c r="P391" s="15"/>
      <c r="Q391" s="15"/>
      <c r="R391" s="15"/>
      <c r="S391" s="15"/>
      <c r="T391" s="15"/>
      <c r="U391" s="15"/>
      <c r="V391" s="15"/>
      <c r="W391" s="9"/>
    </row>
    <row r="392" spans="1:23" s="29" customFormat="1" ht="362.25">
      <c r="A392" s="384" t="s">
        <v>182</v>
      </c>
      <c r="B392" s="433" t="s">
        <v>298</v>
      </c>
      <c r="C392" s="200" t="s">
        <v>121</v>
      </c>
      <c r="D392" s="393"/>
      <c r="E392" s="421" t="s">
        <v>119</v>
      </c>
      <c r="F392" s="421" t="s">
        <v>106</v>
      </c>
      <c r="G392" s="421" t="s">
        <v>188</v>
      </c>
      <c r="H392" s="396">
        <v>611</v>
      </c>
      <c r="I392" s="6" t="s">
        <v>890</v>
      </c>
      <c r="J392" s="270" t="s">
        <v>124</v>
      </c>
      <c r="K392" s="270" t="s">
        <v>266</v>
      </c>
      <c r="L392" s="15">
        <v>58.5</v>
      </c>
      <c r="M392" s="15"/>
      <c r="N392" s="15"/>
      <c r="O392" s="15"/>
      <c r="P392" s="15"/>
      <c r="Q392" s="15"/>
      <c r="R392" s="15"/>
      <c r="S392" s="15"/>
      <c r="T392" s="15"/>
      <c r="U392" s="15"/>
      <c r="V392" s="15"/>
      <c r="W392" s="9"/>
    </row>
    <row r="393" spans="1:23" s="29" customFormat="1" ht="78.75">
      <c r="A393" s="384" t="s">
        <v>184</v>
      </c>
      <c r="B393" s="433" t="s">
        <v>299</v>
      </c>
      <c r="C393" s="200" t="s">
        <v>191</v>
      </c>
      <c r="D393" s="393"/>
      <c r="E393" s="421" t="s">
        <v>192</v>
      </c>
      <c r="F393" s="421" t="s">
        <v>193</v>
      </c>
      <c r="G393" s="421" t="s">
        <v>956</v>
      </c>
      <c r="H393" s="396">
        <v>611</v>
      </c>
      <c r="I393" s="704" t="s">
        <v>891</v>
      </c>
      <c r="J393" s="729" t="s">
        <v>123</v>
      </c>
      <c r="K393" s="729" t="s">
        <v>266</v>
      </c>
      <c r="L393" s="15">
        <v>25.2</v>
      </c>
      <c r="M393" s="15"/>
      <c r="N393" s="15"/>
      <c r="O393" s="15"/>
      <c r="P393" s="15"/>
      <c r="Q393" s="15"/>
      <c r="R393" s="15"/>
      <c r="S393" s="15"/>
      <c r="T393" s="15"/>
      <c r="U393" s="15"/>
      <c r="V393" s="15"/>
      <c r="W393" s="9"/>
    </row>
    <row r="394" spans="1:23" s="26" customFormat="1" ht="78.75">
      <c r="A394" s="384" t="s">
        <v>127</v>
      </c>
      <c r="B394" s="433" t="s">
        <v>300</v>
      </c>
      <c r="C394" s="200" t="s">
        <v>211</v>
      </c>
      <c r="D394" s="393"/>
      <c r="E394" s="421" t="s">
        <v>119</v>
      </c>
      <c r="F394" s="421" t="s">
        <v>119</v>
      </c>
      <c r="G394" s="421" t="s">
        <v>126</v>
      </c>
      <c r="H394" s="396">
        <v>611</v>
      </c>
      <c r="I394" s="705"/>
      <c r="J394" s="730"/>
      <c r="K394" s="730"/>
      <c r="L394" s="15">
        <v>3470.4</v>
      </c>
      <c r="M394" s="15"/>
      <c r="N394" s="15"/>
      <c r="O394" s="15"/>
      <c r="P394" s="15"/>
      <c r="Q394" s="15"/>
      <c r="R394" s="15"/>
      <c r="S394" s="15"/>
      <c r="T394" s="15"/>
      <c r="U394" s="15"/>
      <c r="V394" s="15"/>
      <c r="W394" s="9"/>
    </row>
    <row r="395" spans="1:23" s="151" customFormat="1">
      <c r="A395" s="384" t="s">
        <v>35</v>
      </c>
      <c r="B395" s="8" t="s">
        <v>36</v>
      </c>
      <c r="C395" s="259"/>
      <c r="D395" s="393"/>
      <c r="E395" s="433"/>
      <c r="F395" s="433"/>
      <c r="G395" s="433"/>
      <c r="H395" s="396">
        <v>600</v>
      </c>
      <c r="I395" s="454"/>
      <c r="J395" s="446"/>
      <c r="K395" s="393"/>
      <c r="L395" s="15">
        <f t="shared" ref="L395" si="287">SUM(L396:L398)</f>
        <v>402</v>
      </c>
      <c r="M395" s="15"/>
      <c r="N395" s="15"/>
      <c r="O395" s="15"/>
      <c r="P395" s="15"/>
      <c r="Q395" s="15"/>
      <c r="R395" s="15"/>
      <c r="S395" s="15"/>
      <c r="T395" s="15"/>
      <c r="U395" s="15"/>
      <c r="V395" s="15"/>
      <c r="W395" s="9">
        <f t="shared" ref="W395" si="288">SUM(W396:W398)</f>
        <v>0</v>
      </c>
    </row>
    <row r="396" spans="1:23" ht="63">
      <c r="A396" s="384" t="s">
        <v>45</v>
      </c>
      <c r="B396" s="433" t="s">
        <v>196</v>
      </c>
      <c r="C396" s="259"/>
      <c r="D396" s="393"/>
      <c r="E396" s="421" t="s">
        <v>892</v>
      </c>
      <c r="F396" s="421" t="s">
        <v>893</v>
      </c>
      <c r="G396" s="433">
        <v>1710421050</v>
      </c>
      <c r="H396" s="396">
        <v>612</v>
      </c>
      <c r="I396" s="704" t="s">
        <v>894</v>
      </c>
      <c r="J396" s="729" t="s">
        <v>123</v>
      </c>
      <c r="K396" s="714" t="s">
        <v>114</v>
      </c>
      <c r="L396" s="15">
        <v>202</v>
      </c>
      <c r="M396" s="15"/>
      <c r="N396" s="15"/>
      <c r="O396" s="15"/>
      <c r="P396" s="15"/>
      <c r="Q396" s="15"/>
      <c r="R396" s="15"/>
      <c r="S396" s="15"/>
      <c r="T396" s="15"/>
      <c r="U396" s="15"/>
      <c r="V396" s="15"/>
      <c r="W396" s="9"/>
    </row>
    <row r="397" spans="1:23">
      <c r="A397" s="384" t="s">
        <v>83</v>
      </c>
      <c r="B397" s="433" t="s">
        <v>212</v>
      </c>
      <c r="C397" s="259"/>
      <c r="D397" s="393"/>
      <c r="E397" s="421" t="s">
        <v>213</v>
      </c>
      <c r="F397" s="421" t="s">
        <v>214</v>
      </c>
      <c r="G397" s="433">
        <v>7770226000</v>
      </c>
      <c r="H397" s="396">
        <v>612</v>
      </c>
      <c r="I397" s="705"/>
      <c r="J397" s="730"/>
      <c r="K397" s="715"/>
      <c r="L397" s="15">
        <v>100</v>
      </c>
      <c r="M397" s="15"/>
      <c r="N397" s="15"/>
      <c r="O397" s="15"/>
      <c r="P397" s="15"/>
      <c r="Q397" s="15"/>
      <c r="R397" s="15"/>
      <c r="S397" s="15"/>
      <c r="T397" s="15"/>
      <c r="U397" s="15"/>
      <c r="V397" s="15"/>
      <c r="W397" s="9"/>
    </row>
    <row r="398" spans="1:23" ht="31.5">
      <c r="A398" s="384" t="s">
        <v>84</v>
      </c>
      <c r="B398" s="433" t="s">
        <v>212</v>
      </c>
      <c r="C398" s="446"/>
      <c r="D398" s="393"/>
      <c r="E398" s="421" t="s">
        <v>301</v>
      </c>
      <c r="F398" s="421" t="s">
        <v>302</v>
      </c>
      <c r="G398" s="433">
        <v>7770422000</v>
      </c>
      <c r="H398" s="396">
        <v>612</v>
      </c>
      <c r="I398" s="706"/>
      <c r="J398" s="731"/>
      <c r="K398" s="716"/>
      <c r="L398" s="15">
        <v>100</v>
      </c>
      <c r="M398" s="15"/>
      <c r="N398" s="15"/>
      <c r="O398" s="15"/>
      <c r="P398" s="15"/>
      <c r="Q398" s="15"/>
      <c r="R398" s="15"/>
      <c r="S398" s="15"/>
      <c r="T398" s="15"/>
      <c r="U398" s="15"/>
      <c r="V398" s="15"/>
      <c r="W398" s="9"/>
    </row>
    <row r="399" spans="1:23" s="151" customFormat="1" ht="31.5">
      <c r="A399" s="38" t="s">
        <v>303</v>
      </c>
      <c r="B399" s="39" t="s">
        <v>304</v>
      </c>
      <c r="C399" s="40"/>
      <c r="D399" s="40"/>
      <c r="E399" s="40"/>
      <c r="F399" s="40"/>
      <c r="G399" s="40"/>
      <c r="H399" s="40"/>
      <c r="I399" s="40"/>
      <c r="J399" s="40"/>
      <c r="K399" s="40" t="s">
        <v>66</v>
      </c>
      <c r="L399" s="10">
        <f t="shared" ref="L399:W399" si="289">L400</f>
        <v>6445.9</v>
      </c>
      <c r="M399" s="10">
        <f t="shared" si="289"/>
        <v>6492.19</v>
      </c>
      <c r="N399" s="10">
        <f t="shared" si="289"/>
        <v>3493.9946800000002</v>
      </c>
      <c r="O399" s="10">
        <f t="shared" si="289"/>
        <v>6809.8</v>
      </c>
      <c r="P399" s="10">
        <f t="shared" si="289"/>
        <v>6809.8</v>
      </c>
      <c r="Q399" s="10">
        <f t="shared" si="289"/>
        <v>0</v>
      </c>
      <c r="R399" s="10">
        <f t="shared" si="289"/>
        <v>7138.1</v>
      </c>
      <c r="S399" s="10">
        <f t="shared" si="289"/>
        <v>7138.1</v>
      </c>
      <c r="T399" s="10">
        <f t="shared" si="289"/>
        <v>0</v>
      </c>
      <c r="U399" s="10">
        <f t="shared" si="289"/>
        <v>7249.5</v>
      </c>
      <c r="V399" s="10">
        <f t="shared" si="289"/>
        <v>7249.5</v>
      </c>
      <c r="W399" s="220">
        <f t="shared" si="289"/>
        <v>0</v>
      </c>
    </row>
    <row r="400" spans="1:23" s="143" customFormat="1">
      <c r="A400" s="136" t="s">
        <v>9</v>
      </c>
      <c r="B400" s="844" t="s">
        <v>71</v>
      </c>
      <c r="C400" s="845"/>
      <c r="D400" s="845"/>
      <c r="E400" s="845"/>
      <c r="F400" s="845"/>
      <c r="G400" s="845"/>
      <c r="H400" s="845"/>
      <c r="I400" s="845"/>
      <c r="J400" s="845"/>
      <c r="K400" s="846"/>
      <c r="L400" s="137">
        <f t="shared" ref="L400:W400" si="290">L401+L426+L405</f>
        <v>6445.9</v>
      </c>
      <c r="M400" s="137">
        <f t="shared" si="290"/>
        <v>6492.19</v>
      </c>
      <c r="N400" s="137">
        <f t="shared" si="290"/>
        <v>3493.9946800000002</v>
      </c>
      <c r="O400" s="137">
        <f t="shared" si="290"/>
        <v>6809.8</v>
      </c>
      <c r="P400" s="137">
        <f t="shared" si="290"/>
        <v>6809.8</v>
      </c>
      <c r="Q400" s="137">
        <f t="shared" si="290"/>
        <v>0</v>
      </c>
      <c r="R400" s="137">
        <f t="shared" si="290"/>
        <v>7138.1</v>
      </c>
      <c r="S400" s="137">
        <f t="shared" si="290"/>
        <v>7138.1</v>
      </c>
      <c r="T400" s="137">
        <f t="shared" si="290"/>
        <v>0</v>
      </c>
      <c r="U400" s="137">
        <f t="shared" si="290"/>
        <v>7249.5</v>
      </c>
      <c r="V400" s="137">
        <f t="shared" si="290"/>
        <v>7249.5</v>
      </c>
      <c r="W400" s="137">
        <f t="shared" si="290"/>
        <v>0</v>
      </c>
    </row>
    <row r="401" spans="1:23" s="151" customFormat="1">
      <c r="A401" s="838" t="s">
        <v>58</v>
      </c>
      <c r="B401" s="847"/>
      <c r="C401" s="847"/>
      <c r="D401" s="847"/>
      <c r="E401" s="847"/>
      <c r="F401" s="847"/>
      <c r="G401" s="847"/>
      <c r="H401" s="847"/>
      <c r="I401" s="847"/>
      <c r="J401" s="847"/>
      <c r="K401" s="848"/>
      <c r="L401" s="149">
        <f t="shared" ref="L401" si="291">SUM(L402:L404)</f>
        <v>2241.3999999999996</v>
      </c>
      <c r="M401" s="149">
        <f>SUM(M402:M404)</f>
        <v>2030.86</v>
      </c>
      <c r="N401" s="149">
        <f t="shared" ref="N401" si="292">SUM(N402:N404)</f>
        <v>1222.61006</v>
      </c>
      <c r="O401" s="149">
        <f t="shared" ref="O401:W401" si="293">SUM(O402:O404)</f>
        <v>2147.3000000000002</v>
      </c>
      <c r="P401" s="149">
        <f t="shared" si="293"/>
        <v>2147.3000000000002</v>
      </c>
      <c r="Q401" s="149">
        <f t="shared" si="293"/>
        <v>0</v>
      </c>
      <c r="R401" s="149">
        <f t="shared" si="293"/>
        <v>2195.8000000000002</v>
      </c>
      <c r="S401" s="149">
        <f t="shared" si="293"/>
        <v>2195.8000000000002</v>
      </c>
      <c r="T401" s="149">
        <f t="shared" si="293"/>
        <v>0</v>
      </c>
      <c r="U401" s="149">
        <f t="shared" si="293"/>
        <v>2215.8000000000002</v>
      </c>
      <c r="V401" s="149">
        <f t="shared" si="293"/>
        <v>2215.8000000000002</v>
      </c>
      <c r="W401" s="150">
        <f t="shared" si="293"/>
        <v>0</v>
      </c>
    </row>
    <row r="402" spans="1:23" s="29" customFormat="1" ht="236.25">
      <c r="A402" s="406" t="s">
        <v>10</v>
      </c>
      <c r="B402" s="433" t="s">
        <v>72</v>
      </c>
      <c r="C402" s="390"/>
      <c r="D402" s="390"/>
      <c r="E402" s="421" t="s">
        <v>103</v>
      </c>
      <c r="F402" s="421" t="s">
        <v>104</v>
      </c>
      <c r="G402" s="433">
        <v>7770100190</v>
      </c>
      <c r="H402" s="396">
        <v>100</v>
      </c>
      <c r="I402" s="6" t="s">
        <v>305</v>
      </c>
      <c r="J402" s="270" t="s">
        <v>306</v>
      </c>
      <c r="K402" s="390"/>
      <c r="L402" s="15">
        <v>2006.7</v>
      </c>
      <c r="M402" s="15">
        <v>1801.8</v>
      </c>
      <c r="N402" s="15">
        <v>1052.24253</v>
      </c>
      <c r="O402" s="15">
        <f>SUM(P402:Q402)</f>
        <v>1869.3</v>
      </c>
      <c r="P402" s="300">
        <v>1869.3</v>
      </c>
      <c r="Q402" s="15"/>
      <c r="R402" s="15">
        <f>SUM(S402:T402)</f>
        <v>1869.3</v>
      </c>
      <c r="S402" s="300">
        <v>1869.3</v>
      </c>
      <c r="T402" s="15"/>
      <c r="U402" s="15">
        <f>SUM(V402:W402)</f>
        <v>1869.3</v>
      </c>
      <c r="V402" s="300">
        <v>1869.3</v>
      </c>
      <c r="W402" s="9"/>
    </row>
    <row r="403" spans="1:23" s="29" customFormat="1" ht="220.5">
      <c r="A403" s="406" t="s">
        <v>11</v>
      </c>
      <c r="B403" s="433" t="s">
        <v>73</v>
      </c>
      <c r="C403" s="454"/>
      <c r="D403" s="420"/>
      <c r="E403" s="421" t="s">
        <v>103</v>
      </c>
      <c r="F403" s="421" t="s">
        <v>104</v>
      </c>
      <c r="G403" s="433">
        <v>7770100190</v>
      </c>
      <c r="H403" s="396">
        <v>200</v>
      </c>
      <c r="I403" s="244" t="s">
        <v>895</v>
      </c>
      <c r="J403" s="4" t="s">
        <v>307</v>
      </c>
      <c r="K403" s="420"/>
      <c r="L403" s="15">
        <v>228.5</v>
      </c>
      <c r="M403" s="15">
        <v>223.74</v>
      </c>
      <c r="N403" s="15">
        <v>170.31918999999999</v>
      </c>
      <c r="O403" s="15">
        <f>SUM(P403:Q403)</f>
        <v>277</v>
      </c>
      <c r="P403" s="300">
        <f>271+6</f>
        <v>277</v>
      </c>
      <c r="Q403" s="15"/>
      <c r="R403" s="15">
        <f>SUM(S403:T403)</f>
        <v>325.5</v>
      </c>
      <c r="S403" s="300">
        <f>319.5+6</f>
        <v>325.5</v>
      </c>
      <c r="T403" s="15"/>
      <c r="U403" s="15">
        <f>SUM(V403:W403)</f>
        <v>345.5</v>
      </c>
      <c r="V403" s="300">
        <f>339.5+6</f>
        <v>345.5</v>
      </c>
      <c r="W403" s="9"/>
    </row>
    <row r="404" spans="1:23" s="29" customFormat="1" ht="63">
      <c r="A404" s="406" t="s">
        <v>21</v>
      </c>
      <c r="B404" s="433" t="s">
        <v>32</v>
      </c>
      <c r="C404" s="454"/>
      <c r="D404" s="420"/>
      <c r="E404" s="421" t="s">
        <v>103</v>
      </c>
      <c r="F404" s="421" t="s">
        <v>104</v>
      </c>
      <c r="G404" s="433">
        <v>7770100190</v>
      </c>
      <c r="H404" s="396">
        <v>800</v>
      </c>
      <c r="I404" s="187" t="s">
        <v>308</v>
      </c>
      <c r="J404" s="234" t="s">
        <v>309</v>
      </c>
      <c r="K404" s="420"/>
      <c r="L404" s="15">
        <v>6.2</v>
      </c>
      <c r="M404" s="15">
        <v>5.32</v>
      </c>
      <c r="N404" s="15">
        <v>4.8340000000000001E-2</v>
      </c>
      <c r="O404" s="15">
        <f>SUM(P404:Q404)</f>
        <v>1</v>
      </c>
      <c r="P404" s="300">
        <v>1</v>
      </c>
      <c r="Q404" s="15"/>
      <c r="R404" s="15">
        <f>SUM(S404:T404)</f>
        <v>1</v>
      </c>
      <c r="S404" s="300">
        <v>1</v>
      </c>
      <c r="T404" s="15"/>
      <c r="U404" s="15">
        <f>SUM(V404:W404)</f>
        <v>1</v>
      </c>
      <c r="V404" s="300">
        <v>1</v>
      </c>
      <c r="W404" s="9"/>
    </row>
    <row r="405" spans="1:23" s="151" customFormat="1">
      <c r="A405" s="838" t="s">
        <v>97</v>
      </c>
      <c r="B405" s="847"/>
      <c r="C405" s="847"/>
      <c r="D405" s="847"/>
      <c r="E405" s="847"/>
      <c r="F405" s="847"/>
      <c r="G405" s="847"/>
      <c r="H405" s="847"/>
      <c r="I405" s="847"/>
      <c r="J405" s="847"/>
      <c r="K405" s="848"/>
      <c r="L405" s="149">
        <f t="shared" ref="L405:W405" si="294">L406+L410+L423</f>
        <v>0</v>
      </c>
      <c r="M405" s="149">
        <f t="shared" si="294"/>
        <v>4461.33</v>
      </c>
      <c r="N405" s="149">
        <f t="shared" si="294"/>
        <v>2271.3846200000003</v>
      </c>
      <c r="O405" s="149">
        <f t="shared" si="294"/>
        <v>4662.5</v>
      </c>
      <c r="P405" s="149">
        <f t="shared" si="294"/>
        <v>4662.5</v>
      </c>
      <c r="Q405" s="149">
        <f t="shared" si="294"/>
        <v>0</v>
      </c>
      <c r="R405" s="149">
        <f t="shared" si="294"/>
        <v>4942.3</v>
      </c>
      <c r="S405" s="149">
        <f t="shared" si="294"/>
        <v>4942.3</v>
      </c>
      <c r="T405" s="149">
        <f t="shared" si="294"/>
        <v>0</v>
      </c>
      <c r="U405" s="149">
        <f t="shared" si="294"/>
        <v>5033.7</v>
      </c>
      <c r="V405" s="149">
        <f t="shared" si="294"/>
        <v>5033.7</v>
      </c>
      <c r="W405" s="149">
        <f t="shared" si="294"/>
        <v>0</v>
      </c>
    </row>
    <row r="406" spans="1:23" s="279" customFormat="1">
      <c r="A406" s="406" t="s">
        <v>12</v>
      </c>
      <c r="B406" s="433" t="s">
        <v>59</v>
      </c>
      <c r="C406" s="390"/>
      <c r="D406" s="390"/>
      <c r="E406" s="433"/>
      <c r="F406" s="433"/>
      <c r="G406" s="433"/>
      <c r="H406" s="396">
        <v>100</v>
      </c>
      <c r="I406" s="76"/>
      <c r="J406" s="390"/>
      <c r="K406" s="390"/>
      <c r="L406" s="15">
        <f>SUM(L407:L409)</f>
        <v>0</v>
      </c>
      <c r="M406" s="15">
        <f>M407</f>
        <v>3268.7</v>
      </c>
      <c r="N406" s="15">
        <f t="shared" ref="N406:W406" si="295">N407</f>
        <v>1675.50361</v>
      </c>
      <c r="O406" s="15">
        <f t="shared" si="295"/>
        <v>3660.9</v>
      </c>
      <c r="P406" s="15">
        <f t="shared" si="295"/>
        <v>3660.9</v>
      </c>
      <c r="Q406" s="15">
        <f t="shared" si="295"/>
        <v>0</v>
      </c>
      <c r="R406" s="15">
        <f t="shared" si="295"/>
        <v>3660.9</v>
      </c>
      <c r="S406" s="15">
        <f t="shared" si="295"/>
        <v>3660.9</v>
      </c>
      <c r="T406" s="15">
        <f t="shared" si="295"/>
        <v>0</v>
      </c>
      <c r="U406" s="15">
        <f t="shared" si="295"/>
        <v>3660.9</v>
      </c>
      <c r="V406" s="15">
        <f t="shared" si="295"/>
        <v>3660.9</v>
      </c>
      <c r="W406" s="15">
        <f t="shared" si="295"/>
        <v>0</v>
      </c>
    </row>
    <row r="407" spans="1:23" s="279" customFormat="1" ht="31.5">
      <c r="A407" s="406" t="s">
        <v>49</v>
      </c>
      <c r="B407" s="433" t="s">
        <v>1041</v>
      </c>
      <c r="C407" s="390"/>
      <c r="D407" s="390"/>
      <c r="E407" s="421"/>
      <c r="F407" s="421"/>
      <c r="G407" s="421"/>
      <c r="H407" s="396">
        <v>100</v>
      </c>
      <c r="I407" s="76"/>
      <c r="J407" s="390"/>
      <c r="K407" s="390"/>
      <c r="L407" s="15">
        <f>L409+L408</f>
        <v>0</v>
      </c>
      <c r="M407" s="15">
        <f>M409+M408</f>
        <v>3268.7</v>
      </c>
      <c r="N407" s="15">
        <f>N409+N408</f>
        <v>1675.50361</v>
      </c>
      <c r="O407" s="15">
        <f t="shared" ref="O407:W407" si="296">O409+O408</f>
        <v>3660.9</v>
      </c>
      <c r="P407" s="15">
        <f t="shared" si="296"/>
        <v>3660.9</v>
      </c>
      <c r="Q407" s="15">
        <f t="shared" si="296"/>
        <v>0</v>
      </c>
      <c r="R407" s="15">
        <f t="shared" si="296"/>
        <v>3660.9</v>
      </c>
      <c r="S407" s="15">
        <f t="shared" si="296"/>
        <v>3660.9</v>
      </c>
      <c r="T407" s="15">
        <f t="shared" si="296"/>
        <v>0</v>
      </c>
      <c r="U407" s="15">
        <f t="shared" si="296"/>
        <v>3660.9</v>
      </c>
      <c r="V407" s="15">
        <f t="shared" si="296"/>
        <v>3660.9</v>
      </c>
      <c r="W407" s="15">
        <f t="shared" si="296"/>
        <v>0</v>
      </c>
    </row>
    <row r="408" spans="1:23" s="279" customFormat="1" ht="252">
      <c r="A408" s="406" t="s">
        <v>1020</v>
      </c>
      <c r="B408" s="398" t="s">
        <v>1023</v>
      </c>
      <c r="C408" s="390"/>
      <c r="D408" s="390"/>
      <c r="E408" s="421" t="s">
        <v>106</v>
      </c>
      <c r="F408" s="421" t="s">
        <v>89</v>
      </c>
      <c r="G408" s="421" t="s">
        <v>107</v>
      </c>
      <c r="H408" s="396">
        <v>100</v>
      </c>
      <c r="I408" s="295" t="s">
        <v>1122</v>
      </c>
      <c r="J408" s="65" t="s">
        <v>1123</v>
      </c>
      <c r="K408" s="390"/>
      <c r="L408" s="15"/>
      <c r="M408" s="15">
        <v>2877</v>
      </c>
      <c r="N408" s="15">
        <v>1499.0284300000001</v>
      </c>
      <c r="O408" s="15">
        <f>SUM(P408:Q408)</f>
        <v>3207.1</v>
      </c>
      <c r="P408" s="90">
        <v>3207.1</v>
      </c>
      <c r="Q408" s="15"/>
      <c r="R408" s="15">
        <f>SUM(S408:T408)</f>
        <v>3207.1</v>
      </c>
      <c r="S408" s="90">
        <v>3207.1</v>
      </c>
      <c r="T408" s="15"/>
      <c r="U408" s="15">
        <f>SUM(V408:W408)</f>
        <v>3207.1</v>
      </c>
      <c r="V408" s="90">
        <v>3207.1</v>
      </c>
      <c r="W408" s="9"/>
    </row>
    <row r="409" spans="1:23" s="279" customFormat="1" ht="157.5">
      <c r="A409" s="406" t="s">
        <v>1033</v>
      </c>
      <c r="B409" s="349" t="s">
        <v>1019</v>
      </c>
      <c r="C409" s="390"/>
      <c r="D409" s="390"/>
      <c r="E409" s="421" t="s">
        <v>119</v>
      </c>
      <c r="F409" s="421" t="s">
        <v>119</v>
      </c>
      <c r="G409" s="421" t="s">
        <v>126</v>
      </c>
      <c r="H409" s="396">
        <v>100</v>
      </c>
      <c r="I409" s="296" t="s">
        <v>1124</v>
      </c>
      <c r="J409" s="65" t="s">
        <v>1125</v>
      </c>
      <c r="K409" s="390"/>
      <c r="L409" s="15"/>
      <c r="M409" s="15">
        <v>391.7</v>
      </c>
      <c r="N409" s="15">
        <v>176.47517999999999</v>
      </c>
      <c r="O409" s="15">
        <f>SUM(P409:Q409)</f>
        <v>453.8</v>
      </c>
      <c r="P409" s="15">
        <v>453.8</v>
      </c>
      <c r="Q409" s="15"/>
      <c r="R409" s="15">
        <f>SUM(S409:T409)</f>
        <v>453.8</v>
      </c>
      <c r="S409" s="15">
        <v>453.8</v>
      </c>
      <c r="T409" s="15"/>
      <c r="U409" s="15">
        <f>SUM(V409:W409)</f>
        <v>453.8</v>
      </c>
      <c r="V409" s="15">
        <v>453.8</v>
      </c>
      <c r="W409" s="9"/>
    </row>
    <row r="410" spans="1:23" s="279" customFormat="1" ht="31.5">
      <c r="A410" s="406" t="s">
        <v>13</v>
      </c>
      <c r="B410" s="433" t="s">
        <v>33</v>
      </c>
      <c r="C410" s="454"/>
      <c r="D410" s="420"/>
      <c r="E410" s="421"/>
      <c r="F410" s="421"/>
      <c r="G410" s="421"/>
      <c r="H410" s="396">
        <v>200</v>
      </c>
      <c r="I410" s="454"/>
      <c r="J410" s="454"/>
      <c r="K410" s="420"/>
      <c r="L410" s="15">
        <f>L411</f>
        <v>0</v>
      </c>
      <c r="M410" s="15">
        <f>M411</f>
        <v>1167.6300000000001</v>
      </c>
      <c r="N410" s="15">
        <f>N411</f>
        <v>582.25904000000003</v>
      </c>
      <c r="O410" s="15">
        <f t="shared" ref="O410:W410" si="297">O411</f>
        <v>986.6</v>
      </c>
      <c r="P410" s="15">
        <f t="shared" si="297"/>
        <v>986.6</v>
      </c>
      <c r="Q410" s="15">
        <f t="shared" si="297"/>
        <v>0</v>
      </c>
      <c r="R410" s="15">
        <f t="shared" si="297"/>
        <v>1266.3999999999999</v>
      </c>
      <c r="S410" s="15">
        <f t="shared" si="297"/>
        <v>1266.3999999999999</v>
      </c>
      <c r="T410" s="15">
        <f t="shared" si="297"/>
        <v>0</v>
      </c>
      <c r="U410" s="15">
        <f t="shared" si="297"/>
        <v>1357.7999999999997</v>
      </c>
      <c r="V410" s="15">
        <f t="shared" si="297"/>
        <v>1357.7999999999997</v>
      </c>
      <c r="W410" s="15">
        <f t="shared" si="297"/>
        <v>0</v>
      </c>
    </row>
    <row r="411" spans="1:23" s="279" customFormat="1" ht="31.5">
      <c r="A411" s="406" t="s">
        <v>50</v>
      </c>
      <c r="B411" s="433" t="s">
        <v>1041</v>
      </c>
      <c r="C411" s="454"/>
      <c r="D411" s="420"/>
      <c r="E411" s="421"/>
      <c r="F411" s="421"/>
      <c r="G411" s="421"/>
      <c r="H411" s="396">
        <v>200</v>
      </c>
      <c r="I411" s="454"/>
      <c r="J411" s="454"/>
      <c r="K411" s="420"/>
      <c r="L411" s="15">
        <f t="shared" ref="L411:W411" si="298">L413+L416+L418+L422+L412</f>
        <v>0</v>
      </c>
      <c r="M411" s="15">
        <f t="shared" si="298"/>
        <v>1167.6300000000001</v>
      </c>
      <c r="N411" s="15">
        <f t="shared" si="298"/>
        <v>582.25904000000003</v>
      </c>
      <c r="O411" s="15">
        <f t="shared" si="298"/>
        <v>986.6</v>
      </c>
      <c r="P411" s="15">
        <f t="shared" si="298"/>
        <v>986.6</v>
      </c>
      <c r="Q411" s="15">
        <f t="shared" si="298"/>
        <v>0</v>
      </c>
      <c r="R411" s="15">
        <f t="shared" si="298"/>
        <v>1266.3999999999999</v>
      </c>
      <c r="S411" s="15">
        <f t="shared" si="298"/>
        <v>1266.3999999999999</v>
      </c>
      <c r="T411" s="15">
        <f t="shared" si="298"/>
        <v>0</v>
      </c>
      <c r="U411" s="15">
        <f t="shared" si="298"/>
        <v>1357.7999999999997</v>
      </c>
      <c r="V411" s="15">
        <f t="shared" si="298"/>
        <v>1357.7999999999997</v>
      </c>
      <c r="W411" s="15">
        <f t="shared" si="298"/>
        <v>0</v>
      </c>
    </row>
    <row r="412" spans="1:23" s="279" customFormat="1" ht="31.5">
      <c r="A412" s="406" t="s">
        <v>1021</v>
      </c>
      <c r="B412" s="356" t="s">
        <v>1038</v>
      </c>
      <c r="C412" s="454"/>
      <c r="D412" s="420"/>
      <c r="E412" s="421" t="s">
        <v>103</v>
      </c>
      <c r="F412" s="421" t="s">
        <v>92</v>
      </c>
      <c r="G412" s="421" t="s">
        <v>222</v>
      </c>
      <c r="H412" s="396">
        <v>200</v>
      </c>
      <c r="I412" s="454"/>
      <c r="J412" s="454"/>
      <c r="K412" s="420"/>
      <c r="L412" s="15"/>
      <c r="M412" s="15"/>
      <c r="N412" s="15"/>
      <c r="O412" s="15"/>
      <c r="P412" s="15"/>
      <c r="Q412" s="15"/>
      <c r="R412" s="15"/>
      <c r="S412" s="15"/>
      <c r="T412" s="15"/>
      <c r="U412" s="15"/>
      <c r="V412" s="15"/>
      <c r="W412" s="269"/>
    </row>
    <row r="413" spans="1:23" s="279" customFormat="1">
      <c r="A413" s="406" t="s">
        <v>1022</v>
      </c>
      <c r="B413" s="825" t="s">
        <v>1023</v>
      </c>
      <c r="C413" s="390"/>
      <c r="D413" s="390"/>
      <c r="E413" s="421" t="s">
        <v>106</v>
      </c>
      <c r="F413" s="421" t="s">
        <v>89</v>
      </c>
      <c r="G413" s="241"/>
      <c r="H413" s="241"/>
      <c r="I413" s="241"/>
      <c r="J413" s="241"/>
      <c r="K413" s="241"/>
      <c r="L413" s="242">
        <f>L414+L415</f>
        <v>0</v>
      </c>
      <c r="M413" s="242">
        <f>M414+M415</f>
        <v>552.69999999999993</v>
      </c>
      <c r="N413" s="242">
        <f t="shared" ref="N413:W413" si="299">N414+N415</f>
        <v>363.49579</v>
      </c>
      <c r="O413" s="242">
        <f t="shared" si="299"/>
        <v>560.5</v>
      </c>
      <c r="P413" s="242">
        <f t="shared" si="299"/>
        <v>560.5</v>
      </c>
      <c r="Q413" s="242">
        <f t="shared" si="299"/>
        <v>0</v>
      </c>
      <c r="R413" s="242">
        <f t="shared" si="299"/>
        <v>678.3</v>
      </c>
      <c r="S413" s="242">
        <f t="shared" si="299"/>
        <v>678.3</v>
      </c>
      <c r="T413" s="242">
        <f t="shared" si="299"/>
        <v>0</v>
      </c>
      <c r="U413" s="242">
        <f t="shared" si="299"/>
        <v>713.3</v>
      </c>
      <c r="V413" s="242">
        <f t="shared" si="299"/>
        <v>713.3</v>
      </c>
      <c r="W413" s="242">
        <f t="shared" si="299"/>
        <v>0</v>
      </c>
    </row>
    <row r="414" spans="1:23" s="279" customFormat="1" ht="189">
      <c r="A414" s="406"/>
      <c r="B414" s="826"/>
      <c r="C414" s="390"/>
      <c r="D414" s="390"/>
      <c r="E414" s="241"/>
      <c r="F414" s="241"/>
      <c r="G414" s="421" t="s">
        <v>107</v>
      </c>
      <c r="H414" s="396">
        <v>200</v>
      </c>
      <c r="I414" s="297" t="s">
        <v>1126</v>
      </c>
      <c r="J414" s="65" t="s">
        <v>1127</v>
      </c>
      <c r="K414" s="390"/>
      <c r="L414" s="15"/>
      <c r="M414" s="15">
        <v>547.29999999999995</v>
      </c>
      <c r="N414" s="15">
        <v>358.09579000000002</v>
      </c>
      <c r="O414" s="15">
        <f>SUM(P414:Q414)</f>
        <v>554.5</v>
      </c>
      <c r="P414" s="15">
        <v>554.5</v>
      </c>
      <c r="Q414" s="15"/>
      <c r="R414" s="15">
        <f>SUM(S414:T414)</f>
        <v>672.3</v>
      </c>
      <c r="S414" s="15">
        <v>672.3</v>
      </c>
      <c r="T414" s="15"/>
      <c r="U414" s="15">
        <f>SUM(V414:W414)</f>
        <v>707.3</v>
      </c>
      <c r="V414" s="15">
        <v>707.3</v>
      </c>
      <c r="W414" s="9"/>
    </row>
    <row r="415" spans="1:23" s="279" customFormat="1" ht="126">
      <c r="A415" s="406"/>
      <c r="B415" s="827"/>
      <c r="C415" s="390"/>
      <c r="D415" s="390"/>
      <c r="E415" s="421"/>
      <c r="F415" s="421"/>
      <c r="G415" s="421" t="s">
        <v>952</v>
      </c>
      <c r="H415" s="396">
        <v>200</v>
      </c>
      <c r="I415" s="297" t="s">
        <v>1135</v>
      </c>
      <c r="J415" s="65" t="s">
        <v>1136</v>
      </c>
      <c r="K415" s="390"/>
      <c r="L415" s="15"/>
      <c r="M415" s="15">
        <v>5.4</v>
      </c>
      <c r="N415" s="15">
        <v>5.4</v>
      </c>
      <c r="O415" s="15">
        <f>SUM(P415:Q415)</f>
        <v>6</v>
      </c>
      <c r="P415" s="15">
        <v>6</v>
      </c>
      <c r="Q415" s="15"/>
      <c r="R415" s="15">
        <f>SUM(S415:T415)</f>
        <v>6</v>
      </c>
      <c r="S415" s="15">
        <v>6</v>
      </c>
      <c r="T415" s="15"/>
      <c r="U415" s="15">
        <f>SUM(V415:W415)</f>
        <v>6</v>
      </c>
      <c r="V415" s="15">
        <v>6</v>
      </c>
      <c r="W415" s="9"/>
    </row>
    <row r="416" spans="1:23" s="279" customFormat="1">
      <c r="A416" s="406" t="s">
        <v>1027</v>
      </c>
      <c r="B416" s="825" t="s">
        <v>1024</v>
      </c>
      <c r="C416" s="390"/>
      <c r="D416" s="390"/>
      <c r="E416" s="421" t="s">
        <v>104</v>
      </c>
      <c r="F416" s="421" t="s">
        <v>112</v>
      </c>
      <c r="G416" s="241"/>
      <c r="H416" s="241"/>
      <c r="I416" s="76"/>
      <c r="J416" s="390"/>
      <c r="K416" s="390"/>
      <c r="L416" s="15">
        <f>L417</f>
        <v>0</v>
      </c>
      <c r="M416" s="15">
        <f t="shared" ref="M416:W416" si="300">M417</f>
        <v>35.4</v>
      </c>
      <c r="N416" s="15">
        <f t="shared" si="300"/>
        <v>0</v>
      </c>
      <c r="O416" s="15">
        <f t="shared" si="300"/>
        <v>30</v>
      </c>
      <c r="P416" s="15">
        <f t="shared" si="300"/>
        <v>30</v>
      </c>
      <c r="Q416" s="15">
        <f t="shared" si="300"/>
        <v>0</v>
      </c>
      <c r="R416" s="15">
        <f t="shared" si="300"/>
        <v>50</v>
      </c>
      <c r="S416" s="15">
        <f t="shared" si="300"/>
        <v>50</v>
      </c>
      <c r="T416" s="15">
        <f t="shared" si="300"/>
        <v>0</v>
      </c>
      <c r="U416" s="15">
        <f t="shared" si="300"/>
        <v>50</v>
      </c>
      <c r="V416" s="15">
        <f t="shared" si="300"/>
        <v>50</v>
      </c>
      <c r="W416" s="15">
        <f t="shared" si="300"/>
        <v>0</v>
      </c>
    </row>
    <row r="417" spans="1:23" s="279" customFormat="1" ht="141.75">
      <c r="A417" s="123"/>
      <c r="B417" s="826"/>
      <c r="C417" s="390"/>
      <c r="D417" s="390"/>
      <c r="E417" s="421"/>
      <c r="F417" s="421"/>
      <c r="G417" s="421" t="s">
        <v>621</v>
      </c>
      <c r="H417" s="396">
        <v>200</v>
      </c>
      <c r="I417" s="297" t="s">
        <v>1130</v>
      </c>
      <c r="J417" s="65" t="s">
        <v>1131</v>
      </c>
      <c r="K417" s="390"/>
      <c r="L417" s="15"/>
      <c r="M417" s="15">
        <v>35.4</v>
      </c>
      <c r="N417" s="15">
        <v>0</v>
      </c>
      <c r="O417" s="15">
        <f>SUM(P417:Q417)</f>
        <v>30</v>
      </c>
      <c r="P417" s="15">
        <v>30</v>
      </c>
      <c r="Q417" s="15"/>
      <c r="R417" s="15">
        <f>SUM(S417:T417)</f>
        <v>50</v>
      </c>
      <c r="S417" s="15">
        <v>50</v>
      </c>
      <c r="T417" s="15"/>
      <c r="U417" s="15">
        <f>SUM(V417:W417)</f>
        <v>50</v>
      </c>
      <c r="V417" s="15">
        <v>50</v>
      </c>
      <c r="W417" s="9"/>
    </row>
    <row r="418" spans="1:23" s="279" customFormat="1">
      <c r="A418" s="279" t="s">
        <v>1032</v>
      </c>
      <c r="B418" s="825" t="s">
        <v>1019</v>
      </c>
      <c r="C418" s="390"/>
      <c r="D418" s="390"/>
      <c r="E418" s="421" t="s">
        <v>119</v>
      </c>
      <c r="F418" s="421" t="s">
        <v>106</v>
      </c>
      <c r="G418" s="421"/>
      <c r="H418" s="396">
        <v>200</v>
      </c>
      <c r="I418" s="76"/>
      <c r="J418" s="390"/>
      <c r="K418" s="390"/>
      <c r="L418" s="15">
        <f t="shared" ref="L418:W418" si="301">SUM(L419:L421)</f>
        <v>0</v>
      </c>
      <c r="M418" s="15">
        <f t="shared" si="301"/>
        <v>519.4</v>
      </c>
      <c r="N418" s="15">
        <f t="shared" si="301"/>
        <v>182.69177999999999</v>
      </c>
      <c r="O418" s="15">
        <f t="shared" si="301"/>
        <v>280</v>
      </c>
      <c r="P418" s="15">
        <f t="shared" si="301"/>
        <v>280</v>
      </c>
      <c r="Q418" s="15">
        <f t="shared" si="301"/>
        <v>0</v>
      </c>
      <c r="R418" s="15">
        <f t="shared" si="301"/>
        <v>420</v>
      </c>
      <c r="S418" s="15">
        <f t="shared" si="301"/>
        <v>420</v>
      </c>
      <c r="T418" s="15">
        <f t="shared" si="301"/>
        <v>0</v>
      </c>
      <c r="U418" s="15">
        <f t="shared" si="301"/>
        <v>466.4</v>
      </c>
      <c r="V418" s="15">
        <f t="shared" si="301"/>
        <v>466.4</v>
      </c>
      <c r="W418" s="15">
        <f t="shared" si="301"/>
        <v>0</v>
      </c>
    </row>
    <row r="419" spans="1:23" s="279" customFormat="1" ht="330.75">
      <c r="B419" s="826"/>
      <c r="C419" s="390"/>
      <c r="D419" s="390"/>
      <c r="E419" s="421"/>
      <c r="F419" s="421"/>
      <c r="G419" s="421" t="s">
        <v>241</v>
      </c>
      <c r="H419" s="396">
        <v>200</v>
      </c>
      <c r="I419" s="297" t="s">
        <v>1132</v>
      </c>
      <c r="J419" s="65" t="s">
        <v>1133</v>
      </c>
      <c r="K419" s="390"/>
      <c r="L419" s="15"/>
      <c r="M419" s="15">
        <v>319</v>
      </c>
      <c r="N419" s="15">
        <v>5</v>
      </c>
      <c r="O419" s="15">
        <f t="shared" ref="O419:O421" si="302">SUM(P419:Q419)</f>
        <v>100</v>
      </c>
      <c r="P419" s="15">
        <v>100</v>
      </c>
      <c r="Q419" s="15"/>
      <c r="R419" s="15">
        <f t="shared" ref="R419:R421" si="303">SUM(S419:T419)</f>
        <v>230</v>
      </c>
      <c r="S419" s="15">
        <v>230</v>
      </c>
      <c r="T419" s="15"/>
      <c r="U419" s="15">
        <f t="shared" ref="U419:U421" si="304">SUM(V419:W419)</f>
        <v>276.39999999999998</v>
      </c>
      <c r="V419" s="15">
        <v>276.39999999999998</v>
      </c>
      <c r="W419" s="9"/>
    </row>
    <row r="420" spans="1:23" s="279" customFormat="1" ht="330.75">
      <c r="B420" s="826"/>
      <c r="C420" s="390"/>
      <c r="D420" s="390"/>
      <c r="E420" s="421"/>
      <c r="F420" s="421"/>
      <c r="G420" s="421" t="s">
        <v>865</v>
      </c>
      <c r="H420" s="396">
        <v>200</v>
      </c>
      <c r="I420" s="297" t="s">
        <v>1132</v>
      </c>
      <c r="J420" s="65" t="s">
        <v>1134</v>
      </c>
      <c r="K420" s="390"/>
      <c r="L420" s="15"/>
      <c r="M420" s="15">
        <v>180.4</v>
      </c>
      <c r="N420" s="15">
        <v>177.69177999999999</v>
      </c>
      <c r="O420" s="15">
        <f t="shared" si="302"/>
        <v>180</v>
      </c>
      <c r="P420" s="15">
        <v>180</v>
      </c>
      <c r="Q420" s="15"/>
      <c r="R420" s="15">
        <f t="shared" si="303"/>
        <v>190</v>
      </c>
      <c r="S420" s="15">
        <v>190</v>
      </c>
      <c r="T420" s="15"/>
      <c r="U420" s="15">
        <f t="shared" si="304"/>
        <v>190</v>
      </c>
      <c r="V420" s="15">
        <v>190</v>
      </c>
      <c r="W420" s="9"/>
    </row>
    <row r="421" spans="1:23" s="279" customFormat="1">
      <c r="B421" s="826"/>
      <c r="C421" s="390"/>
      <c r="D421" s="390"/>
      <c r="E421" s="421"/>
      <c r="F421" s="421"/>
      <c r="G421" s="421" t="s">
        <v>1028</v>
      </c>
      <c r="H421" s="396">
        <v>200</v>
      </c>
      <c r="I421" s="76"/>
      <c r="J421" s="390"/>
      <c r="K421" s="390"/>
      <c r="L421" s="15"/>
      <c r="M421" s="15">
        <v>20</v>
      </c>
      <c r="N421" s="15">
        <v>0</v>
      </c>
      <c r="O421" s="15">
        <f t="shared" si="302"/>
        <v>0</v>
      </c>
      <c r="P421" s="15"/>
      <c r="Q421" s="15"/>
      <c r="R421" s="15">
        <f t="shared" si="303"/>
        <v>0</v>
      </c>
      <c r="S421" s="15"/>
      <c r="T421" s="15"/>
      <c r="U421" s="15">
        <f t="shared" si="304"/>
        <v>0</v>
      </c>
      <c r="V421" s="15"/>
      <c r="W421" s="9"/>
    </row>
    <row r="422" spans="1:23" s="279" customFormat="1" ht="157.5">
      <c r="B422" s="827"/>
      <c r="C422" s="390"/>
      <c r="D422" s="390"/>
      <c r="E422" s="421" t="s">
        <v>119</v>
      </c>
      <c r="F422" s="421" t="s">
        <v>119</v>
      </c>
      <c r="G422" s="421" t="s">
        <v>126</v>
      </c>
      <c r="H422" s="396">
        <v>200</v>
      </c>
      <c r="I422" s="297" t="s">
        <v>1128</v>
      </c>
      <c r="J422" s="65" t="s">
        <v>1129</v>
      </c>
      <c r="K422" s="390"/>
      <c r="L422" s="15"/>
      <c r="M422" s="15">
        <v>60.13</v>
      </c>
      <c r="N422" s="15">
        <v>36.071469999999998</v>
      </c>
      <c r="O422" s="15">
        <f>SUM(P422:Q422)</f>
        <v>116.1</v>
      </c>
      <c r="P422" s="15">
        <v>116.1</v>
      </c>
      <c r="Q422" s="15"/>
      <c r="R422" s="15">
        <f>SUM(S422:T422)</f>
        <v>118.1</v>
      </c>
      <c r="S422" s="15">
        <v>118.1</v>
      </c>
      <c r="T422" s="15"/>
      <c r="U422" s="15">
        <f>SUM(V422:W422)</f>
        <v>128.1</v>
      </c>
      <c r="V422" s="15">
        <v>128.1</v>
      </c>
      <c r="W422" s="9"/>
    </row>
    <row r="423" spans="1:23" s="279" customFormat="1">
      <c r="A423" s="406" t="s">
        <v>51</v>
      </c>
      <c r="B423" s="433" t="s">
        <v>32</v>
      </c>
      <c r="C423" s="454"/>
      <c r="D423" s="420"/>
      <c r="E423" s="421"/>
      <c r="F423" s="421"/>
      <c r="G423" s="421"/>
      <c r="H423" s="396">
        <v>800</v>
      </c>
      <c r="I423" s="454"/>
      <c r="J423" s="454"/>
      <c r="K423" s="420"/>
      <c r="L423" s="15">
        <f>L424</f>
        <v>0</v>
      </c>
      <c r="M423" s="15">
        <f>M424</f>
        <v>25</v>
      </c>
      <c r="N423" s="15">
        <f t="shared" ref="N423:W424" si="305">N424</f>
        <v>13.621969999999999</v>
      </c>
      <c r="O423" s="15">
        <f t="shared" si="305"/>
        <v>15</v>
      </c>
      <c r="P423" s="15">
        <f t="shared" si="305"/>
        <v>15</v>
      </c>
      <c r="Q423" s="15">
        <f t="shared" si="305"/>
        <v>0</v>
      </c>
      <c r="R423" s="15">
        <f t="shared" si="305"/>
        <v>15</v>
      </c>
      <c r="S423" s="15">
        <f t="shared" si="305"/>
        <v>15</v>
      </c>
      <c r="T423" s="15">
        <f t="shared" si="305"/>
        <v>0</v>
      </c>
      <c r="U423" s="15">
        <f t="shared" si="305"/>
        <v>15</v>
      </c>
      <c r="V423" s="15">
        <f t="shared" si="305"/>
        <v>15</v>
      </c>
      <c r="W423" s="15">
        <f t="shared" si="305"/>
        <v>0</v>
      </c>
    </row>
    <row r="424" spans="1:23" s="279" customFormat="1" ht="31.5">
      <c r="A424" s="406" t="s">
        <v>52</v>
      </c>
      <c r="B424" s="433" t="s">
        <v>1041</v>
      </c>
      <c r="C424" s="454"/>
      <c r="D424" s="420"/>
      <c r="E424" s="421"/>
      <c r="F424" s="421"/>
      <c r="G424" s="421"/>
      <c r="H424" s="396">
        <v>800</v>
      </c>
      <c r="I424" s="454"/>
      <c r="J424" s="454"/>
      <c r="K424" s="420"/>
      <c r="L424" s="15">
        <f>L425</f>
        <v>0</v>
      </c>
      <c r="M424" s="15">
        <f t="shared" ref="M424" si="306">M425</f>
        <v>25</v>
      </c>
      <c r="N424" s="15">
        <f t="shared" si="305"/>
        <v>13.621969999999999</v>
      </c>
      <c r="O424" s="15">
        <f t="shared" si="305"/>
        <v>15</v>
      </c>
      <c r="P424" s="15">
        <f t="shared" si="305"/>
        <v>15</v>
      </c>
      <c r="Q424" s="15">
        <f t="shared" si="305"/>
        <v>0</v>
      </c>
      <c r="R424" s="15">
        <f t="shared" si="305"/>
        <v>15</v>
      </c>
      <c r="S424" s="15">
        <f t="shared" si="305"/>
        <v>15</v>
      </c>
      <c r="T424" s="15">
        <f t="shared" si="305"/>
        <v>0</v>
      </c>
      <c r="U424" s="15">
        <f t="shared" si="305"/>
        <v>15</v>
      </c>
      <c r="V424" s="15">
        <f t="shared" si="305"/>
        <v>15</v>
      </c>
      <c r="W424" s="15">
        <f t="shared" si="305"/>
        <v>0</v>
      </c>
    </row>
    <row r="425" spans="1:23" s="279" customFormat="1" ht="141.75">
      <c r="A425" s="406" t="s">
        <v>1025</v>
      </c>
      <c r="B425" s="433" t="s">
        <v>1023</v>
      </c>
      <c r="C425" s="390"/>
      <c r="D425" s="390"/>
      <c r="E425" s="421" t="s">
        <v>106</v>
      </c>
      <c r="F425" s="421" t="s">
        <v>89</v>
      </c>
      <c r="G425" s="421" t="s">
        <v>107</v>
      </c>
      <c r="H425" s="396">
        <v>800</v>
      </c>
      <c r="I425" s="298" t="s">
        <v>1137</v>
      </c>
      <c r="J425" s="299" t="s">
        <v>1138</v>
      </c>
      <c r="K425" s="390"/>
      <c r="L425" s="15"/>
      <c r="M425" s="15">
        <v>25</v>
      </c>
      <c r="N425" s="15">
        <v>13.621969999999999</v>
      </c>
      <c r="O425" s="15">
        <f>SUM(P425:Q425)</f>
        <v>15</v>
      </c>
      <c r="P425" s="15">
        <v>15</v>
      </c>
      <c r="Q425" s="15"/>
      <c r="R425" s="15">
        <f>SUM(S425:T425)</f>
        <v>15</v>
      </c>
      <c r="S425" s="15">
        <v>15</v>
      </c>
      <c r="T425" s="15"/>
      <c r="U425" s="15">
        <f>SUM(V425:W425)</f>
        <v>15</v>
      </c>
      <c r="V425" s="15">
        <v>15</v>
      </c>
      <c r="W425" s="9"/>
    </row>
    <row r="426" spans="1:23" s="151" customFormat="1">
      <c r="A426" s="838" t="s">
        <v>79</v>
      </c>
      <c r="B426" s="847"/>
      <c r="C426" s="847"/>
      <c r="D426" s="847"/>
      <c r="E426" s="847"/>
      <c r="F426" s="847"/>
      <c r="G426" s="847"/>
      <c r="H426" s="847"/>
      <c r="I426" s="847"/>
      <c r="J426" s="847"/>
      <c r="K426" s="848"/>
      <c r="L426" s="149">
        <f t="shared" ref="L426:N426" si="307">L427</f>
        <v>4204.5</v>
      </c>
      <c r="M426" s="149">
        <f t="shared" si="307"/>
        <v>0</v>
      </c>
      <c r="N426" s="149">
        <f t="shared" si="307"/>
        <v>0</v>
      </c>
      <c r="O426" s="149">
        <f>SUM(P426:Q426)</f>
        <v>0</v>
      </c>
      <c r="P426" s="149"/>
      <c r="Q426" s="149"/>
      <c r="R426" s="149">
        <f>SUM(S426:T426)</f>
        <v>0</v>
      </c>
      <c r="S426" s="149"/>
      <c r="T426" s="149"/>
      <c r="U426" s="149">
        <f>SUM(V426:W426)</f>
        <v>0</v>
      </c>
      <c r="V426" s="149"/>
      <c r="W426" s="150"/>
    </row>
    <row r="427" spans="1:23" s="29" customFormat="1">
      <c r="A427" s="841" t="s">
        <v>37</v>
      </c>
      <c r="B427" s="842"/>
      <c r="C427" s="842"/>
      <c r="D427" s="842"/>
      <c r="E427" s="842"/>
      <c r="F427" s="842"/>
      <c r="G427" s="842"/>
      <c r="H427" s="842"/>
      <c r="I427" s="842"/>
      <c r="J427" s="842"/>
      <c r="K427" s="843"/>
      <c r="L427" s="7">
        <f>SUM(L428)</f>
        <v>4204.5</v>
      </c>
      <c r="M427" s="7">
        <f t="shared" ref="M427:W427" si="308">SUM(M428)</f>
        <v>0</v>
      </c>
      <c r="N427" s="7">
        <f t="shared" si="308"/>
        <v>0</v>
      </c>
      <c r="O427" s="7">
        <f t="shared" si="308"/>
        <v>0</v>
      </c>
      <c r="P427" s="7">
        <f t="shared" si="308"/>
        <v>0</v>
      </c>
      <c r="Q427" s="7">
        <f t="shared" si="308"/>
        <v>0</v>
      </c>
      <c r="R427" s="7">
        <f t="shared" si="308"/>
        <v>0</v>
      </c>
      <c r="S427" s="7">
        <f t="shared" si="308"/>
        <v>0</v>
      </c>
      <c r="T427" s="7">
        <f t="shared" si="308"/>
        <v>0</v>
      </c>
      <c r="U427" s="7">
        <f t="shared" si="308"/>
        <v>0</v>
      </c>
      <c r="V427" s="7">
        <f t="shared" si="308"/>
        <v>0</v>
      </c>
      <c r="W427" s="7">
        <f t="shared" si="308"/>
        <v>0</v>
      </c>
    </row>
    <row r="428" spans="1:23" s="26" customFormat="1" ht="78.75">
      <c r="A428" s="384" t="s">
        <v>34</v>
      </c>
      <c r="B428" s="433" t="s">
        <v>99</v>
      </c>
      <c r="C428" s="446"/>
      <c r="D428" s="393"/>
      <c r="E428" s="433"/>
      <c r="F428" s="433"/>
      <c r="G428" s="433"/>
      <c r="H428" s="396">
        <v>600</v>
      </c>
      <c r="I428" s="454"/>
      <c r="J428" s="446"/>
      <c r="K428" s="393"/>
      <c r="L428" s="15">
        <f t="shared" ref="L428" si="309">SUM(L429:L434)</f>
        <v>4204.5</v>
      </c>
      <c r="M428" s="15"/>
      <c r="N428" s="15"/>
      <c r="O428" s="15"/>
      <c r="P428" s="15"/>
      <c r="Q428" s="15"/>
      <c r="R428" s="15"/>
      <c r="S428" s="15"/>
      <c r="T428" s="15"/>
      <c r="U428" s="15"/>
      <c r="V428" s="15"/>
      <c r="W428" s="9"/>
    </row>
    <row r="429" spans="1:23" s="138" customFormat="1" ht="409.5">
      <c r="A429" s="384" t="s">
        <v>44</v>
      </c>
      <c r="B429" s="433" t="s">
        <v>310</v>
      </c>
      <c r="C429" s="4" t="s">
        <v>311</v>
      </c>
      <c r="D429" s="393"/>
      <c r="E429" s="421" t="s">
        <v>106</v>
      </c>
      <c r="F429" s="421">
        <v>10</v>
      </c>
      <c r="G429" s="433">
        <v>202010590</v>
      </c>
      <c r="H429" s="396">
        <v>611</v>
      </c>
      <c r="I429" s="72" t="s">
        <v>896</v>
      </c>
      <c r="J429" s="4" t="s">
        <v>897</v>
      </c>
      <c r="K429" s="393"/>
      <c r="L429" s="15">
        <v>3530.4</v>
      </c>
      <c r="M429" s="15"/>
      <c r="N429" s="15"/>
      <c r="O429" s="15"/>
      <c r="P429" s="15"/>
      <c r="Q429" s="15"/>
      <c r="R429" s="15"/>
      <c r="S429" s="15"/>
      <c r="T429" s="15"/>
      <c r="U429" s="15"/>
      <c r="V429" s="15"/>
      <c r="W429" s="9"/>
    </row>
    <row r="430" spans="1:23" s="151" customFormat="1" ht="409.5">
      <c r="A430" s="384" t="s">
        <v>80</v>
      </c>
      <c r="B430" s="433" t="s">
        <v>310</v>
      </c>
      <c r="C430" s="390" t="s">
        <v>178</v>
      </c>
      <c r="D430" s="393"/>
      <c r="E430" s="421" t="s">
        <v>106</v>
      </c>
      <c r="F430" s="421" t="s">
        <v>89</v>
      </c>
      <c r="G430" s="421" t="s">
        <v>952</v>
      </c>
      <c r="H430" s="396">
        <v>611</v>
      </c>
      <c r="I430" s="6" t="s">
        <v>898</v>
      </c>
      <c r="J430" s="390" t="s">
        <v>899</v>
      </c>
      <c r="K430" s="393"/>
      <c r="L430" s="58">
        <v>6</v>
      </c>
      <c r="M430" s="15"/>
      <c r="N430" s="58"/>
      <c r="O430" s="15"/>
      <c r="P430" s="15"/>
      <c r="Q430" s="15"/>
      <c r="R430" s="15"/>
      <c r="S430" s="15"/>
      <c r="T430" s="15"/>
      <c r="U430" s="15"/>
      <c r="V430" s="15"/>
      <c r="W430" s="9"/>
    </row>
    <row r="431" spans="1:23" ht="409.5">
      <c r="A431" s="384" t="s">
        <v>312</v>
      </c>
      <c r="B431" s="433" t="s">
        <v>313</v>
      </c>
      <c r="C431" s="390" t="s">
        <v>900</v>
      </c>
      <c r="D431" s="393"/>
      <c r="E431" s="421" t="s">
        <v>119</v>
      </c>
      <c r="F431" s="421" t="s">
        <v>106</v>
      </c>
      <c r="G431" s="421" t="s">
        <v>241</v>
      </c>
      <c r="H431" s="385" t="s">
        <v>314</v>
      </c>
      <c r="I431" s="6" t="s">
        <v>901</v>
      </c>
      <c r="J431" s="390" t="s">
        <v>902</v>
      </c>
      <c r="K431" s="393"/>
      <c r="L431" s="58">
        <v>187.8</v>
      </c>
      <c r="M431" s="15"/>
      <c r="N431" s="58"/>
      <c r="O431" s="15"/>
      <c r="P431" s="15"/>
      <c r="Q431" s="15"/>
      <c r="R431" s="15"/>
      <c r="S431" s="15"/>
      <c r="T431" s="15"/>
      <c r="U431" s="15"/>
      <c r="V431" s="15"/>
      <c r="W431" s="9"/>
    </row>
    <row r="432" spans="1:23" ht="409.5">
      <c r="A432" s="384" t="s">
        <v>115</v>
      </c>
      <c r="B432" s="433" t="s">
        <v>313</v>
      </c>
      <c r="C432" s="390" t="s">
        <v>191</v>
      </c>
      <c r="D432" s="393"/>
      <c r="E432" s="421" t="s">
        <v>119</v>
      </c>
      <c r="F432" s="421" t="s">
        <v>106</v>
      </c>
      <c r="G432" s="421" t="s">
        <v>865</v>
      </c>
      <c r="H432" s="385" t="s">
        <v>314</v>
      </c>
      <c r="I432" s="6" t="s">
        <v>903</v>
      </c>
      <c r="J432" s="270" t="s">
        <v>904</v>
      </c>
      <c r="K432" s="393"/>
      <c r="L432" s="58">
        <v>134</v>
      </c>
      <c r="M432" s="15"/>
      <c r="N432" s="58"/>
      <c r="O432" s="15"/>
      <c r="P432" s="15"/>
      <c r="Q432" s="15"/>
      <c r="R432" s="15"/>
      <c r="S432" s="15"/>
      <c r="T432" s="15"/>
      <c r="U432" s="15"/>
      <c r="V432" s="15"/>
      <c r="W432" s="9"/>
    </row>
    <row r="433" spans="1:23" ht="409.5">
      <c r="A433" s="384" t="s">
        <v>116</v>
      </c>
      <c r="B433" s="433" t="s">
        <v>313</v>
      </c>
      <c r="C433" s="390" t="s">
        <v>191</v>
      </c>
      <c r="D433" s="393"/>
      <c r="E433" s="421" t="s">
        <v>119</v>
      </c>
      <c r="F433" s="421" t="s">
        <v>119</v>
      </c>
      <c r="G433" s="421" t="s">
        <v>126</v>
      </c>
      <c r="H433" s="385" t="s">
        <v>314</v>
      </c>
      <c r="I433" s="6" t="s">
        <v>905</v>
      </c>
      <c r="J433" s="270" t="s">
        <v>906</v>
      </c>
      <c r="K433" s="393"/>
      <c r="L433" s="58">
        <v>304.89999999999998</v>
      </c>
      <c r="M433" s="15"/>
      <c r="N433" s="58"/>
      <c r="O433" s="15"/>
      <c r="P433" s="15"/>
      <c r="Q433" s="15"/>
      <c r="R433" s="15"/>
      <c r="S433" s="15"/>
      <c r="T433" s="15"/>
      <c r="U433" s="15"/>
      <c r="V433" s="15"/>
      <c r="W433" s="9"/>
    </row>
    <row r="434" spans="1:23" s="151" customFormat="1" ht="409.5">
      <c r="A434" s="384" t="s">
        <v>185</v>
      </c>
      <c r="B434" s="433" t="s">
        <v>315</v>
      </c>
      <c r="C434" s="4" t="s">
        <v>316</v>
      </c>
      <c r="D434" s="393"/>
      <c r="E434" s="421" t="s">
        <v>104</v>
      </c>
      <c r="F434" s="421" t="s">
        <v>112</v>
      </c>
      <c r="G434" s="421" t="s">
        <v>621</v>
      </c>
      <c r="H434" s="396">
        <v>611</v>
      </c>
      <c r="I434" s="72" t="s">
        <v>907</v>
      </c>
      <c r="J434" s="73" t="s">
        <v>908</v>
      </c>
      <c r="K434" s="393"/>
      <c r="L434" s="15">
        <v>41.4</v>
      </c>
      <c r="M434" s="15"/>
      <c r="N434" s="15"/>
      <c r="O434" s="15"/>
      <c r="P434" s="15"/>
      <c r="Q434" s="15"/>
      <c r="R434" s="15"/>
      <c r="S434" s="15"/>
      <c r="T434" s="15"/>
      <c r="U434" s="15"/>
      <c r="V434" s="15"/>
      <c r="W434" s="9"/>
    </row>
    <row r="435" spans="1:23" s="29" customFormat="1" ht="31.5">
      <c r="A435" s="38" t="s">
        <v>317</v>
      </c>
      <c r="B435" s="39" t="s">
        <v>929</v>
      </c>
      <c r="C435" s="40"/>
      <c r="D435" s="40"/>
      <c r="E435" s="40"/>
      <c r="F435" s="40"/>
      <c r="G435" s="40"/>
      <c r="H435" s="40"/>
      <c r="I435" s="40"/>
      <c r="J435" s="40"/>
      <c r="K435" s="40" t="s">
        <v>66</v>
      </c>
      <c r="L435" s="10">
        <f t="shared" ref="L435:N435" si="310">SUM(L436)</f>
        <v>6428.9</v>
      </c>
      <c r="M435" s="10">
        <f t="shared" si="310"/>
        <v>6758.2010000000009</v>
      </c>
      <c r="N435" s="10">
        <f t="shared" si="310"/>
        <v>4142.0816699999996</v>
      </c>
      <c r="O435" s="10">
        <f t="shared" ref="O435:W435" si="311">SUM(O436)</f>
        <v>6789.7000000000007</v>
      </c>
      <c r="P435" s="10">
        <f t="shared" si="311"/>
        <v>6789.7000000000007</v>
      </c>
      <c r="Q435" s="10">
        <f t="shared" si="311"/>
        <v>0</v>
      </c>
      <c r="R435" s="10">
        <f t="shared" si="311"/>
        <v>7138.5000000000009</v>
      </c>
      <c r="S435" s="10">
        <f t="shared" si="311"/>
        <v>7138.5000000000009</v>
      </c>
      <c r="T435" s="10">
        <f t="shared" si="311"/>
        <v>0</v>
      </c>
      <c r="U435" s="10">
        <f t="shared" si="311"/>
        <v>7274.4000000000005</v>
      </c>
      <c r="V435" s="10">
        <f t="shared" si="311"/>
        <v>7274.4000000000005</v>
      </c>
      <c r="W435" s="220">
        <f t="shared" si="311"/>
        <v>0</v>
      </c>
    </row>
    <row r="436" spans="1:23" s="143" customFormat="1">
      <c r="A436" s="136" t="s">
        <v>9</v>
      </c>
      <c r="B436" s="844" t="s">
        <v>71</v>
      </c>
      <c r="C436" s="845"/>
      <c r="D436" s="845"/>
      <c r="E436" s="845"/>
      <c r="F436" s="845"/>
      <c r="G436" s="845"/>
      <c r="H436" s="845"/>
      <c r="I436" s="845"/>
      <c r="J436" s="845"/>
      <c r="K436" s="846"/>
      <c r="L436" s="137">
        <f>SUM(L437,L461,L441)</f>
        <v>6428.9</v>
      </c>
      <c r="M436" s="137">
        <f>SUM(M437,M461,M441)</f>
        <v>6758.2010000000009</v>
      </c>
      <c r="N436" s="137">
        <f>SUM(N437,N461,N441)</f>
        <v>4142.0816699999996</v>
      </c>
      <c r="O436" s="137">
        <f t="shared" ref="O436:W436" si="312">SUM(O437,O461,O441)</f>
        <v>6789.7000000000007</v>
      </c>
      <c r="P436" s="137">
        <f t="shared" si="312"/>
        <v>6789.7000000000007</v>
      </c>
      <c r="Q436" s="137">
        <f t="shared" si="312"/>
        <v>0</v>
      </c>
      <c r="R436" s="137">
        <f t="shared" si="312"/>
        <v>7138.5000000000009</v>
      </c>
      <c r="S436" s="137">
        <f t="shared" si="312"/>
        <v>7138.5000000000009</v>
      </c>
      <c r="T436" s="137">
        <f t="shared" si="312"/>
        <v>0</v>
      </c>
      <c r="U436" s="137">
        <f t="shared" si="312"/>
        <v>7274.4000000000005</v>
      </c>
      <c r="V436" s="137">
        <f t="shared" si="312"/>
        <v>7274.4000000000005</v>
      </c>
      <c r="W436" s="137">
        <f t="shared" si="312"/>
        <v>0</v>
      </c>
    </row>
    <row r="437" spans="1:23" s="151" customFormat="1">
      <c r="A437" s="838" t="s">
        <v>58</v>
      </c>
      <c r="B437" s="847"/>
      <c r="C437" s="847"/>
      <c r="D437" s="847"/>
      <c r="E437" s="847"/>
      <c r="F437" s="847"/>
      <c r="G437" s="847"/>
      <c r="H437" s="847"/>
      <c r="I437" s="847"/>
      <c r="J437" s="847"/>
      <c r="K437" s="848"/>
      <c r="L437" s="149">
        <f t="shared" ref="L437" si="313">SUM(L438:L440)</f>
        <v>2818</v>
      </c>
      <c r="M437" s="149">
        <f t="shared" ref="M437:N437" si="314">SUM(M438:M440)</f>
        <v>2753.1200000000003</v>
      </c>
      <c r="N437" s="149">
        <f t="shared" si="314"/>
        <v>1725.2009</v>
      </c>
      <c r="O437" s="149">
        <f t="shared" ref="O437:W437" si="315">SUM(O438:O440)</f>
        <v>2485.4999999999995</v>
      </c>
      <c r="P437" s="149">
        <f t="shared" si="315"/>
        <v>2485.4999999999995</v>
      </c>
      <c r="Q437" s="149">
        <f t="shared" si="315"/>
        <v>0</v>
      </c>
      <c r="R437" s="149">
        <f t="shared" si="315"/>
        <v>2661.8</v>
      </c>
      <c r="S437" s="149">
        <f t="shared" si="315"/>
        <v>2661.8</v>
      </c>
      <c r="T437" s="149">
        <f t="shared" si="315"/>
        <v>0</v>
      </c>
      <c r="U437" s="149">
        <f t="shared" si="315"/>
        <v>2764</v>
      </c>
      <c r="V437" s="149">
        <f t="shared" si="315"/>
        <v>2764</v>
      </c>
      <c r="W437" s="150">
        <f t="shared" si="315"/>
        <v>0</v>
      </c>
    </row>
    <row r="438" spans="1:23" s="29" customFormat="1">
      <c r="A438" s="406" t="s">
        <v>10</v>
      </c>
      <c r="B438" s="433" t="s">
        <v>72</v>
      </c>
      <c r="C438" s="390"/>
      <c r="D438" s="390"/>
      <c r="E438" s="421" t="s">
        <v>103</v>
      </c>
      <c r="F438" s="421" t="s">
        <v>104</v>
      </c>
      <c r="G438" s="433">
        <v>7770100190</v>
      </c>
      <c r="H438" s="396">
        <v>100</v>
      </c>
      <c r="I438" s="764" t="s">
        <v>1141</v>
      </c>
      <c r="J438" s="729" t="s">
        <v>318</v>
      </c>
      <c r="K438" s="729" t="s">
        <v>266</v>
      </c>
      <c r="L438" s="15">
        <v>2545.6999999999998</v>
      </c>
      <c r="M438" s="15">
        <v>2373</v>
      </c>
      <c r="N438" s="15">
        <v>1526.5602100000001</v>
      </c>
      <c r="O438" s="15">
        <f>SUM(P438:Q438)</f>
        <v>2110.1999999999998</v>
      </c>
      <c r="P438" s="15">
        <v>2110.1999999999998</v>
      </c>
      <c r="Q438" s="15"/>
      <c r="R438" s="15">
        <f>SUM(S438:T438)</f>
        <v>2272.8000000000002</v>
      </c>
      <c r="S438" s="15">
        <v>2272.8000000000002</v>
      </c>
      <c r="T438" s="15"/>
      <c r="U438" s="15">
        <f>SUM(V438:W438)</f>
        <v>2373.5</v>
      </c>
      <c r="V438" s="15">
        <v>2373.5</v>
      </c>
      <c r="W438" s="9"/>
    </row>
    <row r="439" spans="1:23" s="29" customFormat="1" ht="31.5">
      <c r="A439" s="406" t="s">
        <v>11</v>
      </c>
      <c r="B439" s="433" t="s">
        <v>73</v>
      </c>
      <c r="C439" s="454"/>
      <c r="D439" s="420"/>
      <c r="E439" s="421" t="s">
        <v>103</v>
      </c>
      <c r="F439" s="421" t="s">
        <v>104</v>
      </c>
      <c r="G439" s="433">
        <v>7770100190</v>
      </c>
      <c r="H439" s="396">
        <v>200</v>
      </c>
      <c r="I439" s="932"/>
      <c r="J439" s="730"/>
      <c r="K439" s="730"/>
      <c r="L439" s="15">
        <v>259.8</v>
      </c>
      <c r="M439" s="15">
        <v>369.3</v>
      </c>
      <c r="N439" s="15">
        <v>198.64057</v>
      </c>
      <c r="O439" s="15">
        <f>SUM(P439:Q439)</f>
        <v>375.2</v>
      </c>
      <c r="P439" s="15">
        <v>375.2</v>
      </c>
      <c r="Q439" s="15"/>
      <c r="R439" s="15">
        <f>SUM(S439:T439)</f>
        <v>388.9</v>
      </c>
      <c r="S439" s="15">
        <v>388.9</v>
      </c>
      <c r="T439" s="15"/>
      <c r="U439" s="15">
        <f>SUM(V439:W439)</f>
        <v>390.4</v>
      </c>
      <c r="V439" s="15">
        <v>390.4</v>
      </c>
      <c r="W439" s="9"/>
    </row>
    <row r="440" spans="1:23" s="29" customFormat="1">
      <c r="A440" s="406" t="s">
        <v>21</v>
      </c>
      <c r="B440" s="433" t="s">
        <v>32</v>
      </c>
      <c r="C440" s="454"/>
      <c r="D440" s="420"/>
      <c r="E440" s="421" t="s">
        <v>103</v>
      </c>
      <c r="F440" s="421" t="s">
        <v>104</v>
      </c>
      <c r="G440" s="433">
        <v>7770100190</v>
      </c>
      <c r="H440" s="396">
        <v>800</v>
      </c>
      <c r="I440" s="930"/>
      <c r="J440" s="731"/>
      <c r="K440" s="731"/>
      <c r="L440" s="15">
        <v>12.5</v>
      </c>
      <c r="M440" s="15">
        <v>10.82</v>
      </c>
      <c r="N440" s="15">
        <v>1.2E-4</v>
      </c>
      <c r="O440" s="15">
        <f>SUM(P440:Q440)</f>
        <v>0.1</v>
      </c>
      <c r="P440" s="15">
        <v>0.1</v>
      </c>
      <c r="Q440" s="15"/>
      <c r="R440" s="15">
        <f>SUM(S440:T440)</f>
        <v>0.1</v>
      </c>
      <c r="S440" s="15">
        <v>0.1</v>
      </c>
      <c r="T440" s="15"/>
      <c r="U440" s="15">
        <f>SUM(V440:W440)</f>
        <v>0.1</v>
      </c>
      <c r="V440" s="15">
        <v>0.1</v>
      </c>
      <c r="W440" s="9"/>
    </row>
    <row r="441" spans="1:23" s="151" customFormat="1">
      <c r="A441" s="838" t="s">
        <v>97</v>
      </c>
      <c r="B441" s="847"/>
      <c r="C441" s="847"/>
      <c r="D441" s="847"/>
      <c r="E441" s="847"/>
      <c r="F441" s="847"/>
      <c r="G441" s="847"/>
      <c r="H441" s="847"/>
      <c r="I441" s="847"/>
      <c r="J441" s="847"/>
      <c r="K441" s="848"/>
      <c r="L441" s="149">
        <f>L442+L446+L458</f>
        <v>0</v>
      </c>
      <c r="M441" s="149">
        <f>M442+M446+M458</f>
        <v>4005.0810000000001</v>
      </c>
      <c r="N441" s="149">
        <f>N442+N446+N458</f>
        <v>2416.8807699999998</v>
      </c>
      <c r="O441" s="149">
        <f t="shared" ref="O441:W441" si="316">O442+O446+O458</f>
        <v>4304.2000000000007</v>
      </c>
      <c r="P441" s="149">
        <f t="shared" si="316"/>
        <v>4304.2000000000007</v>
      </c>
      <c r="Q441" s="149">
        <f t="shared" si="316"/>
        <v>0</v>
      </c>
      <c r="R441" s="149">
        <f t="shared" si="316"/>
        <v>4476.7000000000007</v>
      </c>
      <c r="S441" s="149">
        <f t="shared" si="316"/>
        <v>4476.7000000000007</v>
      </c>
      <c r="T441" s="149">
        <f t="shared" si="316"/>
        <v>0</v>
      </c>
      <c r="U441" s="149">
        <f t="shared" si="316"/>
        <v>4510.4000000000005</v>
      </c>
      <c r="V441" s="149">
        <f t="shared" si="316"/>
        <v>4510.4000000000005</v>
      </c>
      <c r="W441" s="149">
        <f t="shared" si="316"/>
        <v>0</v>
      </c>
    </row>
    <row r="442" spans="1:23" s="279" customFormat="1">
      <c r="A442" s="406" t="s">
        <v>12</v>
      </c>
      <c r="B442" s="433" t="s">
        <v>59</v>
      </c>
      <c r="C442" s="390"/>
      <c r="D442" s="390"/>
      <c r="E442" s="433"/>
      <c r="F442" s="433"/>
      <c r="G442" s="433"/>
      <c r="H442" s="396">
        <v>100</v>
      </c>
      <c r="I442" s="76"/>
      <c r="J442" s="390"/>
      <c r="K442" s="390"/>
      <c r="L442" s="15">
        <f>SUM(L443:L445)</f>
        <v>0</v>
      </c>
      <c r="M442" s="15">
        <f>M443</f>
        <v>2335.9880000000003</v>
      </c>
      <c r="N442" s="15">
        <f t="shared" ref="N442:W442" si="317">N443</f>
        <v>1386.1066599999999</v>
      </c>
      <c r="O442" s="15">
        <f t="shared" si="317"/>
        <v>2673.6</v>
      </c>
      <c r="P442" s="15">
        <f t="shared" si="317"/>
        <v>2673.6</v>
      </c>
      <c r="Q442" s="15">
        <f t="shared" si="317"/>
        <v>0</v>
      </c>
      <c r="R442" s="15">
        <f t="shared" si="317"/>
        <v>2770.9</v>
      </c>
      <c r="S442" s="15">
        <f t="shared" si="317"/>
        <v>2770.9</v>
      </c>
      <c r="T442" s="15">
        <f t="shared" si="317"/>
        <v>0</v>
      </c>
      <c r="U442" s="15">
        <f t="shared" si="317"/>
        <v>2781.5</v>
      </c>
      <c r="V442" s="15">
        <f t="shared" si="317"/>
        <v>2781.5</v>
      </c>
      <c r="W442" s="15">
        <f t="shared" si="317"/>
        <v>0</v>
      </c>
    </row>
    <row r="443" spans="1:23" s="279" customFormat="1" ht="31.5">
      <c r="A443" s="406" t="s">
        <v>49</v>
      </c>
      <c r="B443" s="433" t="s">
        <v>1042</v>
      </c>
      <c r="C443" s="390"/>
      <c r="D443" s="390"/>
      <c r="E443" s="421"/>
      <c r="F443" s="421"/>
      <c r="G443" s="421"/>
      <c r="H443" s="396">
        <v>100</v>
      </c>
      <c r="I443" s="76"/>
      <c r="J443" s="390"/>
      <c r="K443" s="390"/>
      <c r="L443" s="15">
        <f>L445+L444</f>
        <v>0</v>
      </c>
      <c r="M443" s="15">
        <f>M445+M444</f>
        <v>2335.9880000000003</v>
      </c>
      <c r="N443" s="15">
        <f>N445+N444</f>
        <v>1386.1066599999999</v>
      </c>
      <c r="O443" s="15">
        <f t="shared" ref="O443:W443" si="318">O445+O444</f>
        <v>2673.6</v>
      </c>
      <c r="P443" s="15">
        <f t="shared" si="318"/>
        <v>2673.6</v>
      </c>
      <c r="Q443" s="15">
        <f t="shared" si="318"/>
        <v>0</v>
      </c>
      <c r="R443" s="15">
        <f t="shared" si="318"/>
        <v>2770.9</v>
      </c>
      <c r="S443" s="15">
        <f t="shared" si="318"/>
        <v>2770.9</v>
      </c>
      <c r="T443" s="15">
        <f t="shared" si="318"/>
        <v>0</v>
      </c>
      <c r="U443" s="15">
        <f t="shared" si="318"/>
        <v>2781.5</v>
      </c>
      <c r="V443" s="15">
        <f t="shared" si="318"/>
        <v>2781.5</v>
      </c>
      <c r="W443" s="15">
        <f t="shared" si="318"/>
        <v>0</v>
      </c>
    </row>
    <row r="444" spans="1:23" s="279" customFormat="1" ht="252">
      <c r="A444" s="406" t="s">
        <v>1020</v>
      </c>
      <c r="B444" s="398" t="s">
        <v>1023</v>
      </c>
      <c r="C444" s="390"/>
      <c r="D444" s="390"/>
      <c r="E444" s="421" t="s">
        <v>106</v>
      </c>
      <c r="F444" s="421" t="s">
        <v>89</v>
      </c>
      <c r="G444" s="421" t="s">
        <v>107</v>
      </c>
      <c r="H444" s="396">
        <v>100</v>
      </c>
      <c r="I444" s="389" t="s">
        <v>1139</v>
      </c>
      <c r="J444" s="390" t="s">
        <v>1140</v>
      </c>
      <c r="K444" s="390"/>
      <c r="L444" s="15"/>
      <c r="M444" s="15">
        <v>2113.0880000000002</v>
      </c>
      <c r="N444" s="15">
        <v>1294.6683399999999</v>
      </c>
      <c r="O444" s="15">
        <f>SUM(P444:Q444)</f>
        <v>2363.5</v>
      </c>
      <c r="P444" s="15">
        <v>2363.5</v>
      </c>
      <c r="Q444" s="15"/>
      <c r="R444" s="15">
        <f>SUM(S444:T444)</f>
        <v>2449.5</v>
      </c>
      <c r="S444" s="15">
        <v>2449.5</v>
      </c>
      <c r="T444" s="15"/>
      <c r="U444" s="15">
        <f>SUM(V444:W444)</f>
        <v>2458.8000000000002</v>
      </c>
      <c r="V444" s="15">
        <v>2458.8000000000002</v>
      </c>
      <c r="W444" s="9"/>
    </row>
    <row r="445" spans="1:23" s="279" customFormat="1" ht="252">
      <c r="A445" s="406" t="s">
        <v>1033</v>
      </c>
      <c r="B445" s="349" t="s">
        <v>1019</v>
      </c>
      <c r="C445" s="390"/>
      <c r="D445" s="390"/>
      <c r="E445" s="421" t="s">
        <v>119</v>
      </c>
      <c r="F445" s="421" t="s">
        <v>119</v>
      </c>
      <c r="G445" s="421" t="s">
        <v>126</v>
      </c>
      <c r="H445" s="396">
        <v>100</v>
      </c>
      <c r="I445" s="389" t="s">
        <v>1139</v>
      </c>
      <c r="J445" s="390" t="s">
        <v>1140</v>
      </c>
      <c r="K445" s="390"/>
      <c r="L445" s="15"/>
      <c r="M445" s="15">
        <v>222.9</v>
      </c>
      <c r="N445" s="15">
        <v>91.438320000000004</v>
      </c>
      <c r="O445" s="15">
        <f>SUM(P445:Q445)</f>
        <v>310.10000000000002</v>
      </c>
      <c r="P445" s="15">
        <v>310.10000000000002</v>
      </c>
      <c r="Q445" s="15"/>
      <c r="R445" s="15">
        <f>SUM(S445:T445)</f>
        <v>321.39999999999998</v>
      </c>
      <c r="S445" s="15">
        <v>321.39999999999998</v>
      </c>
      <c r="T445" s="15"/>
      <c r="U445" s="15">
        <f>SUM(V445:W445)</f>
        <v>322.7</v>
      </c>
      <c r="V445" s="15">
        <v>322.7</v>
      </c>
      <c r="W445" s="9"/>
    </row>
    <row r="446" spans="1:23" s="279" customFormat="1" ht="31.5">
      <c r="A446" s="406" t="s">
        <v>13</v>
      </c>
      <c r="B446" s="433" t="s">
        <v>33</v>
      </c>
      <c r="C446" s="454"/>
      <c r="D446" s="420"/>
      <c r="E446" s="421"/>
      <c r="F446" s="421"/>
      <c r="G446" s="421"/>
      <c r="H446" s="396">
        <v>200</v>
      </c>
      <c r="I446" s="454"/>
      <c r="J446" s="454"/>
      <c r="K446" s="420"/>
      <c r="L446" s="15">
        <f>L447</f>
        <v>0</v>
      </c>
      <c r="M446" s="15">
        <f>M447</f>
        <v>1654.0929999999998</v>
      </c>
      <c r="N446" s="15">
        <f>N447</f>
        <v>1029.0722599999999</v>
      </c>
      <c r="O446" s="15">
        <f t="shared" ref="O446:W446" si="319">O447</f>
        <v>1630.5</v>
      </c>
      <c r="P446" s="15">
        <f t="shared" si="319"/>
        <v>1630.5</v>
      </c>
      <c r="Q446" s="15">
        <f t="shared" si="319"/>
        <v>0</v>
      </c>
      <c r="R446" s="15">
        <f t="shared" si="319"/>
        <v>1705.6999999999998</v>
      </c>
      <c r="S446" s="15">
        <f t="shared" si="319"/>
        <v>1705.6999999999998</v>
      </c>
      <c r="T446" s="15">
        <f t="shared" si="319"/>
        <v>0</v>
      </c>
      <c r="U446" s="15">
        <f t="shared" si="319"/>
        <v>1728.8</v>
      </c>
      <c r="V446" s="15">
        <f t="shared" si="319"/>
        <v>1728.8</v>
      </c>
      <c r="W446" s="15">
        <f t="shared" si="319"/>
        <v>0</v>
      </c>
    </row>
    <row r="447" spans="1:23" s="279" customFormat="1" ht="31.5">
      <c r="A447" s="406" t="s">
        <v>50</v>
      </c>
      <c r="B447" s="433" t="s">
        <v>1042</v>
      </c>
      <c r="C447" s="454"/>
      <c r="D447" s="420"/>
      <c r="E447" s="421"/>
      <c r="F447" s="421"/>
      <c r="G447" s="421"/>
      <c r="H447" s="396">
        <v>200</v>
      </c>
      <c r="I447" s="454"/>
      <c r="J447" s="454"/>
      <c r="K447" s="420"/>
      <c r="L447" s="15">
        <f>L449+L452+L454+L448</f>
        <v>0</v>
      </c>
      <c r="M447" s="15">
        <f t="shared" ref="M447:W447" si="320">M449+M452+M454+M448</f>
        <v>1654.0929999999998</v>
      </c>
      <c r="N447" s="15">
        <f t="shared" si="320"/>
        <v>1029.0722599999999</v>
      </c>
      <c r="O447" s="15">
        <f t="shared" si="320"/>
        <v>1630.5</v>
      </c>
      <c r="P447" s="15">
        <f t="shared" si="320"/>
        <v>1630.5</v>
      </c>
      <c r="Q447" s="15">
        <f t="shared" si="320"/>
        <v>0</v>
      </c>
      <c r="R447" s="15">
        <f t="shared" si="320"/>
        <v>1705.6999999999998</v>
      </c>
      <c r="S447" s="15">
        <f t="shared" si="320"/>
        <v>1705.6999999999998</v>
      </c>
      <c r="T447" s="15">
        <f t="shared" si="320"/>
        <v>0</v>
      </c>
      <c r="U447" s="15">
        <f t="shared" si="320"/>
        <v>1728.8</v>
      </c>
      <c r="V447" s="15">
        <f t="shared" si="320"/>
        <v>1728.8</v>
      </c>
      <c r="W447" s="15">
        <f t="shared" si="320"/>
        <v>0</v>
      </c>
    </row>
    <row r="448" spans="1:23" s="279" customFormat="1" ht="31.5">
      <c r="A448" s="406" t="s">
        <v>1021</v>
      </c>
      <c r="B448" s="356" t="s">
        <v>1038</v>
      </c>
      <c r="C448" s="454"/>
      <c r="D448" s="420"/>
      <c r="E448" s="421" t="s">
        <v>103</v>
      </c>
      <c r="F448" s="421" t="s">
        <v>92</v>
      </c>
      <c r="G448" s="421" t="s">
        <v>222</v>
      </c>
      <c r="H448" s="396">
        <v>200</v>
      </c>
      <c r="I448" s="454"/>
      <c r="J448" s="454"/>
      <c r="K448" s="420"/>
      <c r="L448" s="15"/>
      <c r="M448" s="15"/>
      <c r="N448" s="15"/>
      <c r="O448" s="15"/>
      <c r="P448" s="15"/>
      <c r="Q448" s="15"/>
      <c r="R448" s="15"/>
      <c r="S448" s="15"/>
      <c r="T448" s="15"/>
      <c r="U448" s="15"/>
      <c r="V448" s="15"/>
      <c r="W448" s="269"/>
    </row>
    <row r="449" spans="1:23" s="279" customFormat="1">
      <c r="A449" s="406" t="s">
        <v>1022</v>
      </c>
      <c r="B449" s="825" t="s">
        <v>1023</v>
      </c>
      <c r="C449" s="390"/>
      <c r="D449" s="390"/>
      <c r="E449" s="421" t="s">
        <v>106</v>
      </c>
      <c r="F449" s="421" t="s">
        <v>89</v>
      </c>
      <c r="G449" s="241"/>
      <c r="H449" s="241"/>
      <c r="I449" s="241"/>
      <c r="J449" s="241"/>
      <c r="K449" s="241"/>
      <c r="L449" s="242">
        <f>L450+L451</f>
        <v>0</v>
      </c>
      <c r="M449" s="242">
        <f>M450+M451</f>
        <v>880.31200000000001</v>
      </c>
      <c r="N449" s="242">
        <f t="shared" ref="N449:W449" si="321">N450+N451</f>
        <v>500.58049</v>
      </c>
      <c r="O449" s="242">
        <f t="shared" si="321"/>
        <v>869</v>
      </c>
      <c r="P449" s="242">
        <f t="shared" si="321"/>
        <v>869</v>
      </c>
      <c r="Q449" s="242">
        <f t="shared" si="321"/>
        <v>0</v>
      </c>
      <c r="R449" s="242">
        <f t="shared" si="321"/>
        <v>916.5</v>
      </c>
      <c r="S449" s="242">
        <f t="shared" si="321"/>
        <v>916.5</v>
      </c>
      <c r="T449" s="242">
        <f t="shared" si="321"/>
        <v>0</v>
      </c>
      <c r="U449" s="242">
        <f t="shared" si="321"/>
        <v>936.5</v>
      </c>
      <c r="V449" s="242">
        <f t="shared" si="321"/>
        <v>936.5</v>
      </c>
      <c r="W449" s="242">
        <f t="shared" si="321"/>
        <v>0</v>
      </c>
    </row>
    <row r="450" spans="1:23" s="279" customFormat="1">
      <c r="A450" s="406"/>
      <c r="B450" s="826"/>
      <c r="C450" s="390"/>
      <c r="D450" s="390"/>
      <c r="E450" s="241"/>
      <c r="F450" s="241"/>
      <c r="G450" s="421" t="s">
        <v>107</v>
      </c>
      <c r="H450" s="396">
        <v>200</v>
      </c>
      <c r="I450" s="764" t="s">
        <v>1142</v>
      </c>
      <c r="J450" s="764" t="s">
        <v>1143</v>
      </c>
      <c r="K450" s="764" t="s">
        <v>1144</v>
      </c>
      <c r="L450" s="15"/>
      <c r="M450" s="15">
        <v>875.21199999999999</v>
      </c>
      <c r="N450" s="15">
        <v>495.48048999999997</v>
      </c>
      <c r="O450" s="15">
        <f>SUM(P450:Q450)</f>
        <v>863.7</v>
      </c>
      <c r="P450" s="15">
        <v>863.7</v>
      </c>
      <c r="Q450" s="15"/>
      <c r="R450" s="15">
        <f>SUM(S450:T450)</f>
        <v>911</v>
      </c>
      <c r="S450" s="15">
        <v>911</v>
      </c>
      <c r="T450" s="15"/>
      <c r="U450" s="15">
        <f>SUM(V450:W450)</f>
        <v>931</v>
      </c>
      <c r="V450" s="15">
        <v>931</v>
      </c>
      <c r="W450" s="9"/>
    </row>
    <row r="451" spans="1:23" s="279" customFormat="1">
      <c r="A451" s="406"/>
      <c r="B451" s="827"/>
      <c r="C451" s="390"/>
      <c r="D451" s="390"/>
      <c r="E451" s="421"/>
      <c r="F451" s="421"/>
      <c r="G451" s="421" t="s">
        <v>952</v>
      </c>
      <c r="H451" s="396">
        <v>200</v>
      </c>
      <c r="I451" s="849"/>
      <c r="J451" s="735"/>
      <c r="K451" s="849"/>
      <c r="L451" s="15"/>
      <c r="M451" s="15">
        <v>5.0999999999999996</v>
      </c>
      <c r="N451" s="15">
        <v>5.0999999999999996</v>
      </c>
      <c r="O451" s="15">
        <f>SUM(P451:Q451)</f>
        <v>5.3</v>
      </c>
      <c r="P451" s="15">
        <v>5.3</v>
      </c>
      <c r="Q451" s="15"/>
      <c r="R451" s="15">
        <f>SUM(S451:T451)</f>
        <v>5.5</v>
      </c>
      <c r="S451" s="15">
        <v>5.5</v>
      </c>
      <c r="T451" s="15"/>
      <c r="U451" s="15">
        <f>SUM(V451:W451)</f>
        <v>5.5</v>
      </c>
      <c r="V451" s="15">
        <v>5.5</v>
      </c>
      <c r="W451" s="9"/>
    </row>
    <row r="452" spans="1:23" s="279" customFormat="1">
      <c r="A452" s="406" t="s">
        <v>1027</v>
      </c>
      <c r="B452" s="825" t="s">
        <v>1024</v>
      </c>
      <c r="C452" s="390"/>
      <c r="D452" s="390"/>
      <c r="E452" s="421" t="s">
        <v>104</v>
      </c>
      <c r="F452" s="421" t="s">
        <v>112</v>
      </c>
      <c r="G452" s="241"/>
      <c r="H452" s="241"/>
      <c r="I452" s="76"/>
      <c r="J452" s="390"/>
      <c r="K452" s="390"/>
      <c r="L452" s="15">
        <f>L453</f>
        <v>0</v>
      </c>
      <c r="M452" s="15">
        <f t="shared" ref="M452:W452" si="322">M453</f>
        <v>32.299999999999997</v>
      </c>
      <c r="N452" s="15">
        <f t="shared" si="322"/>
        <v>32.299999999999997</v>
      </c>
      <c r="O452" s="15">
        <f t="shared" si="322"/>
        <v>33.1</v>
      </c>
      <c r="P452" s="15">
        <f t="shared" si="322"/>
        <v>33.1</v>
      </c>
      <c r="Q452" s="15">
        <f t="shared" si="322"/>
        <v>0</v>
      </c>
      <c r="R452" s="15">
        <f t="shared" si="322"/>
        <v>34.299999999999997</v>
      </c>
      <c r="S452" s="15">
        <f t="shared" si="322"/>
        <v>34.299999999999997</v>
      </c>
      <c r="T452" s="15">
        <f t="shared" si="322"/>
        <v>0</v>
      </c>
      <c r="U452" s="15">
        <f t="shared" si="322"/>
        <v>34.5</v>
      </c>
      <c r="V452" s="15">
        <f t="shared" si="322"/>
        <v>34.5</v>
      </c>
      <c r="W452" s="15">
        <f t="shared" si="322"/>
        <v>0</v>
      </c>
    </row>
    <row r="453" spans="1:23" s="279" customFormat="1" ht="236.25">
      <c r="A453" s="123"/>
      <c r="B453" s="826"/>
      <c r="C453" s="390"/>
      <c r="D453" s="390"/>
      <c r="E453" s="421"/>
      <c r="F453" s="421"/>
      <c r="G453" s="421" t="s">
        <v>621</v>
      </c>
      <c r="H453" s="396">
        <v>200</v>
      </c>
      <c r="I453" s="389" t="s">
        <v>1145</v>
      </c>
      <c r="J453" s="389" t="s">
        <v>1146</v>
      </c>
      <c r="K453" s="420" t="s">
        <v>1172</v>
      </c>
      <c r="L453" s="15"/>
      <c r="M453" s="15">
        <v>32.299999999999997</v>
      </c>
      <c r="N453" s="15">
        <v>32.299999999999997</v>
      </c>
      <c r="O453" s="15">
        <f>SUM(P453:Q453)</f>
        <v>33.1</v>
      </c>
      <c r="P453" s="15">
        <v>33.1</v>
      </c>
      <c r="Q453" s="15"/>
      <c r="R453" s="15">
        <f>SUM(S453:T453)</f>
        <v>34.299999999999997</v>
      </c>
      <c r="S453" s="15">
        <v>34.299999999999997</v>
      </c>
      <c r="T453" s="15"/>
      <c r="U453" s="15">
        <f>SUM(V453:W453)</f>
        <v>34.5</v>
      </c>
      <c r="V453" s="15">
        <v>34.5</v>
      </c>
      <c r="W453" s="9"/>
    </row>
    <row r="454" spans="1:23" s="279" customFormat="1">
      <c r="A454" s="279" t="s">
        <v>1032</v>
      </c>
      <c r="B454" s="825" t="s">
        <v>1019</v>
      </c>
      <c r="C454" s="390"/>
      <c r="D454" s="390"/>
      <c r="E454" s="421" t="s">
        <v>119</v>
      </c>
      <c r="F454" s="421" t="s">
        <v>106</v>
      </c>
      <c r="G454" s="421"/>
      <c r="H454" s="396">
        <v>200</v>
      </c>
      <c r="I454" s="76"/>
      <c r="J454" s="390"/>
      <c r="K454" s="390"/>
      <c r="L454" s="15">
        <f t="shared" ref="L454:W454" si="323">SUM(L455:L457)</f>
        <v>0</v>
      </c>
      <c r="M454" s="15">
        <f t="shared" si="323"/>
        <v>741.48099999999999</v>
      </c>
      <c r="N454" s="15">
        <f t="shared" si="323"/>
        <v>496.19177000000002</v>
      </c>
      <c r="O454" s="15">
        <f t="shared" si="323"/>
        <v>728.40000000000009</v>
      </c>
      <c r="P454" s="15">
        <f t="shared" si="323"/>
        <v>728.40000000000009</v>
      </c>
      <c r="Q454" s="15">
        <f t="shared" si="323"/>
        <v>0</v>
      </c>
      <c r="R454" s="15">
        <f t="shared" si="323"/>
        <v>754.9</v>
      </c>
      <c r="S454" s="15">
        <f t="shared" si="323"/>
        <v>754.9</v>
      </c>
      <c r="T454" s="15">
        <f t="shared" si="323"/>
        <v>0</v>
      </c>
      <c r="U454" s="15">
        <f t="shared" si="323"/>
        <v>757.8</v>
      </c>
      <c r="V454" s="15">
        <f t="shared" si="323"/>
        <v>757.8</v>
      </c>
      <c r="W454" s="15">
        <f t="shared" si="323"/>
        <v>0</v>
      </c>
    </row>
    <row r="455" spans="1:23" s="279" customFormat="1" ht="204.75">
      <c r="B455" s="826"/>
      <c r="C455" s="390"/>
      <c r="D455" s="390"/>
      <c r="E455" s="421"/>
      <c r="F455" s="421"/>
      <c r="G455" s="421" t="s">
        <v>241</v>
      </c>
      <c r="H455" s="396">
        <v>200</v>
      </c>
      <c r="I455" s="389" t="s">
        <v>322</v>
      </c>
      <c r="J455" s="390"/>
      <c r="K455" s="390"/>
      <c r="L455" s="15"/>
      <c r="M455" s="15">
        <v>438.61500000000001</v>
      </c>
      <c r="N455" s="15">
        <v>292.48939999999999</v>
      </c>
      <c r="O455" s="15">
        <f>SUM(P455:Q455)</f>
        <v>449.8</v>
      </c>
      <c r="P455" s="15">
        <v>449.8</v>
      </c>
      <c r="Q455" s="15"/>
      <c r="R455" s="15">
        <f>SUM(S455:T455)</f>
        <v>466.2</v>
      </c>
      <c r="S455" s="15">
        <v>466.2</v>
      </c>
      <c r="T455" s="15"/>
      <c r="U455" s="15">
        <f>SUM(V455:W455)</f>
        <v>468</v>
      </c>
      <c r="V455" s="15">
        <v>468</v>
      </c>
      <c r="W455" s="9"/>
    </row>
    <row r="456" spans="1:23" s="279" customFormat="1" ht="283.5">
      <c r="B456" s="826"/>
      <c r="C456" s="390"/>
      <c r="D456" s="390"/>
      <c r="E456" s="421"/>
      <c r="F456" s="421"/>
      <c r="G456" s="421" t="s">
        <v>865</v>
      </c>
      <c r="H456" s="396">
        <v>200</v>
      </c>
      <c r="I456" s="389" t="s">
        <v>1147</v>
      </c>
      <c r="J456" s="390"/>
      <c r="K456" s="390"/>
      <c r="L456" s="15"/>
      <c r="M456" s="15">
        <v>271.60500000000002</v>
      </c>
      <c r="N456" s="15">
        <v>172.44137000000001</v>
      </c>
      <c r="O456" s="15">
        <f>SUM(P456:Q456)</f>
        <v>278.60000000000002</v>
      </c>
      <c r="P456" s="15">
        <v>278.60000000000002</v>
      </c>
      <c r="Q456" s="15"/>
      <c r="R456" s="15">
        <f>SUM(S456:T456)</f>
        <v>288.7</v>
      </c>
      <c r="S456" s="15">
        <v>288.7</v>
      </c>
      <c r="T456" s="15"/>
      <c r="U456" s="15">
        <f>SUM(V456:W456)</f>
        <v>289.8</v>
      </c>
      <c r="V456" s="15">
        <v>289.8</v>
      </c>
      <c r="W456" s="9"/>
    </row>
    <row r="457" spans="1:23" s="279" customFormat="1">
      <c r="B457" s="826"/>
      <c r="C457" s="390"/>
      <c r="D457" s="390"/>
      <c r="E457" s="421"/>
      <c r="F457" s="421"/>
      <c r="G457" s="421" t="s">
        <v>1028</v>
      </c>
      <c r="H457" s="396">
        <v>200</v>
      </c>
      <c r="I457" s="76"/>
      <c r="J457" s="390"/>
      <c r="K457" s="390"/>
      <c r="L457" s="15"/>
      <c r="M457" s="15">
        <v>31.260999999999999</v>
      </c>
      <c r="N457" s="15">
        <v>31.260999999999999</v>
      </c>
      <c r="O457" s="15"/>
      <c r="P457" s="15"/>
      <c r="Q457" s="15"/>
      <c r="R457" s="15"/>
      <c r="S457" s="15"/>
      <c r="T457" s="15"/>
      <c r="U457" s="15"/>
      <c r="V457" s="15"/>
      <c r="W457" s="9"/>
    </row>
    <row r="458" spans="1:23" s="279" customFormat="1">
      <c r="A458" s="406" t="s">
        <v>51</v>
      </c>
      <c r="B458" s="433" t="s">
        <v>32</v>
      </c>
      <c r="C458" s="454"/>
      <c r="D458" s="420"/>
      <c r="E458" s="421"/>
      <c r="F458" s="421"/>
      <c r="G458" s="421"/>
      <c r="H458" s="396">
        <v>800</v>
      </c>
      <c r="I458" s="454"/>
      <c r="J458" s="454"/>
      <c r="K458" s="420"/>
      <c r="L458" s="15">
        <f>L459</f>
        <v>0</v>
      </c>
      <c r="M458" s="15">
        <f>M459</f>
        <v>15</v>
      </c>
      <c r="N458" s="15">
        <f t="shared" ref="N458:W458" si="324">N459</f>
        <v>1.7018500000000001</v>
      </c>
      <c r="O458" s="15">
        <f t="shared" si="324"/>
        <v>0.1</v>
      </c>
      <c r="P458" s="15">
        <f t="shared" si="324"/>
        <v>0.1</v>
      </c>
      <c r="Q458" s="15">
        <f t="shared" si="324"/>
        <v>0</v>
      </c>
      <c r="R458" s="15">
        <f t="shared" si="324"/>
        <v>0.1</v>
      </c>
      <c r="S458" s="15">
        <f t="shared" si="324"/>
        <v>0.1</v>
      </c>
      <c r="T458" s="15">
        <f t="shared" si="324"/>
        <v>0</v>
      </c>
      <c r="U458" s="15">
        <f t="shared" si="324"/>
        <v>0.1</v>
      </c>
      <c r="V458" s="15">
        <f t="shared" si="324"/>
        <v>0.1</v>
      </c>
      <c r="W458" s="15">
        <f t="shared" si="324"/>
        <v>0</v>
      </c>
    </row>
    <row r="459" spans="1:23" s="279" customFormat="1" ht="31.5">
      <c r="A459" s="406" t="s">
        <v>52</v>
      </c>
      <c r="B459" s="433" t="s">
        <v>1042</v>
      </c>
      <c r="C459" s="454"/>
      <c r="D459" s="420"/>
      <c r="E459" s="421"/>
      <c r="F459" s="421"/>
      <c r="G459" s="421"/>
      <c r="H459" s="396">
        <v>800</v>
      </c>
      <c r="I459" s="454"/>
      <c r="J459" s="454"/>
      <c r="K459" s="420"/>
      <c r="L459" s="15">
        <f>L460</f>
        <v>0</v>
      </c>
      <c r="M459" s="15">
        <f t="shared" ref="M459" si="325">M460</f>
        <v>15</v>
      </c>
      <c r="N459" s="15">
        <f t="shared" ref="N459:W459" si="326">N460</f>
        <v>1.7018500000000001</v>
      </c>
      <c r="O459" s="15">
        <f t="shared" si="326"/>
        <v>0.1</v>
      </c>
      <c r="P459" s="15">
        <f t="shared" si="326"/>
        <v>0.1</v>
      </c>
      <c r="Q459" s="15">
        <f t="shared" si="326"/>
        <v>0</v>
      </c>
      <c r="R459" s="15">
        <f t="shared" si="326"/>
        <v>0.1</v>
      </c>
      <c r="S459" s="15">
        <f t="shared" si="326"/>
        <v>0.1</v>
      </c>
      <c r="T459" s="15">
        <f t="shared" si="326"/>
        <v>0</v>
      </c>
      <c r="U459" s="15">
        <f t="shared" si="326"/>
        <v>0.1</v>
      </c>
      <c r="V459" s="15">
        <f t="shared" si="326"/>
        <v>0.1</v>
      </c>
      <c r="W459" s="15">
        <f t="shared" si="326"/>
        <v>0</v>
      </c>
    </row>
    <row r="460" spans="1:23" s="279" customFormat="1" ht="63">
      <c r="A460" s="406" t="s">
        <v>1025</v>
      </c>
      <c r="B460" s="433" t="s">
        <v>1023</v>
      </c>
      <c r="C460" s="390"/>
      <c r="D460" s="390"/>
      <c r="E460" s="421" t="s">
        <v>106</v>
      </c>
      <c r="F460" s="421" t="s">
        <v>89</v>
      </c>
      <c r="G460" s="421" t="s">
        <v>107</v>
      </c>
      <c r="H460" s="396">
        <v>800</v>
      </c>
      <c r="I460" s="76"/>
      <c r="J460" s="390"/>
      <c r="K460" s="390"/>
      <c r="L460" s="15"/>
      <c r="M460" s="15">
        <v>15</v>
      </c>
      <c r="N460" s="15">
        <v>1.7018500000000001</v>
      </c>
      <c r="O460" s="15">
        <f>SUM(P460:Q460)</f>
        <v>0.1</v>
      </c>
      <c r="P460" s="15">
        <v>0.1</v>
      </c>
      <c r="Q460" s="15"/>
      <c r="R460" s="15">
        <f>SUM(S460:T460)</f>
        <v>0.1</v>
      </c>
      <c r="S460" s="15">
        <v>0.1</v>
      </c>
      <c r="T460" s="15"/>
      <c r="U460" s="15">
        <f>SUM(V460:W460)</f>
        <v>0.1</v>
      </c>
      <c r="V460" s="15">
        <v>0.1</v>
      </c>
      <c r="W460" s="9"/>
    </row>
    <row r="461" spans="1:23" s="151" customFormat="1">
      <c r="A461" s="838" t="s">
        <v>79</v>
      </c>
      <c r="B461" s="847"/>
      <c r="C461" s="847"/>
      <c r="D461" s="847"/>
      <c r="E461" s="847"/>
      <c r="F461" s="847"/>
      <c r="G461" s="847"/>
      <c r="H461" s="847"/>
      <c r="I461" s="847"/>
      <c r="J461" s="847"/>
      <c r="K461" s="848"/>
      <c r="L461" s="149">
        <f t="shared" ref="L461:N461" si="327">SUM(L462)</f>
        <v>3610.9</v>
      </c>
      <c r="M461" s="149">
        <f t="shared" si="327"/>
        <v>0</v>
      </c>
      <c r="N461" s="149">
        <f t="shared" si="327"/>
        <v>0</v>
      </c>
      <c r="O461" s="149">
        <f t="shared" ref="O461:W461" si="328">SUM(O462)</f>
        <v>0</v>
      </c>
      <c r="P461" s="149">
        <f t="shared" si="328"/>
        <v>0</v>
      </c>
      <c r="Q461" s="149">
        <f t="shared" si="328"/>
        <v>0</v>
      </c>
      <c r="R461" s="149">
        <f t="shared" si="328"/>
        <v>0</v>
      </c>
      <c r="S461" s="149">
        <f t="shared" si="328"/>
        <v>0</v>
      </c>
      <c r="T461" s="149">
        <f t="shared" si="328"/>
        <v>0</v>
      </c>
      <c r="U461" s="149">
        <f t="shared" si="328"/>
        <v>0</v>
      </c>
      <c r="V461" s="149">
        <f t="shared" si="328"/>
        <v>0</v>
      </c>
      <c r="W461" s="150">
        <f t="shared" si="328"/>
        <v>0</v>
      </c>
    </row>
    <row r="462" spans="1:23" s="29" customFormat="1">
      <c r="A462" s="841" t="s">
        <v>37</v>
      </c>
      <c r="B462" s="842"/>
      <c r="C462" s="842"/>
      <c r="D462" s="842"/>
      <c r="E462" s="842"/>
      <c r="F462" s="842"/>
      <c r="G462" s="842"/>
      <c r="H462" s="842"/>
      <c r="I462" s="842"/>
      <c r="J462" s="842"/>
      <c r="K462" s="843"/>
      <c r="L462" s="7">
        <f t="shared" ref="L462" si="329">SUM(L463,L469)</f>
        <v>3610.9</v>
      </c>
      <c r="M462" s="7">
        <f t="shared" ref="M462:N462" si="330">SUM(M463,M469)</f>
        <v>0</v>
      </c>
      <c r="N462" s="7">
        <f t="shared" si="330"/>
        <v>0</v>
      </c>
      <c r="O462" s="7">
        <f t="shared" ref="O462:W462" si="331">SUM(O463,O469)</f>
        <v>0</v>
      </c>
      <c r="P462" s="7">
        <f t="shared" si="331"/>
        <v>0</v>
      </c>
      <c r="Q462" s="7">
        <f t="shared" si="331"/>
        <v>0</v>
      </c>
      <c r="R462" s="7">
        <f t="shared" si="331"/>
        <v>0</v>
      </c>
      <c r="S462" s="7">
        <f t="shared" si="331"/>
        <v>0</v>
      </c>
      <c r="T462" s="7">
        <f t="shared" si="331"/>
        <v>0</v>
      </c>
      <c r="U462" s="7">
        <f t="shared" si="331"/>
        <v>0</v>
      </c>
      <c r="V462" s="7">
        <f t="shared" si="331"/>
        <v>0</v>
      </c>
      <c r="W462" s="13">
        <f t="shared" si="331"/>
        <v>0</v>
      </c>
    </row>
    <row r="463" spans="1:23" s="29" customFormat="1" ht="78.75">
      <c r="A463" s="384" t="s">
        <v>34</v>
      </c>
      <c r="B463" s="433" t="s">
        <v>99</v>
      </c>
      <c r="C463" s="446"/>
      <c r="D463" s="393"/>
      <c r="E463" s="433"/>
      <c r="F463" s="433"/>
      <c r="G463" s="433"/>
      <c r="H463" s="396">
        <v>600</v>
      </c>
      <c r="I463" s="454"/>
      <c r="J463" s="446"/>
      <c r="K463" s="393"/>
      <c r="L463" s="15">
        <f t="shared" ref="L463" si="332">SUM(L464:L468)</f>
        <v>3411.1</v>
      </c>
      <c r="M463" s="15">
        <f t="shared" ref="M463:N463" si="333">SUM(M464:M468)</f>
        <v>0</v>
      </c>
      <c r="N463" s="15">
        <f t="shared" si="333"/>
        <v>0</v>
      </c>
      <c r="O463" s="15">
        <f t="shared" ref="O463:W463" si="334">SUM(O464:O468)</f>
        <v>0</v>
      </c>
      <c r="P463" s="15">
        <f t="shared" si="334"/>
        <v>0</v>
      </c>
      <c r="Q463" s="15">
        <f t="shared" si="334"/>
        <v>0</v>
      </c>
      <c r="R463" s="15">
        <f t="shared" si="334"/>
        <v>0</v>
      </c>
      <c r="S463" s="15">
        <f t="shared" si="334"/>
        <v>0</v>
      </c>
      <c r="T463" s="15">
        <f t="shared" si="334"/>
        <v>0</v>
      </c>
      <c r="U463" s="15">
        <f t="shared" si="334"/>
        <v>0</v>
      </c>
      <c r="V463" s="15">
        <f t="shared" si="334"/>
        <v>0</v>
      </c>
      <c r="W463" s="9">
        <f t="shared" si="334"/>
        <v>0</v>
      </c>
    </row>
    <row r="464" spans="1:23" s="26" customFormat="1" ht="31.5">
      <c r="A464" s="384" t="s">
        <v>44</v>
      </c>
      <c r="B464" s="433" t="s">
        <v>909</v>
      </c>
      <c r="C464" s="446"/>
      <c r="D464" s="393"/>
      <c r="E464" s="421" t="s">
        <v>106</v>
      </c>
      <c r="F464" s="433">
        <v>10</v>
      </c>
      <c r="G464" s="433">
        <v>2020100590</v>
      </c>
      <c r="H464" s="396">
        <v>611</v>
      </c>
      <c r="I464" s="860" t="s">
        <v>910</v>
      </c>
      <c r="J464" s="968" t="s">
        <v>319</v>
      </c>
      <c r="K464" s="970" t="s">
        <v>320</v>
      </c>
      <c r="L464" s="15">
        <v>2670.4</v>
      </c>
      <c r="M464" s="15"/>
      <c r="N464" s="15"/>
      <c r="O464" s="15"/>
      <c r="P464" s="15"/>
      <c r="Q464" s="15"/>
      <c r="R464" s="15"/>
      <c r="S464" s="15"/>
      <c r="T464" s="15"/>
      <c r="U464" s="15"/>
      <c r="V464" s="15"/>
      <c r="W464" s="9"/>
    </row>
    <row r="465" spans="1:23" s="138" customFormat="1">
      <c r="A465" s="384" t="s">
        <v>80</v>
      </c>
      <c r="B465" s="433" t="s">
        <v>178</v>
      </c>
      <c r="C465" s="446"/>
      <c r="D465" s="393"/>
      <c r="E465" s="421" t="s">
        <v>106</v>
      </c>
      <c r="F465" s="421" t="s">
        <v>89</v>
      </c>
      <c r="G465" s="433">
        <v>2020125110</v>
      </c>
      <c r="H465" s="396">
        <v>611</v>
      </c>
      <c r="I465" s="862"/>
      <c r="J465" s="969"/>
      <c r="K465" s="971"/>
      <c r="L465" s="15">
        <v>6</v>
      </c>
      <c r="M465" s="15"/>
      <c r="N465" s="15"/>
      <c r="O465" s="15"/>
      <c r="P465" s="15"/>
      <c r="Q465" s="15"/>
      <c r="R465" s="15"/>
      <c r="S465" s="15"/>
      <c r="T465" s="15"/>
      <c r="U465" s="15"/>
      <c r="V465" s="15"/>
      <c r="W465" s="9"/>
    </row>
    <row r="466" spans="1:23" s="151" customFormat="1" ht="236.25">
      <c r="A466" s="384" t="s">
        <v>82</v>
      </c>
      <c r="B466" s="433" t="s">
        <v>316</v>
      </c>
      <c r="C466" s="446"/>
      <c r="D466" s="393"/>
      <c r="E466" s="421" t="s">
        <v>104</v>
      </c>
      <c r="F466" s="421" t="s">
        <v>112</v>
      </c>
      <c r="G466" s="421" t="s">
        <v>621</v>
      </c>
      <c r="H466" s="396">
        <v>611</v>
      </c>
      <c r="I466" s="72" t="s">
        <v>921</v>
      </c>
      <c r="J466" s="4" t="s">
        <v>922</v>
      </c>
      <c r="K466" s="4" t="s">
        <v>266</v>
      </c>
      <c r="L466" s="15">
        <v>37.799999999999997</v>
      </c>
      <c r="M466" s="15"/>
      <c r="N466" s="15"/>
      <c r="O466" s="15"/>
      <c r="P466" s="15"/>
      <c r="Q466" s="15"/>
      <c r="R466" s="15"/>
      <c r="S466" s="15"/>
      <c r="T466" s="15"/>
      <c r="U466" s="15"/>
      <c r="V466" s="15"/>
      <c r="W466" s="9"/>
    </row>
    <row r="467" spans="1:23" ht="204.75">
      <c r="A467" s="384" t="s">
        <v>182</v>
      </c>
      <c r="B467" s="433" t="s">
        <v>321</v>
      </c>
      <c r="C467" s="446"/>
      <c r="D467" s="393"/>
      <c r="E467" s="421" t="s">
        <v>119</v>
      </c>
      <c r="F467" s="421" t="s">
        <v>106</v>
      </c>
      <c r="G467" s="421" t="s">
        <v>241</v>
      </c>
      <c r="H467" s="396">
        <v>611</v>
      </c>
      <c r="I467" s="6" t="s">
        <v>322</v>
      </c>
      <c r="J467" s="446"/>
      <c r="K467" s="393"/>
      <c r="L467" s="15">
        <v>472.7</v>
      </c>
      <c r="M467" s="15"/>
      <c r="N467" s="15"/>
      <c r="O467" s="15"/>
      <c r="P467" s="15"/>
      <c r="Q467" s="15"/>
      <c r="R467" s="15"/>
      <c r="S467" s="15"/>
      <c r="T467" s="15"/>
      <c r="U467" s="15"/>
      <c r="V467" s="15"/>
      <c r="W467" s="9"/>
    </row>
    <row r="468" spans="1:23" ht="283.5">
      <c r="A468" s="384" t="s">
        <v>184</v>
      </c>
      <c r="B468" s="433" t="s">
        <v>323</v>
      </c>
      <c r="C468" s="446"/>
      <c r="D468" s="393"/>
      <c r="E468" s="421" t="s">
        <v>119</v>
      </c>
      <c r="F468" s="421" t="s">
        <v>106</v>
      </c>
      <c r="G468" s="421" t="s">
        <v>865</v>
      </c>
      <c r="H468" s="396">
        <v>611</v>
      </c>
      <c r="I468" s="6" t="s">
        <v>324</v>
      </c>
      <c r="J468" s="446"/>
      <c r="K468" s="393"/>
      <c r="L468" s="15">
        <v>224.2</v>
      </c>
      <c r="M468" s="15"/>
      <c r="N468" s="15"/>
      <c r="O468" s="15"/>
      <c r="P468" s="15"/>
      <c r="Q468" s="15"/>
      <c r="R468" s="15"/>
      <c r="S468" s="15"/>
      <c r="T468" s="15"/>
      <c r="U468" s="15"/>
      <c r="V468" s="15"/>
      <c r="W468" s="9"/>
    </row>
    <row r="469" spans="1:23">
      <c r="A469" s="384" t="s">
        <v>35</v>
      </c>
      <c r="B469" s="8" t="s">
        <v>36</v>
      </c>
      <c r="C469" s="446"/>
      <c r="D469" s="393"/>
      <c r="E469" s="433"/>
      <c r="F469" s="433"/>
      <c r="G469" s="433"/>
      <c r="H469" s="396">
        <v>600</v>
      </c>
      <c r="I469" s="454"/>
      <c r="J469" s="446"/>
      <c r="K469" s="393"/>
      <c r="L469" s="15">
        <f t="shared" ref="L469:W469" si="335">SUM(L470:L470)</f>
        <v>199.8</v>
      </c>
      <c r="M469" s="15"/>
      <c r="N469" s="15"/>
      <c r="O469" s="15"/>
      <c r="P469" s="15"/>
      <c r="Q469" s="15"/>
      <c r="R469" s="15"/>
      <c r="S469" s="15"/>
      <c r="T469" s="15"/>
      <c r="U469" s="15"/>
      <c r="V469" s="15"/>
      <c r="W469" s="9">
        <f t="shared" si="335"/>
        <v>0</v>
      </c>
    </row>
    <row r="470" spans="1:23" s="151" customFormat="1" ht="94.5">
      <c r="A470" s="384" t="s">
        <v>45</v>
      </c>
      <c r="B470" s="433" t="s">
        <v>325</v>
      </c>
      <c r="C470" s="446"/>
      <c r="D470" s="393"/>
      <c r="E470" s="421" t="s">
        <v>103</v>
      </c>
      <c r="F470" s="421">
        <v>13</v>
      </c>
      <c r="G470" s="421" t="s">
        <v>105</v>
      </c>
      <c r="H470" s="396">
        <v>612</v>
      </c>
      <c r="I470" s="6" t="s">
        <v>215</v>
      </c>
      <c r="J470" s="446"/>
      <c r="K470" s="393"/>
      <c r="L470" s="15">
        <v>199.8</v>
      </c>
      <c r="M470" s="15"/>
      <c r="N470" s="15"/>
      <c r="O470" s="15"/>
      <c r="P470" s="15"/>
      <c r="Q470" s="15"/>
      <c r="R470" s="15"/>
      <c r="S470" s="15"/>
      <c r="T470" s="15"/>
      <c r="U470" s="15"/>
      <c r="V470" s="15"/>
      <c r="W470" s="9"/>
    </row>
    <row r="471" spans="1:23" s="29" customFormat="1" ht="31.5">
      <c r="A471" s="59" t="s">
        <v>326</v>
      </c>
      <c r="B471" s="60" t="s">
        <v>327</v>
      </c>
      <c r="C471" s="61"/>
      <c r="D471" s="61"/>
      <c r="E471" s="61"/>
      <c r="F471" s="61"/>
      <c r="G471" s="61"/>
      <c r="H471" s="61"/>
      <c r="I471" s="61"/>
      <c r="J471" s="61"/>
      <c r="K471" s="61" t="s">
        <v>66</v>
      </c>
      <c r="L471" s="62">
        <f t="shared" ref="L471:W471" si="336">SUM(L472,L508,L477)</f>
        <v>9010.8000000000011</v>
      </c>
      <c r="M471" s="62">
        <f t="shared" si="336"/>
        <v>9154.9818799999994</v>
      </c>
      <c r="N471" s="62">
        <f t="shared" si="336"/>
        <v>5261.6295199999995</v>
      </c>
      <c r="O471" s="62">
        <f t="shared" si="336"/>
        <v>9168.6000000000022</v>
      </c>
      <c r="P471" s="62">
        <f t="shared" si="336"/>
        <v>9168.6000000000022</v>
      </c>
      <c r="Q471" s="62">
        <f t="shared" si="336"/>
        <v>0</v>
      </c>
      <c r="R471" s="62">
        <f t="shared" si="336"/>
        <v>9610.0000000000018</v>
      </c>
      <c r="S471" s="62">
        <f t="shared" si="336"/>
        <v>9610.0000000000018</v>
      </c>
      <c r="T471" s="62">
        <f t="shared" si="336"/>
        <v>0</v>
      </c>
      <c r="U471" s="62">
        <f t="shared" si="336"/>
        <v>9759.4</v>
      </c>
      <c r="V471" s="62">
        <f t="shared" si="336"/>
        <v>9759.4</v>
      </c>
      <c r="W471" s="62">
        <f t="shared" si="336"/>
        <v>0</v>
      </c>
    </row>
    <row r="472" spans="1:23" s="143" customFormat="1">
      <c r="A472" s="136" t="s">
        <v>9</v>
      </c>
      <c r="B472" s="844" t="s">
        <v>71</v>
      </c>
      <c r="C472" s="845"/>
      <c r="D472" s="845"/>
      <c r="E472" s="845"/>
      <c r="F472" s="845"/>
      <c r="G472" s="845"/>
      <c r="H472" s="845"/>
      <c r="I472" s="845"/>
      <c r="J472" s="845"/>
      <c r="K472" s="846"/>
      <c r="L472" s="137">
        <f t="shared" ref="L472:W472" si="337">SUM(L473,L497)</f>
        <v>8981.7000000000007</v>
      </c>
      <c r="M472" s="137">
        <f t="shared" si="337"/>
        <v>2709.8</v>
      </c>
      <c r="N472" s="137">
        <f t="shared" si="337"/>
        <v>1601.72803</v>
      </c>
      <c r="O472" s="137">
        <f t="shared" si="337"/>
        <v>2641.8</v>
      </c>
      <c r="P472" s="137">
        <f t="shared" si="337"/>
        <v>2641.8</v>
      </c>
      <c r="Q472" s="137">
        <f t="shared" si="337"/>
        <v>0</v>
      </c>
      <c r="R472" s="137">
        <f t="shared" si="337"/>
        <v>2824.7000000000003</v>
      </c>
      <c r="S472" s="137">
        <f t="shared" si="337"/>
        <v>2824.7000000000003</v>
      </c>
      <c r="T472" s="137">
        <f t="shared" si="337"/>
        <v>0</v>
      </c>
      <c r="U472" s="137">
        <f t="shared" si="337"/>
        <v>2926.2000000000003</v>
      </c>
      <c r="V472" s="137">
        <f t="shared" si="337"/>
        <v>2926.2000000000003</v>
      </c>
      <c r="W472" s="137">
        <f t="shared" si="337"/>
        <v>0</v>
      </c>
    </row>
    <row r="473" spans="1:23" s="151" customFormat="1">
      <c r="A473" s="838" t="s">
        <v>58</v>
      </c>
      <c r="B473" s="847"/>
      <c r="C473" s="847"/>
      <c r="D473" s="847"/>
      <c r="E473" s="847"/>
      <c r="F473" s="847"/>
      <c r="G473" s="847"/>
      <c r="H473" s="847"/>
      <c r="I473" s="847"/>
      <c r="J473" s="847"/>
      <c r="K473" s="848"/>
      <c r="L473" s="149">
        <f t="shared" ref="L473" si="338">SUM(L474:L476)</f>
        <v>2417.7999999999997</v>
      </c>
      <c r="M473" s="149">
        <f t="shared" ref="M473:N473" si="339">SUM(M474:M476)</f>
        <v>2641.8</v>
      </c>
      <c r="N473" s="149">
        <f t="shared" si="339"/>
        <v>1533.72803</v>
      </c>
      <c r="O473" s="149">
        <f t="shared" ref="O473:W473" si="340">SUM(O474:O476)</f>
        <v>2641.8</v>
      </c>
      <c r="P473" s="149">
        <f t="shared" si="340"/>
        <v>2641.8</v>
      </c>
      <c r="Q473" s="149">
        <f t="shared" si="340"/>
        <v>0</v>
      </c>
      <c r="R473" s="149">
        <f t="shared" si="340"/>
        <v>2824.7000000000003</v>
      </c>
      <c r="S473" s="149">
        <f t="shared" si="340"/>
        <v>2824.7000000000003</v>
      </c>
      <c r="T473" s="149">
        <f t="shared" si="340"/>
        <v>0</v>
      </c>
      <c r="U473" s="149">
        <f t="shared" si="340"/>
        <v>2926.2000000000003</v>
      </c>
      <c r="V473" s="149">
        <f t="shared" si="340"/>
        <v>2926.2000000000003</v>
      </c>
      <c r="W473" s="150">
        <f t="shared" si="340"/>
        <v>0</v>
      </c>
    </row>
    <row r="474" spans="1:23" s="29" customFormat="1" ht="267.75">
      <c r="A474" s="406" t="s">
        <v>10</v>
      </c>
      <c r="B474" s="433" t="s">
        <v>72</v>
      </c>
      <c r="C474" s="390"/>
      <c r="D474" s="390"/>
      <c r="E474" s="421" t="s">
        <v>103</v>
      </c>
      <c r="F474" s="421" t="s">
        <v>104</v>
      </c>
      <c r="G474" s="421" t="s">
        <v>169</v>
      </c>
      <c r="H474" s="396">
        <v>100</v>
      </c>
      <c r="I474" s="261" t="s">
        <v>1148</v>
      </c>
      <c r="J474" s="390" t="s">
        <v>1149</v>
      </c>
      <c r="K474" s="390"/>
      <c r="L474" s="15">
        <v>1945</v>
      </c>
      <c r="M474" s="15">
        <v>2098</v>
      </c>
      <c r="N474" s="15">
        <v>1249.68424</v>
      </c>
      <c r="O474" s="15">
        <f>SUM(P474:Q474)</f>
        <v>2101</v>
      </c>
      <c r="P474" s="15">
        <f>2095+6</f>
        <v>2101</v>
      </c>
      <c r="Q474" s="15"/>
      <c r="R474" s="15">
        <f>SUM(S474:T474)</f>
        <v>2264.3000000000002</v>
      </c>
      <c r="S474" s="15">
        <f>2258+6.3</f>
        <v>2264.3000000000002</v>
      </c>
      <c r="T474" s="15"/>
      <c r="U474" s="15">
        <f>SUM(V474:W474)</f>
        <v>2363.6000000000004</v>
      </c>
      <c r="V474" s="15">
        <f>2357.3+6.3</f>
        <v>2363.6000000000004</v>
      </c>
      <c r="W474" s="9"/>
    </row>
    <row r="475" spans="1:23" s="29" customFormat="1" ht="204.75">
      <c r="A475" s="406" t="s">
        <v>11</v>
      </c>
      <c r="B475" s="433" t="s">
        <v>73</v>
      </c>
      <c r="C475" s="454"/>
      <c r="D475" s="420"/>
      <c r="E475" s="421" t="s">
        <v>103</v>
      </c>
      <c r="F475" s="421" t="s">
        <v>104</v>
      </c>
      <c r="G475" s="421" t="s">
        <v>169</v>
      </c>
      <c r="H475" s="396">
        <v>200</v>
      </c>
      <c r="I475" s="261" t="s">
        <v>1150</v>
      </c>
      <c r="J475" s="390" t="s">
        <v>1151</v>
      </c>
      <c r="K475" s="390"/>
      <c r="L475" s="15">
        <v>465.6</v>
      </c>
      <c r="M475" s="15">
        <v>536.9</v>
      </c>
      <c r="N475" s="15">
        <v>281.67822999999999</v>
      </c>
      <c r="O475" s="15">
        <f>SUM(P475:Q475)</f>
        <v>539.79999999999995</v>
      </c>
      <c r="P475" s="15">
        <v>539.79999999999995</v>
      </c>
      <c r="Q475" s="15"/>
      <c r="R475" s="15">
        <f>SUM(S475:T475)</f>
        <v>559.4</v>
      </c>
      <c r="S475" s="15">
        <v>559.4</v>
      </c>
      <c r="T475" s="15"/>
      <c r="U475" s="15">
        <f>SUM(V475:W475)</f>
        <v>561.6</v>
      </c>
      <c r="V475" s="15">
        <v>561.6</v>
      </c>
      <c r="W475" s="9"/>
    </row>
    <row r="476" spans="1:23" s="29" customFormat="1" ht="126">
      <c r="A476" s="406" t="s">
        <v>21</v>
      </c>
      <c r="B476" s="433" t="s">
        <v>32</v>
      </c>
      <c r="C476" s="454"/>
      <c r="D476" s="420"/>
      <c r="E476" s="421" t="s">
        <v>103</v>
      </c>
      <c r="F476" s="421" t="s">
        <v>104</v>
      </c>
      <c r="G476" s="421" t="s">
        <v>169</v>
      </c>
      <c r="H476" s="396">
        <v>800</v>
      </c>
      <c r="I476" s="261" t="s">
        <v>328</v>
      </c>
      <c r="J476" s="390" t="s">
        <v>1152</v>
      </c>
      <c r="K476" s="420"/>
      <c r="L476" s="15">
        <v>7.2</v>
      </c>
      <c r="M476" s="15">
        <v>6.9</v>
      </c>
      <c r="N476" s="15">
        <v>2.3655599999999999</v>
      </c>
      <c r="O476" s="15">
        <f>SUM(P476:Q476)</f>
        <v>1</v>
      </c>
      <c r="P476" s="15">
        <v>1</v>
      </c>
      <c r="Q476" s="15"/>
      <c r="R476" s="15">
        <f>SUM(S476:T476)</f>
        <v>1</v>
      </c>
      <c r="S476" s="15">
        <v>1</v>
      </c>
      <c r="T476" s="15"/>
      <c r="U476" s="15">
        <f>SUM(V476:W476)</f>
        <v>1</v>
      </c>
      <c r="V476" s="15">
        <v>1</v>
      </c>
      <c r="W476" s="9"/>
    </row>
    <row r="477" spans="1:23" s="151" customFormat="1">
      <c r="A477" s="838" t="s">
        <v>97</v>
      </c>
      <c r="B477" s="847"/>
      <c r="C477" s="847"/>
      <c r="D477" s="847"/>
      <c r="E477" s="847"/>
      <c r="F477" s="847"/>
      <c r="G477" s="847"/>
      <c r="H477" s="847"/>
      <c r="I477" s="847"/>
      <c r="J477" s="847"/>
      <c r="K477" s="848"/>
      <c r="L477" s="149">
        <f t="shared" ref="L477:W477" si="341">L478+L482+L494</f>
        <v>0</v>
      </c>
      <c r="M477" s="149">
        <f t="shared" si="341"/>
        <v>6445.1818800000001</v>
      </c>
      <c r="N477" s="149">
        <f t="shared" si="341"/>
        <v>3659.9014899999997</v>
      </c>
      <c r="O477" s="149">
        <f t="shared" si="341"/>
        <v>6526.8000000000011</v>
      </c>
      <c r="P477" s="149">
        <f t="shared" si="341"/>
        <v>6526.8000000000011</v>
      </c>
      <c r="Q477" s="149">
        <f t="shared" si="341"/>
        <v>0</v>
      </c>
      <c r="R477" s="149">
        <f t="shared" si="341"/>
        <v>6785.3000000000011</v>
      </c>
      <c r="S477" s="149">
        <f t="shared" si="341"/>
        <v>6785.3000000000011</v>
      </c>
      <c r="T477" s="149">
        <f t="shared" si="341"/>
        <v>0</v>
      </c>
      <c r="U477" s="149">
        <f t="shared" si="341"/>
        <v>6833.2</v>
      </c>
      <c r="V477" s="149">
        <f t="shared" si="341"/>
        <v>6833.2</v>
      </c>
      <c r="W477" s="149">
        <f t="shared" si="341"/>
        <v>0</v>
      </c>
    </row>
    <row r="478" spans="1:23" s="279" customFormat="1">
      <c r="A478" s="406" t="s">
        <v>12</v>
      </c>
      <c r="B478" s="433" t="s">
        <v>59</v>
      </c>
      <c r="C478" s="390"/>
      <c r="D478" s="390"/>
      <c r="E478" s="433"/>
      <c r="F478" s="433"/>
      <c r="G478" s="433"/>
      <c r="H478" s="396">
        <v>100</v>
      </c>
      <c r="I478" s="76"/>
      <c r="J478" s="390"/>
      <c r="K478" s="390"/>
      <c r="L478" s="15">
        <f>SUM(L479:L481)</f>
        <v>0</v>
      </c>
      <c r="M478" s="15">
        <f>M479</f>
        <v>4260.5</v>
      </c>
      <c r="N478" s="15">
        <f t="shared" ref="N478" si="342">N479</f>
        <v>2538.3651199999999</v>
      </c>
      <c r="O478" s="15">
        <f t="shared" ref="O478" si="343">O479</f>
        <v>4401.6000000000004</v>
      </c>
      <c r="P478" s="15">
        <f t="shared" ref="P478" si="344">P479</f>
        <v>4401.6000000000004</v>
      </c>
      <c r="Q478" s="15">
        <f t="shared" ref="Q478" si="345">Q479</f>
        <v>0</v>
      </c>
      <c r="R478" s="15">
        <f t="shared" ref="R478" si="346">R479</f>
        <v>4561.8</v>
      </c>
      <c r="S478" s="15">
        <f t="shared" ref="S478" si="347">S479</f>
        <v>4561.8</v>
      </c>
      <c r="T478" s="15">
        <f t="shared" ref="T478" si="348">T479</f>
        <v>0</v>
      </c>
      <c r="U478" s="15">
        <f t="shared" ref="U478" si="349">U479</f>
        <v>4579.2</v>
      </c>
      <c r="V478" s="15">
        <f t="shared" ref="V478" si="350">V479</f>
        <v>4579.2</v>
      </c>
      <c r="W478" s="15">
        <f t="shared" ref="W478" si="351">W479</f>
        <v>0</v>
      </c>
    </row>
    <row r="479" spans="1:23" s="279" customFormat="1" ht="31.5">
      <c r="A479" s="406" t="s">
        <v>49</v>
      </c>
      <c r="B479" s="433" t="s">
        <v>1043</v>
      </c>
      <c r="C479" s="390"/>
      <c r="D479" s="390"/>
      <c r="E479" s="421"/>
      <c r="F479" s="421"/>
      <c r="G479" s="421"/>
      <c r="H479" s="396">
        <v>100</v>
      </c>
      <c r="I479" s="76"/>
      <c r="J479" s="390"/>
      <c r="K479" s="390"/>
      <c r="L479" s="15">
        <f>L481+L480</f>
        <v>0</v>
      </c>
      <c r="M479" s="15">
        <f>M481+M480</f>
        <v>4260.5</v>
      </c>
      <c r="N479" s="15">
        <f>N481+N480</f>
        <v>2538.3651199999999</v>
      </c>
      <c r="O479" s="15">
        <f t="shared" ref="O479:W479" si="352">O481+O480</f>
        <v>4401.6000000000004</v>
      </c>
      <c r="P479" s="15">
        <f t="shared" si="352"/>
        <v>4401.6000000000004</v>
      </c>
      <c r="Q479" s="15">
        <f t="shared" si="352"/>
        <v>0</v>
      </c>
      <c r="R479" s="15">
        <f t="shared" si="352"/>
        <v>4561.8</v>
      </c>
      <c r="S479" s="15">
        <f t="shared" si="352"/>
        <v>4561.8</v>
      </c>
      <c r="T479" s="15">
        <f t="shared" si="352"/>
        <v>0</v>
      </c>
      <c r="U479" s="15">
        <f>U481+U480</f>
        <v>4579.2</v>
      </c>
      <c r="V479" s="15">
        <f t="shared" si="352"/>
        <v>4579.2</v>
      </c>
      <c r="W479" s="15">
        <f t="shared" si="352"/>
        <v>0</v>
      </c>
    </row>
    <row r="480" spans="1:23" s="279" customFormat="1" ht="252">
      <c r="A480" s="406" t="s">
        <v>1020</v>
      </c>
      <c r="B480" s="398" t="s">
        <v>1023</v>
      </c>
      <c r="C480" s="390"/>
      <c r="D480" s="390"/>
      <c r="E480" s="421" t="s">
        <v>106</v>
      </c>
      <c r="F480" s="421" t="s">
        <v>89</v>
      </c>
      <c r="G480" s="421" t="s">
        <v>107</v>
      </c>
      <c r="H480" s="396">
        <v>100</v>
      </c>
      <c r="I480" s="389" t="s">
        <v>1139</v>
      </c>
      <c r="J480" s="390" t="s">
        <v>1153</v>
      </c>
      <c r="K480" s="390"/>
      <c r="L480" s="15"/>
      <c r="M480" s="15">
        <v>4210.8999999999996</v>
      </c>
      <c r="N480" s="15">
        <v>2520.6318099999999</v>
      </c>
      <c r="O480" s="15">
        <f>SUM(P480:Q480)</f>
        <v>4339.6000000000004</v>
      </c>
      <c r="P480" s="15">
        <v>4339.6000000000004</v>
      </c>
      <c r="Q480" s="15"/>
      <c r="R480" s="15">
        <f>SUM(S480:T480)</f>
        <v>4497.5</v>
      </c>
      <c r="S480" s="15">
        <v>4497.5</v>
      </c>
      <c r="T480" s="15"/>
      <c r="U480" s="15">
        <f>SUM(V480:W480)</f>
        <v>4514.7</v>
      </c>
      <c r="V480" s="15">
        <v>4514.7</v>
      </c>
      <c r="W480" s="9"/>
    </row>
    <row r="481" spans="1:23" s="279" customFormat="1" ht="252">
      <c r="A481" s="406" t="s">
        <v>1033</v>
      </c>
      <c r="B481" s="349" t="s">
        <v>1019</v>
      </c>
      <c r="C481" s="390"/>
      <c r="D481" s="390"/>
      <c r="E481" s="421" t="s">
        <v>119</v>
      </c>
      <c r="F481" s="421" t="s">
        <v>119</v>
      </c>
      <c r="G481" s="421" t="s">
        <v>126</v>
      </c>
      <c r="H481" s="396">
        <v>100</v>
      </c>
      <c r="I481" s="389" t="s">
        <v>1139</v>
      </c>
      <c r="J481" s="390" t="s">
        <v>1154</v>
      </c>
      <c r="K481" s="390"/>
      <c r="L481" s="15"/>
      <c r="M481" s="15">
        <v>49.6</v>
      </c>
      <c r="N481" s="15">
        <v>17.733309999999999</v>
      </c>
      <c r="O481" s="15">
        <f>SUM(P481:Q481)</f>
        <v>62</v>
      </c>
      <c r="P481" s="15">
        <v>62</v>
      </c>
      <c r="Q481" s="15"/>
      <c r="R481" s="15">
        <f>SUM(S481:T481)</f>
        <v>64.3</v>
      </c>
      <c r="S481" s="15">
        <v>64.3</v>
      </c>
      <c r="T481" s="15"/>
      <c r="U481" s="15">
        <f>SUM(V481:W481)</f>
        <v>64.5</v>
      </c>
      <c r="V481" s="15">
        <v>64.5</v>
      </c>
      <c r="W481" s="9"/>
    </row>
    <row r="482" spans="1:23" s="279" customFormat="1" ht="31.5">
      <c r="A482" s="406" t="s">
        <v>13</v>
      </c>
      <c r="B482" s="433" t="s">
        <v>33</v>
      </c>
      <c r="C482" s="454"/>
      <c r="D482" s="420"/>
      <c r="E482" s="421"/>
      <c r="F482" s="421"/>
      <c r="G482" s="421"/>
      <c r="H482" s="396">
        <v>200</v>
      </c>
      <c r="I482" s="454"/>
      <c r="J482" s="454"/>
      <c r="K482" s="420"/>
      <c r="L482" s="15">
        <f>L483</f>
        <v>0</v>
      </c>
      <c r="M482" s="15">
        <f>M483</f>
        <v>2169.6818800000001</v>
      </c>
      <c r="N482" s="15">
        <f>N483</f>
        <v>1112.8598299999999</v>
      </c>
      <c r="O482" s="15">
        <f t="shared" ref="O482:W482" si="353">O483</f>
        <v>2110.6</v>
      </c>
      <c r="P482" s="15">
        <f t="shared" si="353"/>
        <v>2110.6</v>
      </c>
      <c r="Q482" s="15">
        <f t="shared" si="353"/>
        <v>0</v>
      </c>
      <c r="R482" s="15">
        <f t="shared" si="353"/>
        <v>2208.4</v>
      </c>
      <c r="S482" s="15">
        <f t="shared" si="353"/>
        <v>2208.4</v>
      </c>
      <c r="T482" s="15">
        <f t="shared" si="353"/>
        <v>0</v>
      </c>
      <c r="U482" s="15">
        <f t="shared" si="353"/>
        <v>2238.7999999999997</v>
      </c>
      <c r="V482" s="15">
        <f t="shared" si="353"/>
        <v>2238.7999999999997</v>
      </c>
      <c r="W482" s="15">
        <f t="shared" si="353"/>
        <v>0</v>
      </c>
    </row>
    <row r="483" spans="1:23" s="279" customFormat="1" ht="31.5">
      <c r="A483" s="406" t="s">
        <v>50</v>
      </c>
      <c r="B483" s="433" t="s">
        <v>1043</v>
      </c>
      <c r="C483" s="454"/>
      <c r="D483" s="420"/>
      <c r="E483" s="421"/>
      <c r="F483" s="421"/>
      <c r="G483" s="421"/>
      <c r="H483" s="396">
        <v>200</v>
      </c>
      <c r="I483" s="454"/>
      <c r="J483" s="454"/>
      <c r="K483" s="420"/>
      <c r="L483" s="15">
        <f>L485+L489+L491+L484</f>
        <v>0</v>
      </c>
      <c r="M483" s="15">
        <f t="shared" ref="M483:W483" si="354">M485+M489+M491+M484</f>
        <v>2169.6818800000001</v>
      </c>
      <c r="N483" s="15">
        <f t="shared" si="354"/>
        <v>1112.8598299999999</v>
      </c>
      <c r="O483" s="15">
        <f t="shared" si="354"/>
        <v>2110.6</v>
      </c>
      <c r="P483" s="15">
        <f t="shared" si="354"/>
        <v>2110.6</v>
      </c>
      <c r="Q483" s="15">
        <f t="shared" si="354"/>
        <v>0</v>
      </c>
      <c r="R483" s="15">
        <f t="shared" si="354"/>
        <v>2208.4</v>
      </c>
      <c r="S483" s="15">
        <f t="shared" si="354"/>
        <v>2208.4</v>
      </c>
      <c r="T483" s="15">
        <f t="shared" si="354"/>
        <v>0</v>
      </c>
      <c r="U483" s="15">
        <f t="shared" si="354"/>
        <v>2238.7999999999997</v>
      </c>
      <c r="V483" s="15">
        <f t="shared" si="354"/>
        <v>2238.7999999999997</v>
      </c>
      <c r="W483" s="15">
        <f t="shared" si="354"/>
        <v>0</v>
      </c>
    </row>
    <row r="484" spans="1:23" s="279" customFormat="1" ht="31.5">
      <c r="A484" s="406" t="s">
        <v>1021</v>
      </c>
      <c r="B484" s="356" t="s">
        <v>1038</v>
      </c>
      <c r="C484" s="454"/>
      <c r="D484" s="420"/>
      <c r="E484" s="421" t="s">
        <v>103</v>
      </c>
      <c r="F484" s="421" t="s">
        <v>92</v>
      </c>
      <c r="G484" s="421" t="s">
        <v>222</v>
      </c>
      <c r="H484" s="396">
        <v>200</v>
      </c>
      <c r="I484" s="454"/>
      <c r="J484" s="454"/>
      <c r="K484" s="420"/>
      <c r="L484" s="15"/>
      <c r="M484" s="15"/>
      <c r="N484" s="15"/>
      <c r="O484" s="15"/>
      <c r="P484" s="15"/>
      <c r="Q484" s="15"/>
      <c r="R484" s="15"/>
      <c r="S484" s="15"/>
      <c r="T484" s="15"/>
      <c r="U484" s="15"/>
      <c r="V484" s="15"/>
      <c r="W484" s="269"/>
    </row>
    <row r="485" spans="1:23" s="279" customFormat="1">
      <c r="A485" s="406" t="s">
        <v>1022</v>
      </c>
      <c r="B485" s="825" t="s">
        <v>1023</v>
      </c>
      <c r="C485" s="390"/>
      <c r="D485" s="390"/>
      <c r="E485" s="421" t="s">
        <v>106</v>
      </c>
      <c r="F485" s="421" t="s">
        <v>89</v>
      </c>
      <c r="G485" s="241"/>
      <c r="H485" s="241"/>
      <c r="I485" s="241"/>
      <c r="J485" s="241"/>
      <c r="K485" s="241"/>
      <c r="L485" s="242">
        <f>L487+L488+L486</f>
        <v>0</v>
      </c>
      <c r="M485" s="242">
        <f>M487+M488+M486</f>
        <v>1012.18188</v>
      </c>
      <c r="N485" s="242">
        <f t="shared" ref="N485:W485" si="355">N487+N488+N486</f>
        <v>619.78701999999998</v>
      </c>
      <c r="O485" s="242">
        <f t="shared" si="355"/>
        <v>857.9</v>
      </c>
      <c r="P485" s="242">
        <f t="shared" si="355"/>
        <v>857.9</v>
      </c>
      <c r="Q485" s="242">
        <f t="shared" si="355"/>
        <v>0</v>
      </c>
      <c r="R485" s="242">
        <f t="shared" si="355"/>
        <v>910.2</v>
      </c>
      <c r="S485" s="242">
        <f t="shared" si="355"/>
        <v>910.2</v>
      </c>
      <c r="T485" s="242">
        <f t="shared" si="355"/>
        <v>0</v>
      </c>
      <c r="U485" s="242">
        <f t="shared" si="355"/>
        <v>935.6</v>
      </c>
      <c r="V485" s="242">
        <f t="shared" si="355"/>
        <v>935.6</v>
      </c>
      <c r="W485" s="242">
        <f t="shared" si="355"/>
        <v>0</v>
      </c>
    </row>
    <row r="486" spans="1:23" s="279" customFormat="1" ht="47.25">
      <c r="A486" s="406"/>
      <c r="B486" s="826"/>
      <c r="C486" s="390"/>
      <c r="D486" s="390"/>
      <c r="E486" s="421"/>
      <c r="F486" s="421"/>
      <c r="G486" s="421" t="s">
        <v>222</v>
      </c>
      <c r="H486" s="396">
        <v>200</v>
      </c>
      <c r="I486" s="261" t="s">
        <v>1155</v>
      </c>
      <c r="J486" s="303" t="s">
        <v>1156</v>
      </c>
      <c r="K486" s="241"/>
      <c r="L486" s="242"/>
      <c r="M486" s="242">
        <v>78.681880000000007</v>
      </c>
      <c r="N486" s="242">
        <v>78.681880000000007</v>
      </c>
      <c r="O486" s="242"/>
      <c r="P486" s="15"/>
      <c r="Q486" s="15"/>
      <c r="R486" s="15"/>
      <c r="S486" s="15"/>
      <c r="T486" s="15"/>
      <c r="U486" s="15"/>
      <c r="V486" s="15"/>
      <c r="W486" s="9"/>
    </row>
    <row r="487" spans="1:23" s="279" customFormat="1" ht="204.75">
      <c r="A487" s="406"/>
      <c r="B487" s="826"/>
      <c r="C487" s="390"/>
      <c r="D487" s="390"/>
      <c r="E487" s="241"/>
      <c r="F487" s="241"/>
      <c r="G487" s="421" t="s">
        <v>107</v>
      </c>
      <c r="H487" s="396">
        <v>200</v>
      </c>
      <c r="I487" s="403" t="s">
        <v>1157</v>
      </c>
      <c r="J487" s="390" t="s">
        <v>1158</v>
      </c>
      <c r="K487" s="390"/>
      <c r="L487" s="15"/>
      <c r="M487" s="15">
        <v>927</v>
      </c>
      <c r="N487" s="15">
        <v>534.60514000000001</v>
      </c>
      <c r="O487" s="15">
        <f>SUM(P487:Q487)</f>
        <v>855.3</v>
      </c>
      <c r="P487" s="15">
        <v>855.3</v>
      </c>
      <c r="Q487" s="15"/>
      <c r="R487" s="15">
        <f>SUM(S487:T487)</f>
        <v>907.5</v>
      </c>
      <c r="S487" s="15">
        <v>907.5</v>
      </c>
      <c r="T487" s="15"/>
      <c r="U487" s="15">
        <f>SUM(V487:W487)</f>
        <v>932.9</v>
      </c>
      <c r="V487" s="15">
        <v>932.9</v>
      </c>
      <c r="W487" s="9"/>
    </row>
    <row r="488" spans="1:23" s="279" customFormat="1" ht="204.75">
      <c r="A488" s="406"/>
      <c r="B488" s="827"/>
      <c r="C488" s="390"/>
      <c r="D488" s="390"/>
      <c r="E488" s="421"/>
      <c r="F488" s="421"/>
      <c r="G488" s="421" t="s">
        <v>952</v>
      </c>
      <c r="H488" s="396">
        <v>200</v>
      </c>
      <c r="I488" s="403" t="s">
        <v>1157</v>
      </c>
      <c r="J488" s="390" t="s">
        <v>1159</v>
      </c>
      <c r="K488" s="390"/>
      <c r="L488" s="15"/>
      <c r="M488" s="15">
        <v>6.5</v>
      </c>
      <c r="N488" s="15">
        <v>6.5</v>
      </c>
      <c r="O488" s="15">
        <f>SUM(P488:Q488)</f>
        <v>2.6</v>
      </c>
      <c r="P488" s="15">
        <v>2.6</v>
      </c>
      <c r="Q488" s="15"/>
      <c r="R488" s="15">
        <f>SUM(S488:T488)</f>
        <v>2.7</v>
      </c>
      <c r="S488" s="15">
        <v>2.7</v>
      </c>
      <c r="T488" s="15"/>
      <c r="U488" s="15">
        <f>SUM(V488:W488)</f>
        <v>2.7</v>
      </c>
      <c r="V488" s="15">
        <v>2.7</v>
      </c>
      <c r="W488" s="9"/>
    </row>
    <row r="489" spans="1:23" s="279" customFormat="1">
      <c r="A489" s="406" t="s">
        <v>1027</v>
      </c>
      <c r="B489" s="825" t="s">
        <v>1024</v>
      </c>
      <c r="C489" s="390"/>
      <c r="D489" s="390"/>
      <c r="E489" s="421" t="s">
        <v>104</v>
      </c>
      <c r="F489" s="421" t="s">
        <v>112</v>
      </c>
      <c r="G489" s="241"/>
      <c r="H489" s="241"/>
      <c r="I489" s="76"/>
      <c r="J489" s="390"/>
      <c r="K489" s="390"/>
      <c r="L489" s="15">
        <f>L490</f>
        <v>0</v>
      </c>
      <c r="M489" s="15">
        <f t="shared" ref="M489:W489" si="356">M490</f>
        <v>32.299999999999997</v>
      </c>
      <c r="N489" s="15">
        <f t="shared" si="356"/>
        <v>0</v>
      </c>
      <c r="O489" s="15">
        <f t="shared" si="356"/>
        <v>33.1</v>
      </c>
      <c r="P489" s="15">
        <f t="shared" si="356"/>
        <v>33.1</v>
      </c>
      <c r="Q489" s="15">
        <f t="shared" si="356"/>
        <v>0</v>
      </c>
      <c r="R489" s="15">
        <f t="shared" si="356"/>
        <v>34.299999999999997</v>
      </c>
      <c r="S489" s="15">
        <f t="shared" si="356"/>
        <v>34.299999999999997</v>
      </c>
      <c r="T489" s="15">
        <f t="shared" si="356"/>
        <v>0</v>
      </c>
      <c r="U489" s="15">
        <f t="shared" si="356"/>
        <v>34.5</v>
      </c>
      <c r="V489" s="15">
        <f t="shared" si="356"/>
        <v>34.5</v>
      </c>
      <c r="W489" s="15">
        <f t="shared" si="356"/>
        <v>0</v>
      </c>
    </row>
    <row r="490" spans="1:23" s="279" customFormat="1" ht="252">
      <c r="A490" s="123"/>
      <c r="B490" s="826"/>
      <c r="C490" s="390"/>
      <c r="D490" s="390"/>
      <c r="E490" s="421"/>
      <c r="F490" s="421"/>
      <c r="G490" s="421" t="s">
        <v>621</v>
      </c>
      <c r="H490" s="396">
        <v>200</v>
      </c>
      <c r="I490" s="261" t="s">
        <v>1160</v>
      </c>
      <c r="J490" s="65" t="s">
        <v>1164</v>
      </c>
      <c r="K490" s="390"/>
      <c r="L490" s="15"/>
      <c r="M490" s="15">
        <v>32.299999999999997</v>
      </c>
      <c r="N490" s="15">
        <v>0</v>
      </c>
      <c r="O490" s="15">
        <f>SUM(P490:Q490)</f>
        <v>33.1</v>
      </c>
      <c r="P490" s="15">
        <v>33.1</v>
      </c>
      <c r="Q490" s="15"/>
      <c r="R490" s="15">
        <f>SUM(S490:T490)</f>
        <v>34.299999999999997</v>
      </c>
      <c r="S490" s="15">
        <v>34.299999999999997</v>
      </c>
      <c r="T490" s="15"/>
      <c r="U490" s="15">
        <f>SUM(V490:W490)</f>
        <v>34.5</v>
      </c>
      <c r="V490" s="15">
        <v>34.5</v>
      </c>
      <c r="W490" s="9"/>
    </row>
    <row r="491" spans="1:23" s="279" customFormat="1">
      <c r="A491" s="279" t="s">
        <v>1032</v>
      </c>
      <c r="B491" s="825" t="s">
        <v>1019</v>
      </c>
      <c r="C491" s="390"/>
      <c r="D491" s="390"/>
      <c r="E491" s="421" t="s">
        <v>119</v>
      </c>
      <c r="F491" s="421" t="s">
        <v>106</v>
      </c>
      <c r="G491" s="421"/>
      <c r="H491" s="396">
        <v>200</v>
      </c>
      <c r="I491" s="76"/>
      <c r="J491" s="390"/>
      <c r="K491" s="390"/>
      <c r="L491" s="15">
        <f t="shared" ref="L491:W491" si="357">SUM(L492:L493)</f>
        <v>0</v>
      </c>
      <c r="M491" s="15">
        <f t="shared" si="357"/>
        <v>1125.2</v>
      </c>
      <c r="N491" s="15">
        <f t="shared" si="357"/>
        <v>493.07281</v>
      </c>
      <c r="O491" s="15">
        <f t="shared" si="357"/>
        <v>1219.5999999999999</v>
      </c>
      <c r="P491" s="15">
        <f t="shared" si="357"/>
        <v>1219.5999999999999</v>
      </c>
      <c r="Q491" s="15">
        <f t="shared" si="357"/>
        <v>0</v>
      </c>
      <c r="R491" s="15">
        <f t="shared" si="357"/>
        <v>1263.9000000000001</v>
      </c>
      <c r="S491" s="15">
        <f t="shared" si="357"/>
        <v>1263.9000000000001</v>
      </c>
      <c r="T491" s="15">
        <f t="shared" si="357"/>
        <v>0</v>
      </c>
      <c r="U491" s="15">
        <f t="shared" si="357"/>
        <v>1268.6999999999998</v>
      </c>
      <c r="V491" s="15">
        <f t="shared" si="357"/>
        <v>1268.6999999999998</v>
      </c>
      <c r="W491" s="15">
        <f t="shared" si="357"/>
        <v>0</v>
      </c>
    </row>
    <row r="492" spans="1:23" s="279" customFormat="1" ht="204.75">
      <c r="B492" s="826"/>
      <c r="C492" s="390"/>
      <c r="D492" s="390"/>
      <c r="E492" s="421"/>
      <c r="F492" s="421"/>
      <c r="G492" s="421" t="s">
        <v>241</v>
      </c>
      <c r="H492" s="396">
        <v>200</v>
      </c>
      <c r="I492" s="261" t="s">
        <v>914</v>
      </c>
      <c r="J492" s="390" t="s">
        <v>1161</v>
      </c>
      <c r="K492" s="390"/>
      <c r="L492" s="15"/>
      <c r="M492" s="15">
        <v>833.5</v>
      </c>
      <c r="N492" s="15">
        <v>379.31723</v>
      </c>
      <c r="O492" s="15">
        <f>SUM(P492:Q492)</f>
        <v>916.4</v>
      </c>
      <c r="P492" s="15">
        <v>916.4</v>
      </c>
      <c r="Q492" s="15"/>
      <c r="R492" s="15">
        <f>SUM(S492:T492)</f>
        <v>949.7</v>
      </c>
      <c r="S492" s="15">
        <v>949.7</v>
      </c>
      <c r="T492" s="15"/>
      <c r="U492" s="15">
        <f>SUM(V492:W492)</f>
        <v>953.3</v>
      </c>
      <c r="V492" s="15">
        <v>953.3</v>
      </c>
      <c r="W492" s="9"/>
    </row>
    <row r="493" spans="1:23" s="279" customFormat="1" ht="173.25">
      <c r="B493" s="826"/>
      <c r="C493" s="390"/>
      <c r="D493" s="390"/>
      <c r="E493" s="421"/>
      <c r="F493" s="421"/>
      <c r="G493" s="421" t="s">
        <v>865</v>
      </c>
      <c r="H493" s="396">
        <v>200</v>
      </c>
      <c r="I493" s="261" t="s">
        <v>1162</v>
      </c>
      <c r="J493" s="390" t="s">
        <v>1163</v>
      </c>
      <c r="K493" s="390"/>
      <c r="L493" s="15"/>
      <c r="M493" s="15">
        <v>291.7</v>
      </c>
      <c r="N493" s="15">
        <v>113.75557999999999</v>
      </c>
      <c r="O493" s="15">
        <f>SUM(P493:Q493)</f>
        <v>303.2</v>
      </c>
      <c r="P493" s="15">
        <v>303.2</v>
      </c>
      <c r="Q493" s="15"/>
      <c r="R493" s="15">
        <f>SUM(S493:T493)</f>
        <v>314.2</v>
      </c>
      <c r="S493" s="15">
        <v>314.2</v>
      </c>
      <c r="T493" s="15"/>
      <c r="U493" s="15">
        <f>SUM(V493:W493)</f>
        <v>315.39999999999998</v>
      </c>
      <c r="V493" s="15">
        <v>315.39999999999998</v>
      </c>
      <c r="W493" s="9"/>
    </row>
    <row r="494" spans="1:23" s="279" customFormat="1">
      <c r="A494" s="406" t="s">
        <v>51</v>
      </c>
      <c r="B494" s="433" t="s">
        <v>32</v>
      </c>
      <c r="C494" s="454"/>
      <c r="D494" s="420"/>
      <c r="E494" s="421"/>
      <c r="F494" s="421"/>
      <c r="G494" s="421"/>
      <c r="H494" s="396">
        <v>800</v>
      </c>
      <c r="I494" s="454"/>
      <c r="J494" s="454"/>
      <c r="K494" s="420"/>
      <c r="L494" s="15">
        <f>L495</f>
        <v>0</v>
      </c>
      <c r="M494" s="15">
        <f>M495</f>
        <v>15</v>
      </c>
      <c r="N494" s="15">
        <f t="shared" ref="N494:W495" si="358">N495</f>
        <v>8.6765399999999993</v>
      </c>
      <c r="O494" s="15">
        <f t="shared" si="358"/>
        <v>14.6</v>
      </c>
      <c r="P494" s="15">
        <f t="shared" si="358"/>
        <v>14.6</v>
      </c>
      <c r="Q494" s="15">
        <f t="shared" si="358"/>
        <v>0</v>
      </c>
      <c r="R494" s="15">
        <f t="shared" si="358"/>
        <v>15.1</v>
      </c>
      <c r="S494" s="15">
        <f t="shared" si="358"/>
        <v>15.1</v>
      </c>
      <c r="T494" s="15">
        <f t="shared" si="358"/>
        <v>0</v>
      </c>
      <c r="U494" s="15">
        <f t="shared" si="358"/>
        <v>15.2</v>
      </c>
      <c r="V494" s="15">
        <f t="shared" si="358"/>
        <v>15.2</v>
      </c>
      <c r="W494" s="15">
        <f t="shared" si="358"/>
        <v>0</v>
      </c>
    </row>
    <row r="495" spans="1:23" s="279" customFormat="1" ht="31.5">
      <c r="A495" s="406" t="s">
        <v>52</v>
      </c>
      <c r="B495" s="433" t="s">
        <v>1043</v>
      </c>
      <c r="C495" s="454"/>
      <c r="D495" s="420"/>
      <c r="E495" s="421"/>
      <c r="F495" s="421"/>
      <c r="G495" s="421"/>
      <c r="H495" s="396">
        <v>800</v>
      </c>
      <c r="I495" s="454"/>
      <c r="J495" s="454"/>
      <c r="K495" s="420"/>
      <c r="L495" s="15">
        <f>L496</f>
        <v>0</v>
      </c>
      <c r="M495" s="15">
        <f t="shared" ref="M495" si="359">M496</f>
        <v>15</v>
      </c>
      <c r="N495" s="15">
        <f t="shared" si="358"/>
        <v>8.6765399999999993</v>
      </c>
      <c r="O495" s="15">
        <f t="shared" si="358"/>
        <v>14.6</v>
      </c>
      <c r="P495" s="15">
        <f t="shared" si="358"/>
        <v>14.6</v>
      </c>
      <c r="Q495" s="15">
        <f t="shared" si="358"/>
        <v>0</v>
      </c>
      <c r="R495" s="15">
        <f t="shared" si="358"/>
        <v>15.1</v>
      </c>
      <c r="S495" s="15">
        <f t="shared" si="358"/>
        <v>15.1</v>
      </c>
      <c r="T495" s="15">
        <f t="shared" si="358"/>
        <v>0</v>
      </c>
      <c r="U495" s="15">
        <f t="shared" si="358"/>
        <v>15.2</v>
      </c>
      <c r="V495" s="15">
        <f t="shared" si="358"/>
        <v>15.2</v>
      </c>
      <c r="W495" s="15">
        <f t="shared" si="358"/>
        <v>0</v>
      </c>
    </row>
    <row r="496" spans="1:23" s="279" customFormat="1" ht="173.25">
      <c r="A496" s="406" t="s">
        <v>1025</v>
      </c>
      <c r="B496" s="433" t="s">
        <v>1023</v>
      </c>
      <c r="C496" s="390"/>
      <c r="D496" s="390"/>
      <c r="E496" s="421" t="s">
        <v>106</v>
      </c>
      <c r="F496" s="421" t="s">
        <v>89</v>
      </c>
      <c r="G496" s="421" t="s">
        <v>107</v>
      </c>
      <c r="H496" s="396">
        <v>800</v>
      </c>
      <c r="I496" s="261" t="s">
        <v>1165</v>
      </c>
      <c r="J496" s="390" t="s">
        <v>1166</v>
      </c>
      <c r="K496" s="390"/>
      <c r="L496" s="15"/>
      <c r="M496" s="15">
        <v>15</v>
      </c>
      <c r="N496" s="15">
        <v>8.6765399999999993</v>
      </c>
      <c r="O496" s="15">
        <f>SUM(P496:Q496)</f>
        <v>14.6</v>
      </c>
      <c r="P496" s="15">
        <v>14.6</v>
      </c>
      <c r="Q496" s="15"/>
      <c r="R496" s="15">
        <f>SUM(S496:T496)</f>
        <v>15.1</v>
      </c>
      <c r="S496" s="15">
        <v>15.1</v>
      </c>
      <c r="T496" s="15"/>
      <c r="U496" s="15">
        <f>SUM(V496:W496)</f>
        <v>15.2</v>
      </c>
      <c r="V496" s="15">
        <v>15.2</v>
      </c>
      <c r="W496" s="9"/>
    </row>
    <row r="497" spans="1:23" s="151" customFormat="1">
      <c r="A497" s="838" t="s">
        <v>79</v>
      </c>
      <c r="B497" s="847"/>
      <c r="C497" s="847"/>
      <c r="D497" s="847"/>
      <c r="E497" s="847"/>
      <c r="F497" s="847"/>
      <c r="G497" s="847"/>
      <c r="H497" s="847"/>
      <c r="I497" s="847"/>
      <c r="J497" s="847"/>
      <c r="K497" s="848"/>
      <c r="L497" s="149">
        <f t="shared" ref="L497:N497" si="360">SUM(L498)</f>
        <v>6563.9000000000005</v>
      </c>
      <c r="M497" s="149">
        <f t="shared" si="360"/>
        <v>68</v>
      </c>
      <c r="N497" s="149">
        <f t="shared" si="360"/>
        <v>68</v>
      </c>
      <c r="O497" s="149">
        <f t="shared" ref="O497:W497" si="361">SUM(O498)</f>
        <v>0</v>
      </c>
      <c r="P497" s="149">
        <f t="shared" si="361"/>
        <v>0</v>
      </c>
      <c r="Q497" s="149">
        <f t="shared" si="361"/>
        <v>0</v>
      </c>
      <c r="R497" s="149">
        <f t="shared" si="361"/>
        <v>0</v>
      </c>
      <c r="S497" s="149">
        <f t="shared" si="361"/>
        <v>0</v>
      </c>
      <c r="T497" s="149">
        <f t="shared" si="361"/>
        <v>0</v>
      </c>
      <c r="U497" s="149">
        <f t="shared" si="361"/>
        <v>0</v>
      </c>
      <c r="V497" s="149">
        <f t="shared" si="361"/>
        <v>0</v>
      </c>
      <c r="W497" s="150">
        <f t="shared" si="361"/>
        <v>0</v>
      </c>
    </row>
    <row r="498" spans="1:23" s="29" customFormat="1">
      <c r="A498" s="841" t="s">
        <v>37</v>
      </c>
      <c r="B498" s="842"/>
      <c r="C498" s="842"/>
      <c r="D498" s="842"/>
      <c r="E498" s="842"/>
      <c r="F498" s="842"/>
      <c r="G498" s="842"/>
      <c r="H498" s="842"/>
      <c r="I498" s="842"/>
      <c r="J498" s="842"/>
      <c r="K498" s="843"/>
      <c r="L498" s="7">
        <f t="shared" ref="L498" si="362">SUM(L499,L505)</f>
        <v>6563.9000000000005</v>
      </c>
      <c r="M498" s="7">
        <f t="shared" ref="M498:N498" si="363">SUM(M499,M505)</f>
        <v>68</v>
      </c>
      <c r="N498" s="7">
        <f t="shared" si="363"/>
        <v>68</v>
      </c>
      <c r="O498" s="7">
        <f t="shared" ref="O498:W498" si="364">SUM(O499,O505)</f>
        <v>0</v>
      </c>
      <c r="P498" s="7">
        <f t="shared" si="364"/>
        <v>0</v>
      </c>
      <c r="Q498" s="7">
        <f t="shared" si="364"/>
        <v>0</v>
      </c>
      <c r="R498" s="7">
        <f t="shared" si="364"/>
        <v>0</v>
      </c>
      <c r="S498" s="7">
        <f t="shared" si="364"/>
        <v>0</v>
      </c>
      <c r="T498" s="7">
        <f t="shared" si="364"/>
        <v>0</v>
      </c>
      <c r="U498" s="7">
        <f t="shared" si="364"/>
        <v>0</v>
      </c>
      <c r="V498" s="7">
        <f t="shared" si="364"/>
        <v>0</v>
      </c>
      <c r="W498" s="13">
        <f t="shared" si="364"/>
        <v>0</v>
      </c>
    </row>
    <row r="499" spans="1:23" s="143" customFormat="1" ht="78.75">
      <c r="A499" s="384" t="s">
        <v>34</v>
      </c>
      <c r="B499" s="433" t="s">
        <v>99</v>
      </c>
      <c r="C499" s="446"/>
      <c r="D499" s="393"/>
      <c r="E499" s="433"/>
      <c r="F499" s="433"/>
      <c r="G499" s="433"/>
      <c r="H499" s="396">
        <v>600</v>
      </c>
      <c r="I499" s="454"/>
      <c r="J499" s="446"/>
      <c r="K499" s="393"/>
      <c r="L499" s="15">
        <f t="shared" ref="L499" si="365">SUM(L500:L504)</f>
        <v>6472.4000000000005</v>
      </c>
      <c r="M499" s="15">
        <f t="shared" ref="M499:N499" si="366">SUM(M500:M504)</f>
        <v>68</v>
      </c>
      <c r="N499" s="15">
        <f t="shared" si="366"/>
        <v>68</v>
      </c>
      <c r="O499" s="15">
        <f t="shared" ref="O499:W499" si="367">SUM(O500:O504)</f>
        <v>0</v>
      </c>
      <c r="P499" s="15">
        <f t="shared" si="367"/>
        <v>0</v>
      </c>
      <c r="Q499" s="15">
        <f t="shared" si="367"/>
        <v>0</v>
      </c>
      <c r="R499" s="15">
        <f t="shared" si="367"/>
        <v>0</v>
      </c>
      <c r="S499" s="15">
        <f t="shared" si="367"/>
        <v>0</v>
      </c>
      <c r="T499" s="15">
        <f t="shared" si="367"/>
        <v>0</v>
      </c>
      <c r="U499" s="15">
        <f t="shared" si="367"/>
        <v>0</v>
      </c>
      <c r="V499" s="15">
        <f t="shared" si="367"/>
        <v>0</v>
      </c>
      <c r="W499" s="9">
        <f t="shared" si="367"/>
        <v>0</v>
      </c>
    </row>
    <row r="500" spans="1:23" s="156" customFormat="1" ht="362.25">
      <c r="A500" s="384" t="s">
        <v>44</v>
      </c>
      <c r="B500" s="433" t="s">
        <v>329</v>
      </c>
      <c r="C500" s="433" t="s">
        <v>139</v>
      </c>
      <c r="D500" s="393"/>
      <c r="E500" s="421" t="s">
        <v>106</v>
      </c>
      <c r="F500" s="421" t="s">
        <v>89</v>
      </c>
      <c r="G500" s="421" t="s">
        <v>963</v>
      </c>
      <c r="H500" s="396">
        <v>611</v>
      </c>
      <c r="I500" s="262" t="s">
        <v>923</v>
      </c>
      <c r="J500" s="390" t="s">
        <v>911</v>
      </c>
      <c r="K500" s="393"/>
      <c r="L500" s="15">
        <v>5184.7</v>
      </c>
      <c r="M500" s="15">
        <v>68</v>
      </c>
      <c r="N500" s="15">
        <v>68</v>
      </c>
      <c r="O500" s="15"/>
      <c r="P500" s="15"/>
      <c r="Q500" s="15"/>
      <c r="R500" s="15"/>
      <c r="S500" s="15"/>
      <c r="T500" s="15"/>
      <c r="U500" s="15"/>
      <c r="V500" s="15"/>
      <c r="W500" s="9"/>
    </row>
    <row r="501" spans="1:23" ht="362.25">
      <c r="A501" s="384" t="s">
        <v>80</v>
      </c>
      <c r="B501" s="433" t="s">
        <v>329</v>
      </c>
      <c r="C501" s="433" t="s">
        <v>178</v>
      </c>
      <c r="D501" s="393"/>
      <c r="E501" s="421" t="s">
        <v>106</v>
      </c>
      <c r="F501" s="421" t="s">
        <v>89</v>
      </c>
      <c r="G501" s="421" t="s">
        <v>964</v>
      </c>
      <c r="H501" s="396">
        <v>611</v>
      </c>
      <c r="I501" s="262" t="s">
        <v>912</v>
      </c>
      <c r="J501" s="390" t="s">
        <v>913</v>
      </c>
      <c r="K501" s="393"/>
      <c r="L501" s="15">
        <v>3</v>
      </c>
      <c r="M501" s="15"/>
      <c r="N501" s="15"/>
      <c r="O501" s="15"/>
      <c r="P501" s="15"/>
      <c r="Q501" s="15"/>
      <c r="R501" s="15"/>
      <c r="S501" s="15"/>
      <c r="T501" s="15"/>
      <c r="U501" s="15"/>
      <c r="V501" s="15"/>
      <c r="W501" s="9"/>
    </row>
    <row r="502" spans="1:23" s="26" customFormat="1" ht="299.25">
      <c r="A502" s="384" t="s">
        <v>82</v>
      </c>
      <c r="B502" s="433" t="s">
        <v>330</v>
      </c>
      <c r="C502" s="433" t="s">
        <v>316</v>
      </c>
      <c r="D502" s="393"/>
      <c r="E502" s="421" t="s">
        <v>104</v>
      </c>
      <c r="F502" s="421" t="s">
        <v>112</v>
      </c>
      <c r="G502" s="421" t="s">
        <v>621</v>
      </c>
      <c r="H502" s="396">
        <v>611</v>
      </c>
      <c r="I502" s="263" t="s">
        <v>331</v>
      </c>
      <c r="J502" s="65" t="s">
        <v>332</v>
      </c>
      <c r="K502" s="393"/>
      <c r="L502" s="15">
        <v>37.799999999999997</v>
      </c>
      <c r="M502" s="15"/>
      <c r="N502" s="15"/>
      <c r="O502" s="15"/>
      <c r="P502" s="15"/>
      <c r="Q502" s="15"/>
      <c r="R502" s="15"/>
      <c r="S502" s="15"/>
      <c r="T502" s="15"/>
      <c r="U502" s="15"/>
      <c r="V502" s="15"/>
      <c r="W502" s="9"/>
    </row>
    <row r="503" spans="1:23" s="138" customFormat="1" ht="204.75">
      <c r="A503" s="384" t="s">
        <v>182</v>
      </c>
      <c r="B503" s="433" t="s">
        <v>333</v>
      </c>
      <c r="C503" s="433" t="s">
        <v>900</v>
      </c>
      <c r="D503" s="393"/>
      <c r="E503" s="421" t="s">
        <v>119</v>
      </c>
      <c r="F503" s="421" t="s">
        <v>106</v>
      </c>
      <c r="G503" s="421" t="s">
        <v>241</v>
      </c>
      <c r="H503" s="396">
        <v>611</v>
      </c>
      <c r="I503" s="263" t="s">
        <v>914</v>
      </c>
      <c r="J503" s="390" t="s">
        <v>334</v>
      </c>
      <c r="K503" s="393"/>
      <c r="L503" s="15">
        <v>1019.3</v>
      </c>
      <c r="M503" s="15"/>
      <c r="N503" s="15"/>
      <c r="O503" s="15"/>
      <c r="P503" s="15"/>
      <c r="Q503" s="15"/>
      <c r="R503" s="15"/>
      <c r="S503" s="15"/>
      <c r="T503" s="15"/>
      <c r="U503" s="15"/>
      <c r="V503" s="15"/>
      <c r="W503" s="9"/>
    </row>
    <row r="504" spans="1:23" s="151" customFormat="1" ht="283.5">
      <c r="A504" s="384" t="s">
        <v>184</v>
      </c>
      <c r="B504" s="433" t="s">
        <v>333</v>
      </c>
      <c r="C504" s="433" t="s">
        <v>191</v>
      </c>
      <c r="D504" s="393"/>
      <c r="E504" s="421" t="s">
        <v>104</v>
      </c>
      <c r="F504" s="421" t="s">
        <v>112</v>
      </c>
      <c r="G504" s="421" t="s">
        <v>865</v>
      </c>
      <c r="H504" s="396">
        <v>611</v>
      </c>
      <c r="I504" s="263" t="s">
        <v>915</v>
      </c>
      <c r="J504" s="390" t="s">
        <v>335</v>
      </c>
      <c r="K504" s="393"/>
      <c r="L504" s="15">
        <v>227.6</v>
      </c>
      <c r="M504" s="15"/>
      <c r="N504" s="15"/>
      <c r="O504" s="15"/>
      <c r="P504" s="15"/>
      <c r="Q504" s="15"/>
      <c r="R504" s="15"/>
      <c r="S504" s="15"/>
      <c r="T504" s="15"/>
      <c r="U504" s="15"/>
      <c r="V504" s="15"/>
      <c r="W504" s="9"/>
    </row>
    <row r="505" spans="1:23">
      <c r="A505" s="384" t="s">
        <v>35</v>
      </c>
      <c r="B505" s="8" t="s">
        <v>36</v>
      </c>
      <c r="C505" s="446"/>
      <c r="D505" s="393"/>
      <c r="E505" s="433"/>
      <c r="F505" s="433"/>
      <c r="G505" s="433"/>
      <c r="H505" s="396">
        <v>600</v>
      </c>
      <c r="I505" s="454"/>
      <c r="J505" s="446"/>
      <c r="K505" s="393"/>
      <c r="L505" s="15">
        <f>SUM(L506:L507)</f>
        <v>91.5</v>
      </c>
      <c r="M505" s="15">
        <f>SUM(M506:M507)</f>
        <v>0</v>
      </c>
      <c r="N505" s="15">
        <f>SUM(N506:N507)</f>
        <v>0</v>
      </c>
      <c r="O505" s="15">
        <f t="shared" ref="O505" si="368">SUM(P505:Q505)</f>
        <v>0</v>
      </c>
      <c r="P505" s="15">
        <f>SUM(P506:P507)</f>
        <v>0</v>
      </c>
      <c r="Q505" s="15">
        <f>SUM(Q506:Q508)</f>
        <v>0</v>
      </c>
      <c r="R505" s="15">
        <f t="shared" ref="R505" si="369">SUM(S505:T505)</f>
        <v>0</v>
      </c>
      <c r="S505" s="15">
        <f>SUM(S506:S507)</f>
        <v>0</v>
      </c>
      <c r="T505" s="15">
        <f>SUM(T506:T508)</f>
        <v>0</v>
      </c>
      <c r="U505" s="15">
        <f t="shared" ref="U505" si="370">SUM(V505:W505)</f>
        <v>0</v>
      </c>
      <c r="V505" s="15">
        <f>SUM(V506:V507)</f>
        <v>0</v>
      </c>
      <c r="W505" s="9">
        <f>SUM(W506:W508)</f>
        <v>0</v>
      </c>
    </row>
    <row r="506" spans="1:23" ht="94.5">
      <c r="A506" s="384" t="s">
        <v>45</v>
      </c>
      <c r="B506" s="433" t="s">
        <v>336</v>
      </c>
      <c r="C506" s="446"/>
      <c r="D506" s="393"/>
      <c r="E506" s="421" t="s">
        <v>119</v>
      </c>
      <c r="F506" s="421" t="s">
        <v>337</v>
      </c>
      <c r="G506" s="421" t="s">
        <v>222</v>
      </c>
      <c r="H506" s="396">
        <v>612</v>
      </c>
      <c r="I506" s="263" t="s">
        <v>338</v>
      </c>
      <c r="J506" s="74" t="s">
        <v>339</v>
      </c>
      <c r="K506" s="393"/>
      <c r="L506" s="15">
        <v>34.700000000000003</v>
      </c>
      <c r="M506" s="15"/>
      <c r="N506" s="15"/>
      <c r="O506" s="15"/>
      <c r="P506" s="15"/>
      <c r="Q506" s="15"/>
      <c r="R506" s="15"/>
      <c r="S506" s="15"/>
      <c r="T506" s="15"/>
      <c r="U506" s="15"/>
      <c r="V506" s="15"/>
      <c r="W506" s="9"/>
    </row>
    <row r="507" spans="1:23" ht="47.25">
      <c r="A507" s="384" t="s">
        <v>166</v>
      </c>
      <c r="B507" s="433" t="s">
        <v>340</v>
      </c>
      <c r="C507" s="446"/>
      <c r="D507" s="393"/>
      <c r="E507" s="421" t="s">
        <v>119</v>
      </c>
      <c r="F507" s="421" t="s">
        <v>106</v>
      </c>
      <c r="G507" s="421" t="s">
        <v>287</v>
      </c>
      <c r="H507" s="396">
        <v>612</v>
      </c>
      <c r="I507" s="263" t="s">
        <v>341</v>
      </c>
      <c r="J507" s="74" t="s">
        <v>342</v>
      </c>
      <c r="K507" s="393"/>
      <c r="L507" s="15">
        <v>56.8</v>
      </c>
      <c r="M507" s="15"/>
      <c r="N507" s="15"/>
      <c r="O507" s="15"/>
      <c r="P507" s="15"/>
      <c r="Q507" s="15"/>
      <c r="R507" s="15"/>
      <c r="S507" s="15"/>
      <c r="T507" s="15"/>
      <c r="U507" s="15"/>
      <c r="V507" s="15"/>
      <c r="W507" s="9"/>
    </row>
    <row r="508" spans="1:23" s="143" customFormat="1">
      <c r="A508" s="136" t="s">
        <v>15</v>
      </c>
      <c r="B508" s="844" t="s">
        <v>16</v>
      </c>
      <c r="C508" s="845"/>
      <c r="D508" s="845"/>
      <c r="E508" s="845"/>
      <c r="F508" s="845"/>
      <c r="G508" s="845"/>
      <c r="H508" s="845">
        <v>300</v>
      </c>
      <c r="I508" s="845"/>
      <c r="J508" s="845"/>
      <c r="K508" s="846"/>
      <c r="L508" s="137">
        <f t="shared" ref="L508:N508" si="371">L509</f>
        <v>29.1</v>
      </c>
      <c r="M508" s="137">
        <f t="shared" si="371"/>
        <v>0</v>
      </c>
      <c r="N508" s="137">
        <f t="shared" si="371"/>
        <v>0</v>
      </c>
      <c r="O508" s="137">
        <f t="shared" ref="O508:W508" si="372">O509</f>
        <v>0</v>
      </c>
      <c r="P508" s="137">
        <f t="shared" si="372"/>
        <v>0</v>
      </c>
      <c r="Q508" s="137">
        <f t="shared" si="372"/>
        <v>0</v>
      </c>
      <c r="R508" s="137">
        <f t="shared" si="372"/>
        <v>0</v>
      </c>
      <c r="S508" s="137">
        <f t="shared" si="372"/>
        <v>0</v>
      </c>
      <c r="T508" s="137">
        <f t="shared" si="372"/>
        <v>0</v>
      </c>
      <c r="U508" s="137">
        <f t="shared" si="372"/>
        <v>0</v>
      </c>
      <c r="V508" s="137">
        <f t="shared" si="372"/>
        <v>0</v>
      </c>
      <c r="W508" s="137">
        <f t="shared" si="372"/>
        <v>0</v>
      </c>
    </row>
    <row r="509" spans="1:23" s="151" customFormat="1">
      <c r="A509" s="838" t="s">
        <v>924</v>
      </c>
      <c r="B509" s="847" t="s">
        <v>42</v>
      </c>
      <c r="C509" s="847"/>
      <c r="D509" s="847"/>
      <c r="E509" s="847"/>
      <c r="F509" s="847"/>
      <c r="G509" s="847"/>
      <c r="H509" s="847">
        <v>310</v>
      </c>
      <c r="I509" s="847"/>
      <c r="J509" s="847"/>
      <c r="K509" s="848"/>
      <c r="L509" s="149">
        <f t="shared" ref="L509:N509" si="373">SUM(L510:L510)</f>
        <v>29.1</v>
      </c>
      <c r="M509" s="149">
        <f t="shared" si="373"/>
        <v>0</v>
      </c>
      <c r="N509" s="149">
        <f t="shared" si="373"/>
        <v>0</v>
      </c>
      <c r="O509" s="149">
        <f t="shared" ref="O509:W509" si="374">SUM(O510:O510)</f>
        <v>0</v>
      </c>
      <c r="P509" s="149">
        <f t="shared" si="374"/>
        <v>0</v>
      </c>
      <c r="Q509" s="149">
        <f t="shared" si="374"/>
        <v>0</v>
      </c>
      <c r="R509" s="149">
        <f t="shared" si="374"/>
        <v>0</v>
      </c>
      <c r="S509" s="149">
        <f t="shared" si="374"/>
        <v>0</v>
      </c>
      <c r="T509" s="149">
        <f t="shared" si="374"/>
        <v>0</v>
      </c>
      <c r="U509" s="149">
        <f t="shared" si="374"/>
        <v>0</v>
      </c>
      <c r="V509" s="149">
        <f t="shared" si="374"/>
        <v>0</v>
      </c>
      <c r="W509" s="150">
        <f t="shared" si="374"/>
        <v>0</v>
      </c>
    </row>
    <row r="510" spans="1:23" s="237" customFormat="1" ht="126">
      <c r="A510" s="406" t="s">
        <v>10</v>
      </c>
      <c r="B510" s="433" t="s">
        <v>259</v>
      </c>
      <c r="C510" s="454"/>
      <c r="D510" s="420"/>
      <c r="E510" s="421" t="s">
        <v>103</v>
      </c>
      <c r="F510" s="421" t="s">
        <v>104</v>
      </c>
      <c r="G510" s="421" t="s">
        <v>169</v>
      </c>
      <c r="H510" s="396">
        <v>300</v>
      </c>
      <c r="I510" s="261" t="s">
        <v>343</v>
      </c>
      <c r="J510" s="390" t="s">
        <v>344</v>
      </c>
      <c r="K510" s="420"/>
      <c r="L510" s="15">
        <v>29.1</v>
      </c>
      <c r="M510" s="15"/>
      <c r="N510" s="15"/>
      <c r="O510" s="15"/>
      <c r="P510" s="15"/>
      <c r="Q510" s="15"/>
      <c r="R510" s="15"/>
      <c r="S510" s="15"/>
      <c r="T510" s="15"/>
      <c r="U510" s="15">
        <f>SUM(V510:W510)</f>
        <v>0</v>
      </c>
      <c r="V510" s="15"/>
      <c r="W510" s="9"/>
    </row>
    <row r="511" spans="1:23" s="237" customFormat="1" ht="31.5">
      <c r="A511" s="38" t="s">
        <v>345</v>
      </c>
      <c r="B511" s="39" t="s">
        <v>346</v>
      </c>
      <c r="C511" s="40"/>
      <c r="D511" s="40"/>
      <c r="E511" s="40"/>
      <c r="F511" s="40"/>
      <c r="G511" s="40"/>
      <c r="H511" s="40"/>
      <c r="I511" s="40"/>
      <c r="J511" s="40"/>
      <c r="K511" s="40" t="s">
        <v>66</v>
      </c>
      <c r="L511" s="10">
        <f t="shared" ref="L511" si="375">SUM(L512,L517)</f>
        <v>9037.6999999999989</v>
      </c>
      <c r="M511" s="10">
        <f t="shared" ref="M511:N511" si="376">SUM(M512,M517)</f>
        <v>8101.3000000000011</v>
      </c>
      <c r="N511" s="10">
        <f t="shared" si="376"/>
        <v>5624.8</v>
      </c>
      <c r="O511" s="10">
        <f t="shared" ref="O511:W511" si="377">SUM(O512,O517)</f>
        <v>7232.5</v>
      </c>
      <c r="P511" s="10">
        <f t="shared" si="377"/>
        <v>7232.5</v>
      </c>
      <c r="Q511" s="10">
        <f t="shared" si="377"/>
        <v>0</v>
      </c>
      <c r="R511" s="10">
        <f t="shared" si="377"/>
        <v>7750.5</v>
      </c>
      <c r="S511" s="10">
        <f t="shared" si="377"/>
        <v>7750.5</v>
      </c>
      <c r="T511" s="10">
        <f t="shared" si="377"/>
        <v>0</v>
      </c>
      <c r="U511" s="10">
        <f t="shared" si="377"/>
        <v>8046.3</v>
      </c>
      <c r="V511" s="10">
        <f t="shared" si="377"/>
        <v>8046.3</v>
      </c>
      <c r="W511" s="220">
        <f t="shared" si="377"/>
        <v>0</v>
      </c>
    </row>
    <row r="512" spans="1:23" s="143" customFormat="1">
      <c r="A512" s="136" t="s">
        <v>9</v>
      </c>
      <c r="B512" s="844" t="s">
        <v>71</v>
      </c>
      <c r="C512" s="845"/>
      <c r="D512" s="845"/>
      <c r="E512" s="845"/>
      <c r="F512" s="845"/>
      <c r="G512" s="845"/>
      <c r="H512" s="845"/>
      <c r="I512" s="845"/>
      <c r="J512" s="845"/>
      <c r="K512" s="846"/>
      <c r="L512" s="137">
        <f t="shared" ref="L512:N512" si="378">SUM(L513)</f>
        <v>7981.4</v>
      </c>
      <c r="M512" s="137">
        <f t="shared" si="378"/>
        <v>6967.3000000000011</v>
      </c>
      <c r="N512" s="137">
        <f t="shared" si="378"/>
        <v>4899.6000000000004</v>
      </c>
      <c r="O512" s="137">
        <f t="shared" ref="O512:W512" si="379">SUM(O513)</f>
        <v>6663.5</v>
      </c>
      <c r="P512" s="137">
        <f t="shared" si="379"/>
        <v>6663.5</v>
      </c>
      <c r="Q512" s="137">
        <f t="shared" si="379"/>
        <v>0</v>
      </c>
      <c r="R512" s="137">
        <f t="shared" si="379"/>
        <v>7160.8</v>
      </c>
      <c r="S512" s="137">
        <f t="shared" si="379"/>
        <v>7160.8</v>
      </c>
      <c r="T512" s="137">
        <f t="shared" si="379"/>
        <v>0</v>
      </c>
      <c r="U512" s="137">
        <f t="shared" si="379"/>
        <v>7454.3</v>
      </c>
      <c r="V512" s="137">
        <f t="shared" si="379"/>
        <v>7454.3</v>
      </c>
      <c r="W512" s="137">
        <f t="shared" si="379"/>
        <v>0</v>
      </c>
    </row>
    <row r="513" spans="1:256" s="151" customFormat="1">
      <c r="A513" s="838" t="s">
        <v>58</v>
      </c>
      <c r="B513" s="847"/>
      <c r="C513" s="847"/>
      <c r="D513" s="847"/>
      <c r="E513" s="847"/>
      <c r="F513" s="847"/>
      <c r="G513" s="847"/>
      <c r="H513" s="847"/>
      <c r="I513" s="847"/>
      <c r="J513" s="847"/>
      <c r="K513" s="848"/>
      <c r="L513" s="149">
        <f t="shared" ref="L513" si="380">SUM(L514:L516)</f>
        <v>7981.4</v>
      </c>
      <c r="M513" s="149">
        <f t="shared" ref="M513:N513" si="381">SUM(M514:M516)</f>
        <v>6967.3000000000011</v>
      </c>
      <c r="N513" s="149">
        <f t="shared" si="381"/>
        <v>4899.6000000000004</v>
      </c>
      <c r="O513" s="149">
        <f t="shared" ref="O513:W513" si="382">SUM(O514:O516)</f>
        <v>6663.5</v>
      </c>
      <c r="P513" s="149">
        <f t="shared" si="382"/>
        <v>6663.5</v>
      </c>
      <c r="Q513" s="149">
        <f t="shared" si="382"/>
        <v>0</v>
      </c>
      <c r="R513" s="149">
        <f t="shared" si="382"/>
        <v>7160.8</v>
      </c>
      <c r="S513" s="149">
        <f t="shared" si="382"/>
        <v>7160.8</v>
      </c>
      <c r="T513" s="149">
        <f t="shared" si="382"/>
        <v>0</v>
      </c>
      <c r="U513" s="149">
        <f t="shared" si="382"/>
        <v>7454.3</v>
      </c>
      <c r="V513" s="149">
        <f t="shared" si="382"/>
        <v>7454.3</v>
      </c>
      <c r="W513" s="150">
        <f t="shared" si="382"/>
        <v>0</v>
      </c>
    </row>
    <row r="514" spans="1:256" s="237" customFormat="1" ht="31.5">
      <c r="A514" s="406" t="s">
        <v>10</v>
      </c>
      <c r="B514" s="433" t="s">
        <v>72</v>
      </c>
      <c r="C514" s="433"/>
      <c r="D514" s="390"/>
      <c r="E514" s="421" t="s">
        <v>103</v>
      </c>
      <c r="F514" s="421" t="s">
        <v>106</v>
      </c>
      <c r="G514" s="433" t="s">
        <v>347</v>
      </c>
      <c r="H514" s="396">
        <v>100</v>
      </c>
      <c r="I514" s="764" t="s">
        <v>1167</v>
      </c>
      <c r="J514" s="729" t="s">
        <v>348</v>
      </c>
      <c r="K514" s="729"/>
      <c r="L514" s="15">
        <f>5502+190.8</f>
        <v>5692.8</v>
      </c>
      <c r="M514" s="15">
        <v>6480.1</v>
      </c>
      <c r="N514" s="15">
        <v>4595.6000000000004</v>
      </c>
      <c r="O514" s="15">
        <f>SUM(P514:Q514)</f>
        <v>6170.2</v>
      </c>
      <c r="P514" s="15">
        <f>6163.9+6.3</f>
        <v>6170.2</v>
      </c>
      <c r="Q514" s="15"/>
      <c r="R514" s="15">
        <f>S514+T514</f>
        <v>6649.6</v>
      </c>
      <c r="S514" s="15">
        <f>6643+6.6</f>
        <v>6649.6</v>
      </c>
      <c r="T514" s="15"/>
      <c r="U514" s="15">
        <f>V514+W514</f>
        <v>6941.1</v>
      </c>
      <c r="V514" s="15">
        <f>6934.5+6.6</f>
        <v>6941.1</v>
      </c>
      <c r="W514" s="9">
        <v>0</v>
      </c>
    </row>
    <row r="515" spans="1:256" s="237" customFormat="1" ht="31.5">
      <c r="A515" s="406" t="s">
        <v>11</v>
      </c>
      <c r="B515" s="433" t="s">
        <v>73</v>
      </c>
      <c r="C515" s="454"/>
      <c r="D515" s="420"/>
      <c r="E515" s="421" t="s">
        <v>103</v>
      </c>
      <c r="F515" s="421" t="s">
        <v>106</v>
      </c>
      <c r="G515" s="433">
        <v>7770100190</v>
      </c>
      <c r="H515" s="396">
        <v>200</v>
      </c>
      <c r="I515" s="849"/>
      <c r="J515" s="731"/>
      <c r="K515" s="730"/>
      <c r="L515" s="15">
        <v>2280.6999999999998</v>
      </c>
      <c r="M515" s="15">
        <v>480.1</v>
      </c>
      <c r="N515" s="15">
        <v>302.60000000000002</v>
      </c>
      <c r="O515" s="15">
        <f>SUM(P515:Q515)</f>
        <v>492.3</v>
      </c>
      <c r="P515" s="15">
        <v>492.3</v>
      </c>
      <c r="Q515" s="15"/>
      <c r="R515" s="15">
        <f>SUM(S515:T515)</f>
        <v>510.2</v>
      </c>
      <c r="S515" s="15">
        <v>510.2</v>
      </c>
      <c r="T515" s="15"/>
      <c r="U515" s="15">
        <f>SUM(V515:W515)</f>
        <v>512.20000000000005</v>
      </c>
      <c r="V515" s="15">
        <v>512.20000000000005</v>
      </c>
      <c r="W515" s="9"/>
    </row>
    <row r="516" spans="1:256" s="237" customFormat="1" ht="47.25">
      <c r="A516" s="406" t="s">
        <v>21</v>
      </c>
      <c r="B516" s="433" t="s">
        <v>32</v>
      </c>
      <c r="C516" s="454"/>
      <c r="D516" s="420"/>
      <c r="E516" s="421" t="s">
        <v>103</v>
      </c>
      <c r="F516" s="421" t="s">
        <v>106</v>
      </c>
      <c r="G516" s="433">
        <v>7770100190</v>
      </c>
      <c r="H516" s="396">
        <v>800</v>
      </c>
      <c r="I516" s="389" t="s">
        <v>1173</v>
      </c>
      <c r="J516" s="76" t="s">
        <v>1168</v>
      </c>
      <c r="K516" s="731"/>
      <c r="L516" s="15">
        <v>7.9</v>
      </c>
      <c r="M516" s="15">
        <v>7.1</v>
      </c>
      <c r="N516" s="15">
        <v>1.4</v>
      </c>
      <c r="O516" s="15">
        <f>SUM(P516:Q516)</f>
        <v>1</v>
      </c>
      <c r="P516" s="15">
        <v>1</v>
      </c>
      <c r="Q516" s="15"/>
      <c r="R516" s="15">
        <f>SUM(S516:T516)</f>
        <v>1</v>
      </c>
      <c r="S516" s="15">
        <v>1</v>
      </c>
      <c r="T516" s="15"/>
      <c r="U516" s="15">
        <f>SUM(V516:W516)</f>
        <v>1</v>
      </c>
      <c r="V516" s="15">
        <v>1</v>
      </c>
      <c r="W516" s="9"/>
    </row>
    <row r="517" spans="1:256" s="143" customFormat="1">
      <c r="A517" s="136" t="s">
        <v>57</v>
      </c>
      <c r="B517" s="844" t="s">
        <v>32</v>
      </c>
      <c r="C517" s="845"/>
      <c r="D517" s="845"/>
      <c r="E517" s="845"/>
      <c r="F517" s="845"/>
      <c r="G517" s="845"/>
      <c r="H517" s="845"/>
      <c r="I517" s="845"/>
      <c r="J517" s="845"/>
      <c r="K517" s="846"/>
      <c r="L517" s="137">
        <f t="shared" ref="L517:N517" si="383">L518</f>
        <v>1056.3</v>
      </c>
      <c r="M517" s="137">
        <f t="shared" si="383"/>
        <v>1134</v>
      </c>
      <c r="N517" s="137">
        <f t="shared" si="383"/>
        <v>725.2</v>
      </c>
      <c r="O517" s="137">
        <f t="shared" ref="O517:W517" si="384">O518</f>
        <v>569</v>
      </c>
      <c r="P517" s="137">
        <f t="shared" si="384"/>
        <v>569</v>
      </c>
      <c r="Q517" s="137">
        <f t="shared" si="384"/>
        <v>0</v>
      </c>
      <c r="R517" s="137">
        <f t="shared" si="384"/>
        <v>589.70000000000005</v>
      </c>
      <c r="S517" s="137">
        <f t="shared" si="384"/>
        <v>589.70000000000005</v>
      </c>
      <c r="T517" s="137">
        <f t="shared" si="384"/>
        <v>0</v>
      </c>
      <c r="U517" s="137">
        <f t="shared" si="384"/>
        <v>592</v>
      </c>
      <c r="V517" s="137">
        <f t="shared" si="384"/>
        <v>592</v>
      </c>
      <c r="W517" s="137">
        <f t="shared" si="384"/>
        <v>0</v>
      </c>
    </row>
    <row r="518" spans="1:256" s="237" customFormat="1" ht="142.5" thickBot="1">
      <c r="A518" s="52"/>
      <c r="B518" s="70"/>
      <c r="C518" s="68"/>
      <c r="D518" s="68"/>
      <c r="E518" s="69" t="s">
        <v>103</v>
      </c>
      <c r="F518" s="70">
        <v>13</v>
      </c>
      <c r="G518" s="70">
        <v>7770226000</v>
      </c>
      <c r="H518" s="71">
        <v>240</v>
      </c>
      <c r="I518" s="189" t="s">
        <v>916</v>
      </c>
      <c r="J518" s="75" t="s">
        <v>349</v>
      </c>
      <c r="K518" s="68"/>
      <c r="L518" s="53">
        <v>1056.3</v>
      </c>
      <c r="M518" s="53">
        <v>1134</v>
      </c>
      <c r="N518" s="53">
        <v>725.2</v>
      </c>
      <c r="O518" s="53">
        <f>SUM(P518:Q518)</f>
        <v>569</v>
      </c>
      <c r="P518" s="53">
        <v>569</v>
      </c>
      <c r="Q518" s="53"/>
      <c r="R518" s="53">
        <f>S518+T518</f>
        <v>589.70000000000005</v>
      </c>
      <c r="S518" s="53">
        <v>589.70000000000005</v>
      </c>
      <c r="T518" s="53"/>
      <c r="U518" s="53">
        <f>SUM(V518:W518)</f>
        <v>592</v>
      </c>
      <c r="V518" s="53">
        <v>592</v>
      </c>
      <c r="W518" s="54"/>
    </row>
    <row r="519" spans="1:256" s="307" customFormat="1" ht="31.5">
      <c r="A519" s="59" t="s">
        <v>350</v>
      </c>
      <c r="B519" s="60" t="s">
        <v>351</v>
      </c>
      <c r="C519" s="61"/>
      <c r="D519" s="61"/>
      <c r="E519" s="61"/>
      <c r="F519" s="61"/>
      <c r="G519" s="61"/>
      <c r="H519" s="61"/>
      <c r="I519" s="61"/>
      <c r="J519" s="61"/>
      <c r="K519" s="61" t="s">
        <v>66</v>
      </c>
      <c r="L519" s="62">
        <f t="shared" ref="L519:W519" si="385">L520+L575</f>
        <v>286521.90000000002</v>
      </c>
      <c r="M519" s="62">
        <f t="shared" si="385"/>
        <v>220683.4</v>
      </c>
      <c r="N519" s="62">
        <f t="shared" si="385"/>
        <v>120557.09999999998</v>
      </c>
      <c r="O519" s="62">
        <f t="shared" si="385"/>
        <v>245234.09999999998</v>
      </c>
      <c r="P519" s="62">
        <f t="shared" si="385"/>
        <v>245234.09999999998</v>
      </c>
      <c r="Q519" s="62">
        <f t="shared" si="385"/>
        <v>0</v>
      </c>
      <c r="R519" s="62">
        <f t="shared" si="385"/>
        <v>235006.40000000002</v>
      </c>
      <c r="S519" s="62">
        <f t="shared" si="385"/>
        <v>235006.40000000002</v>
      </c>
      <c r="T519" s="62">
        <f t="shared" si="385"/>
        <v>0</v>
      </c>
      <c r="U519" s="62">
        <f t="shared" si="385"/>
        <v>237251.4</v>
      </c>
      <c r="V519" s="62">
        <f t="shared" si="385"/>
        <v>237251.4</v>
      </c>
      <c r="W519" s="62">
        <f t="shared" si="385"/>
        <v>0</v>
      </c>
      <c r="X519" s="306"/>
      <c r="Y519" s="306"/>
      <c r="Z519" s="306"/>
      <c r="AA519" s="306"/>
      <c r="AB519" s="306"/>
      <c r="AC519" s="306"/>
      <c r="AD519" s="306"/>
      <c r="AE519" s="306"/>
      <c r="AF519" s="306"/>
      <c r="AG519" s="306"/>
    </row>
    <row r="520" spans="1:256" s="29" customFormat="1">
      <c r="A520" s="136" t="s">
        <v>9</v>
      </c>
      <c r="B520" s="844" t="s">
        <v>71</v>
      </c>
      <c r="C520" s="845"/>
      <c r="D520" s="845"/>
      <c r="E520" s="845"/>
      <c r="F520" s="845"/>
      <c r="G520" s="845"/>
      <c r="H520" s="845"/>
      <c r="I520" s="845"/>
      <c r="J520" s="845"/>
      <c r="K520" s="846"/>
      <c r="L520" s="137">
        <f>L521+L542+L530</f>
        <v>237463.5</v>
      </c>
      <c r="M520" s="137">
        <f>M521+M542+M530</f>
        <v>169645.3</v>
      </c>
      <c r="N520" s="137">
        <f>N521+N542+N530</f>
        <v>94609.89999999998</v>
      </c>
      <c r="O520" s="137">
        <f>P520+Q520</f>
        <v>192399.19999999998</v>
      </c>
      <c r="P520" s="137">
        <f>P521+P542+P530</f>
        <v>192399.19999999998</v>
      </c>
      <c r="Q520" s="137">
        <f>Q521+Q542+Q530</f>
        <v>0</v>
      </c>
      <c r="R520" s="137">
        <f>S520+T520</f>
        <v>180231.80000000002</v>
      </c>
      <c r="S520" s="137">
        <f>S521+S542+S530</f>
        <v>180231.80000000002</v>
      </c>
      <c r="T520" s="137">
        <f>T521+T542+T530</f>
        <v>0</v>
      </c>
      <c r="U520" s="137">
        <f>V520+W520</f>
        <v>182266.9</v>
      </c>
      <c r="V520" s="137">
        <f>V521+V542+V530</f>
        <v>182266.9</v>
      </c>
      <c r="W520" s="137">
        <f>W521+W542+W530</f>
        <v>0</v>
      </c>
      <c r="X520" s="143"/>
      <c r="Y520" s="143"/>
      <c r="Z520" s="143"/>
      <c r="AA520" s="143"/>
      <c r="AB520" s="143"/>
      <c r="AC520" s="143"/>
      <c r="AD520" s="143"/>
      <c r="AE520" s="143"/>
      <c r="AF520" s="143"/>
      <c r="AG520" s="143"/>
      <c r="AH520" s="143"/>
      <c r="AI520" s="143"/>
      <c r="AJ520" s="143"/>
      <c r="AK520" s="143"/>
      <c r="AL520" s="143"/>
      <c r="AM520" s="143"/>
      <c r="AN520" s="143"/>
      <c r="AO520" s="143"/>
      <c r="AP520" s="143"/>
      <c r="AQ520" s="143"/>
      <c r="AR520" s="143"/>
      <c r="AS520" s="143"/>
      <c r="AT520" s="143"/>
      <c r="AU520" s="143"/>
      <c r="AV520" s="143"/>
      <c r="AW520" s="143"/>
      <c r="AX520" s="143"/>
      <c r="AY520" s="143"/>
      <c r="AZ520" s="143"/>
      <c r="BA520" s="143"/>
      <c r="BB520" s="143"/>
      <c r="BC520" s="143"/>
      <c r="BD520" s="143"/>
      <c r="BE520" s="143"/>
      <c r="BF520" s="143"/>
      <c r="BG520" s="143"/>
      <c r="BH520" s="143"/>
      <c r="BI520" s="143"/>
      <c r="BJ520" s="143"/>
      <c r="BK520" s="143"/>
      <c r="BL520" s="143"/>
      <c r="BM520" s="143"/>
      <c r="BN520" s="143"/>
      <c r="BO520" s="143"/>
      <c r="BP520" s="143"/>
      <c r="BQ520" s="143"/>
      <c r="BR520" s="143"/>
      <c r="BS520" s="143"/>
      <c r="BT520" s="143"/>
      <c r="BU520" s="143"/>
      <c r="BV520" s="143"/>
      <c r="BW520" s="143"/>
      <c r="BX520" s="143"/>
      <c r="BY520" s="143"/>
      <c r="BZ520" s="143"/>
      <c r="CA520" s="143"/>
      <c r="CB520" s="143"/>
      <c r="CC520" s="143"/>
      <c r="CD520" s="143"/>
      <c r="CE520" s="143"/>
      <c r="CF520" s="143"/>
      <c r="CG520" s="143"/>
      <c r="CH520" s="143"/>
      <c r="CI520" s="143"/>
      <c r="CJ520" s="143"/>
      <c r="CK520" s="143"/>
      <c r="CL520" s="143"/>
      <c r="CM520" s="143"/>
      <c r="CN520" s="143"/>
      <c r="CO520" s="143"/>
      <c r="CP520" s="143"/>
      <c r="CQ520" s="143"/>
      <c r="CR520" s="143"/>
      <c r="CS520" s="143"/>
      <c r="CT520" s="143"/>
      <c r="CU520" s="143"/>
      <c r="CV520" s="143"/>
      <c r="CW520" s="143"/>
      <c r="CX520" s="143"/>
      <c r="CY520" s="143"/>
      <c r="CZ520" s="143"/>
      <c r="DA520" s="143"/>
      <c r="DB520" s="143"/>
      <c r="DC520" s="143"/>
      <c r="DD520" s="143"/>
      <c r="DE520" s="143"/>
      <c r="DF520" s="143"/>
      <c r="DG520" s="143"/>
      <c r="DH520" s="143"/>
      <c r="DI520" s="143"/>
      <c r="DJ520" s="143"/>
      <c r="DK520" s="143"/>
      <c r="DL520" s="143"/>
      <c r="DM520" s="143"/>
      <c r="DN520" s="143"/>
      <c r="DO520" s="143"/>
      <c r="DP520" s="143"/>
      <c r="DQ520" s="143"/>
      <c r="DR520" s="143"/>
      <c r="DS520" s="143"/>
      <c r="DT520" s="143"/>
      <c r="DU520" s="143"/>
      <c r="DV520" s="143"/>
      <c r="DW520" s="143"/>
      <c r="DX520" s="143"/>
      <c r="DY520" s="143"/>
      <c r="DZ520" s="143"/>
      <c r="EA520" s="143"/>
      <c r="EB520" s="143"/>
      <c r="EC520" s="143"/>
      <c r="ED520" s="143"/>
      <c r="EE520" s="143"/>
      <c r="EF520" s="143"/>
      <c r="EG520" s="143"/>
      <c r="EH520" s="143"/>
      <c r="EI520" s="143"/>
      <c r="EJ520" s="143"/>
      <c r="EK520" s="143"/>
      <c r="EL520" s="143"/>
      <c r="EM520" s="143"/>
      <c r="EN520" s="143"/>
      <c r="EO520" s="143"/>
      <c r="EP520" s="143"/>
      <c r="EQ520" s="143"/>
      <c r="ER520" s="143"/>
      <c r="ES520" s="143"/>
      <c r="ET520" s="143"/>
      <c r="EU520" s="143"/>
      <c r="EV520" s="143"/>
      <c r="EW520" s="143"/>
      <c r="EX520" s="143"/>
      <c r="EY520" s="143"/>
      <c r="EZ520" s="143"/>
      <c r="FA520" s="143"/>
      <c r="FB520" s="143"/>
      <c r="FC520" s="143"/>
      <c r="FD520" s="143"/>
      <c r="FE520" s="143"/>
      <c r="FF520" s="143"/>
      <c r="FG520" s="143"/>
      <c r="FH520" s="143"/>
      <c r="FI520" s="143"/>
      <c r="FJ520" s="143"/>
      <c r="FK520" s="143"/>
      <c r="FL520" s="143"/>
      <c r="FM520" s="143"/>
      <c r="FN520" s="143"/>
      <c r="FO520" s="143"/>
      <c r="FP520" s="143"/>
      <c r="FQ520" s="143"/>
      <c r="FR520" s="143"/>
      <c r="FS520" s="143"/>
      <c r="FT520" s="143"/>
      <c r="FU520" s="143"/>
      <c r="FV520" s="143"/>
      <c r="FW520" s="143"/>
      <c r="FX520" s="143"/>
      <c r="FY520" s="143"/>
      <c r="FZ520" s="143"/>
      <c r="GA520" s="143"/>
      <c r="GB520" s="143"/>
      <c r="GC520" s="143"/>
      <c r="GD520" s="143"/>
      <c r="GE520" s="143"/>
      <c r="GF520" s="143"/>
      <c r="GG520" s="143"/>
      <c r="GH520" s="143"/>
      <c r="GI520" s="143"/>
      <c r="GJ520" s="143"/>
      <c r="GK520" s="143"/>
      <c r="GL520" s="143"/>
      <c r="GM520" s="143"/>
      <c r="GN520" s="143"/>
      <c r="GO520" s="143"/>
      <c r="GP520" s="143"/>
      <c r="GQ520" s="143"/>
      <c r="GR520" s="143"/>
      <c r="GS520" s="143"/>
      <c r="GT520" s="143"/>
      <c r="GU520" s="143"/>
      <c r="GV520" s="143"/>
      <c r="GW520" s="143"/>
      <c r="GX520" s="143"/>
      <c r="GY520" s="143"/>
      <c r="GZ520" s="143"/>
      <c r="HA520" s="143"/>
      <c r="HB520" s="143"/>
      <c r="HC520" s="143"/>
      <c r="HD520" s="143"/>
      <c r="HE520" s="143"/>
      <c r="HF520" s="143"/>
      <c r="HG520" s="143"/>
      <c r="HH520" s="143"/>
      <c r="HI520" s="143"/>
      <c r="HJ520" s="143"/>
      <c r="HK520" s="143"/>
      <c r="HL520" s="143"/>
      <c r="HM520" s="143"/>
      <c r="HN520" s="143"/>
      <c r="HO520" s="143"/>
      <c r="HP520" s="143"/>
      <c r="HQ520" s="143"/>
      <c r="HR520" s="143"/>
      <c r="HS520" s="143"/>
      <c r="HT520" s="143"/>
      <c r="HU520" s="143"/>
      <c r="HV520" s="143"/>
      <c r="HW520" s="143"/>
      <c r="HX520" s="143"/>
      <c r="HY520" s="143"/>
      <c r="HZ520" s="143"/>
      <c r="IA520" s="143"/>
      <c r="IB520" s="143"/>
      <c r="IC520" s="143"/>
      <c r="ID520" s="143"/>
      <c r="IE520" s="143"/>
      <c r="IF520" s="143"/>
      <c r="IG520" s="143"/>
      <c r="IH520" s="143"/>
      <c r="II520" s="143"/>
      <c r="IJ520" s="143"/>
      <c r="IK520" s="143"/>
      <c r="IL520" s="143"/>
      <c r="IM520" s="143"/>
      <c r="IN520" s="143"/>
      <c r="IO520" s="143"/>
      <c r="IP520" s="143"/>
      <c r="IQ520" s="143"/>
      <c r="IR520" s="143"/>
      <c r="IS520" s="143"/>
      <c r="IT520" s="143"/>
      <c r="IU520" s="143"/>
      <c r="IV520" s="143"/>
    </row>
    <row r="521" spans="1:256" s="29" customFormat="1">
      <c r="A521" s="154" t="s">
        <v>58</v>
      </c>
      <c r="B521" s="168"/>
      <c r="C521" s="169"/>
      <c r="D521" s="157"/>
      <c r="E521" s="157"/>
      <c r="F521" s="157"/>
      <c r="G521" s="169"/>
      <c r="H521" s="157"/>
      <c r="I521" s="169"/>
      <c r="J521" s="157"/>
      <c r="K521" s="157"/>
      <c r="L521" s="149">
        <f>L522+L525+L528</f>
        <v>9589.2000000000007</v>
      </c>
      <c r="M521" s="149">
        <f>M522+M525+M528</f>
        <v>10897</v>
      </c>
      <c r="N521" s="149">
        <f>N522+N525+N528</f>
        <v>6579.7</v>
      </c>
      <c r="O521" s="149">
        <f>P521+Q521</f>
        <v>10820.699999999999</v>
      </c>
      <c r="P521" s="149">
        <f>P522+P525+P528</f>
        <v>10820.699999999999</v>
      </c>
      <c r="Q521" s="149">
        <f>Q522+Q525+Q528</f>
        <v>0</v>
      </c>
      <c r="R521" s="149">
        <f>S521+T521</f>
        <v>11596.5</v>
      </c>
      <c r="S521" s="149">
        <f>S522+S525+S528</f>
        <v>11596.5</v>
      </c>
      <c r="T521" s="149">
        <f>T522+T525+T528</f>
        <v>0</v>
      </c>
      <c r="U521" s="149">
        <f>V521+W521</f>
        <v>12039.800000000001</v>
      </c>
      <c r="V521" s="149">
        <f>V522+V525+V528</f>
        <v>12039.800000000001</v>
      </c>
      <c r="W521" s="150">
        <f>W522+W525+W528</f>
        <v>0</v>
      </c>
      <c r="X521" s="151"/>
      <c r="Y521" s="151"/>
      <c r="Z521" s="151"/>
      <c r="AA521" s="151"/>
      <c r="AB521" s="151"/>
      <c r="AC521" s="151"/>
      <c r="AD521" s="151"/>
      <c r="AE521" s="151"/>
      <c r="AF521" s="151"/>
      <c r="AG521" s="151"/>
      <c r="AH521" s="151"/>
      <c r="AI521" s="151"/>
      <c r="AJ521" s="151"/>
      <c r="AK521" s="151"/>
      <c r="AL521" s="151"/>
      <c r="AM521" s="151"/>
      <c r="AN521" s="151"/>
      <c r="AO521" s="151"/>
      <c r="AP521" s="151"/>
      <c r="AQ521" s="151"/>
      <c r="AR521" s="151"/>
      <c r="AS521" s="151"/>
      <c r="AT521" s="151"/>
      <c r="AU521" s="151"/>
      <c r="AV521" s="151"/>
      <c r="AW521" s="151"/>
      <c r="AX521" s="151"/>
      <c r="AY521" s="151"/>
      <c r="AZ521" s="151"/>
      <c r="BA521" s="151"/>
      <c r="BB521" s="151"/>
      <c r="BC521" s="151"/>
      <c r="BD521" s="151"/>
      <c r="BE521" s="151"/>
      <c r="BF521" s="151"/>
      <c r="BG521" s="151"/>
      <c r="BH521" s="151"/>
      <c r="BI521" s="151"/>
      <c r="BJ521" s="151"/>
      <c r="BK521" s="151"/>
      <c r="BL521" s="151"/>
      <c r="BM521" s="151"/>
      <c r="BN521" s="151"/>
      <c r="BO521" s="151"/>
      <c r="BP521" s="151"/>
      <c r="BQ521" s="151"/>
      <c r="BR521" s="151"/>
      <c r="BS521" s="151"/>
      <c r="BT521" s="151"/>
      <c r="BU521" s="151"/>
      <c r="BV521" s="151"/>
      <c r="BW521" s="151"/>
      <c r="BX521" s="151"/>
      <c r="BY521" s="151"/>
      <c r="BZ521" s="151"/>
      <c r="CA521" s="151"/>
      <c r="CB521" s="151"/>
      <c r="CC521" s="151"/>
      <c r="CD521" s="151"/>
      <c r="CE521" s="151"/>
      <c r="CF521" s="151"/>
      <c r="CG521" s="151"/>
      <c r="CH521" s="151"/>
      <c r="CI521" s="151"/>
      <c r="CJ521" s="151"/>
      <c r="CK521" s="151"/>
      <c r="CL521" s="151"/>
      <c r="CM521" s="151"/>
      <c r="CN521" s="151"/>
      <c r="CO521" s="151"/>
      <c r="CP521" s="151"/>
      <c r="CQ521" s="151"/>
      <c r="CR521" s="151"/>
      <c r="CS521" s="151"/>
      <c r="CT521" s="151"/>
      <c r="CU521" s="151"/>
      <c r="CV521" s="151"/>
      <c r="CW521" s="151"/>
      <c r="CX521" s="151"/>
      <c r="CY521" s="151"/>
      <c r="CZ521" s="151"/>
      <c r="DA521" s="151"/>
      <c r="DB521" s="151"/>
      <c r="DC521" s="151"/>
      <c r="DD521" s="151"/>
      <c r="DE521" s="151"/>
      <c r="DF521" s="151"/>
      <c r="DG521" s="151"/>
      <c r="DH521" s="151"/>
      <c r="DI521" s="151"/>
      <c r="DJ521" s="151"/>
      <c r="DK521" s="151"/>
      <c r="DL521" s="151"/>
      <c r="DM521" s="151"/>
      <c r="DN521" s="151"/>
      <c r="DO521" s="151"/>
      <c r="DP521" s="151"/>
      <c r="DQ521" s="151"/>
      <c r="DR521" s="151"/>
      <c r="DS521" s="151"/>
      <c r="DT521" s="151"/>
      <c r="DU521" s="151"/>
      <c r="DV521" s="151"/>
      <c r="DW521" s="151"/>
      <c r="DX521" s="151"/>
      <c r="DY521" s="151"/>
      <c r="DZ521" s="151"/>
      <c r="EA521" s="151"/>
      <c r="EB521" s="151"/>
      <c r="EC521" s="151"/>
      <c r="ED521" s="151"/>
      <c r="EE521" s="151"/>
      <c r="EF521" s="151"/>
      <c r="EG521" s="151"/>
      <c r="EH521" s="151"/>
      <c r="EI521" s="151"/>
      <c r="EJ521" s="151"/>
      <c r="EK521" s="151"/>
      <c r="EL521" s="151"/>
      <c r="EM521" s="151"/>
      <c r="EN521" s="151"/>
      <c r="EO521" s="151"/>
      <c r="EP521" s="151"/>
      <c r="EQ521" s="151"/>
      <c r="ER521" s="151"/>
      <c r="ES521" s="151"/>
      <c r="ET521" s="151"/>
      <c r="EU521" s="151"/>
      <c r="EV521" s="151"/>
      <c r="EW521" s="151"/>
      <c r="EX521" s="151"/>
      <c r="EY521" s="151"/>
      <c r="EZ521" s="151"/>
      <c r="FA521" s="151"/>
      <c r="FB521" s="151"/>
      <c r="FC521" s="151"/>
      <c r="FD521" s="151"/>
      <c r="FE521" s="151"/>
      <c r="FF521" s="151"/>
      <c r="FG521" s="151"/>
      <c r="FH521" s="151"/>
      <c r="FI521" s="151"/>
      <c r="FJ521" s="151"/>
      <c r="FK521" s="151"/>
      <c r="FL521" s="151"/>
      <c r="FM521" s="151"/>
      <c r="FN521" s="151"/>
      <c r="FO521" s="151"/>
      <c r="FP521" s="151"/>
      <c r="FQ521" s="151"/>
      <c r="FR521" s="151"/>
      <c r="FS521" s="151"/>
      <c r="FT521" s="151"/>
      <c r="FU521" s="151"/>
      <c r="FV521" s="151"/>
      <c r="FW521" s="151"/>
      <c r="FX521" s="151"/>
      <c r="FY521" s="151"/>
      <c r="FZ521" s="151"/>
      <c r="GA521" s="151"/>
      <c r="GB521" s="151"/>
      <c r="GC521" s="151"/>
      <c r="GD521" s="151"/>
      <c r="GE521" s="151"/>
      <c r="GF521" s="151"/>
      <c r="GG521" s="151"/>
      <c r="GH521" s="151"/>
      <c r="GI521" s="151"/>
      <c r="GJ521" s="151"/>
      <c r="GK521" s="151"/>
      <c r="GL521" s="151"/>
      <c r="GM521" s="151"/>
      <c r="GN521" s="151"/>
      <c r="GO521" s="151"/>
      <c r="GP521" s="151"/>
      <c r="GQ521" s="151"/>
      <c r="GR521" s="151"/>
      <c r="GS521" s="151"/>
      <c r="GT521" s="151"/>
      <c r="GU521" s="151"/>
      <c r="GV521" s="151"/>
      <c r="GW521" s="151"/>
      <c r="GX521" s="151"/>
      <c r="GY521" s="151"/>
      <c r="GZ521" s="151"/>
      <c r="HA521" s="151"/>
      <c r="HB521" s="151"/>
      <c r="HC521" s="151"/>
      <c r="HD521" s="151"/>
      <c r="HE521" s="151"/>
      <c r="HF521" s="151"/>
      <c r="HG521" s="151"/>
      <c r="HH521" s="151"/>
      <c r="HI521" s="151"/>
      <c r="HJ521" s="151"/>
      <c r="HK521" s="151"/>
      <c r="HL521" s="151"/>
      <c r="HM521" s="151"/>
      <c r="HN521" s="151"/>
      <c r="HO521" s="151"/>
      <c r="HP521" s="151"/>
      <c r="HQ521" s="151"/>
      <c r="HR521" s="151"/>
      <c r="HS521" s="151"/>
      <c r="HT521" s="151"/>
      <c r="HU521" s="151"/>
      <c r="HV521" s="151"/>
      <c r="HW521" s="151"/>
      <c r="HX521" s="151"/>
      <c r="HY521" s="151"/>
      <c r="HZ521" s="151"/>
      <c r="IA521" s="151"/>
      <c r="IB521" s="151"/>
      <c r="IC521" s="151"/>
      <c r="ID521" s="151"/>
      <c r="IE521" s="151"/>
      <c r="IF521" s="151"/>
      <c r="IG521" s="151"/>
      <c r="IH521" s="151"/>
      <c r="II521" s="151"/>
      <c r="IJ521" s="151"/>
      <c r="IK521" s="151"/>
      <c r="IL521" s="151"/>
      <c r="IM521" s="151"/>
      <c r="IN521" s="151"/>
      <c r="IO521" s="151"/>
      <c r="IP521" s="151"/>
      <c r="IQ521" s="151"/>
      <c r="IR521" s="151"/>
      <c r="IS521" s="151"/>
      <c r="IT521" s="151"/>
      <c r="IU521" s="151"/>
      <c r="IV521" s="151"/>
    </row>
    <row r="522" spans="1:256" s="279" customFormat="1">
      <c r="A522" s="406" t="s">
        <v>352</v>
      </c>
      <c r="B522" s="356" t="s">
        <v>72</v>
      </c>
      <c r="C522" s="312"/>
      <c r="D522" s="312"/>
      <c r="E522" s="312"/>
      <c r="F522" s="312"/>
      <c r="G522" s="312"/>
      <c r="H522" s="313">
        <v>100</v>
      </c>
      <c r="I522" s="312"/>
      <c r="J522" s="312"/>
      <c r="K522" s="312"/>
      <c r="L522" s="7">
        <f>L523+L524</f>
        <v>9128.9</v>
      </c>
      <c r="M522" s="7">
        <f>M523+M524</f>
        <v>10257.4</v>
      </c>
      <c r="N522" s="7">
        <f>N523+N524</f>
        <v>6115.3</v>
      </c>
      <c r="O522" s="7">
        <f>P522+Q522</f>
        <v>10214.1</v>
      </c>
      <c r="P522" s="7">
        <f>P523+P524</f>
        <v>10214.1</v>
      </c>
      <c r="Q522" s="7">
        <f>Q523+Q524</f>
        <v>0</v>
      </c>
      <c r="R522" s="7">
        <f>S522+T522</f>
        <v>10967.9</v>
      </c>
      <c r="S522" s="7">
        <f>S523+S524</f>
        <v>10967.9</v>
      </c>
      <c r="T522" s="7">
        <f>T523+T524</f>
        <v>0</v>
      </c>
      <c r="U522" s="7">
        <f>V522+W522</f>
        <v>11408.800000000001</v>
      </c>
      <c r="V522" s="7">
        <f>V523+V524</f>
        <v>11408.800000000001</v>
      </c>
      <c r="W522" s="7">
        <f>W523+W524</f>
        <v>0</v>
      </c>
    </row>
    <row r="523" spans="1:256" s="279" customFormat="1">
      <c r="A523" s="938" t="s">
        <v>353</v>
      </c>
      <c r="B523" s="752" t="s">
        <v>354</v>
      </c>
      <c r="C523" s="729" t="s">
        <v>355</v>
      </c>
      <c r="D523" s="729"/>
      <c r="E523" s="421" t="s">
        <v>119</v>
      </c>
      <c r="F523" s="421" t="s">
        <v>119</v>
      </c>
      <c r="G523" s="421" t="s">
        <v>1175</v>
      </c>
      <c r="H523" s="396">
        <v>100</v>
      </c>
      <c r="I523" s="704" t="s">
        <v>1213</v>
      </c>
      <c r="J523" s="714" t="s">
        <v>823</v>
      </c>
      <c r="K523" s="729"/>
      <c r="L523" s="15">
        <v>9128.9</v>
      </c>
      <c r="M523" s="15">
        <v>9295.2999999999993</v>
      </c>
      <c r="N523" s="15">
        <v>5741.6</v>
      </c>
      <c r="O523" s="15">
        <f>P523+Q523</f>
        <v>9228.2000000000007</v>
      </c>
      <c r="P523" s="15">
        <v>9228.2000000000007</v>
      </c>
      <c r="Q523" s="15"/>
      <c r="R523" s="15">
        <f>S523+T523</f>
        <v>9946.1</v>
      </c>
      <c r="S523" s="15">
        <v>9946.1</v>
      </c>
      <c r="T523" s="15"/>
      <c r="U523" s="77">
        <f>V523+W523</f>
        <v>10383.1</v>
      </c>
      <c r="V523" s="15">
        <v>10383.1</v>
      </c>
      <c r="W523" s="9">
        <v>0</v>
      </c>
    </row>
    <row r="524" spans="1:256" s="279" customFormat="1">
      <c r="A524" s="939"/>
      <c r="B524" s="940"/>
      <c r="C524" s="811"/>
      <c r="D524" s="731"/>
      <c r="E524" s="421" t="s">
        <v>119</v>
      </c>
      <c r="F524" s="421" t="s">
        <v>119</v>
      </c>
      <c r="G524" s="421" t="s">
        <v>1176</v>
      </c>
      <c r="H524" s="396">
        <v>100</v>
      </c>
      <c r="I524" s="954"/>
      <c r="J524" s="954"/>
      <c r="K524" s="811"/>
      <c r="L524" s="15">
        <v>0</v>
      </c>
      <c r="M524" s="15">
        <v>962.1</v>
      </c>
      <c r="N524" s="15">
        <v>373.7</v>
      </c>
      <c r="O524" s="15">
        <v>985.9</v>
      </c>
      <c r="P524" s="15">
        <v>985.9</v>
      </c>
      <c r="Q524" s="15">
        <v>0</v>
      </c>
      <c r="R524" s="15">
        <v>1021.8</v>
      </c>
      <c r="S524" s="15">
        <v>1021.8</v>
      </c>
      <c r="T524" s="15">
        <v>0</v>
      </c>
      <c r="U524" s="15">
        <v>1025.7</v>
      </c>
      <c r="V524" s="15">
        <v>1025.7</v>
      </c>
      <c r="W524" s="9">
        <v>0</v>
      </c>
    </row>
    <row r="525" spans="1:256" s="279" customFormat="1" ht="31.5">
      <c r="A525" s="406" t="s">
        <v>11</v>
      </c>
      <c r="B525" s="356" t="s">
        <v>73</v>
      </c>
      <c r="C525" s="454"/>
      <c r="D525" s="420"/>
      <c r="E525" s="433"/>
      <c r="F525" s="433"/>
      <c r="G525" s="433"/>
      <c r="H525" s="396">
        <v>200</v>
      </c>
      <c r="I525" s="454"/>
      <c r="J525" s="454"/>
      <c r="K525" s="420"/>
      <c r="L525" s="7">
        <v>454.1</v>
      </c>
      <c r="M525" s="7">
        <f>SUM(M526:M527)</f>
        <v>634</v>
      </c>
      <c r="N525" s="7">
        <f>SUM(N526:N527)</f>
        <v>462</v>
      </c>
      <c r="O525" s="7">
        <f>SUM(O526:O526)</f>
        <v>401.1</v>
      </c>
      <c r="P525" s="7">
        <f>SUM(P526:P527)</f>
        <v>600.79999999999995</v>
      </c>
      <c r="Q525" s="7">
        <f>SUM(Q526:Q527)</f>
        <v>0</v>
      </c>
      <c r="R525" s="7">
        <f>SUM(R526:R527)</f>
        <v>622.6</v>
      </c>
      <c r="S525" s="7">
        <f>SUM(S526:S527)</f>
        <v>622.6</v>
      </c>
      <c r="T525" s="7">
        <f>SUM(T526:T526)</f>
        <v>0</v>
      </c>
      <c r="U525" s="7">
        <f>SUM(U526:U527)</f>
        <v>625</v>
      </c>
      <c r="V525" s="7">
        <f>SUM(V526:V527)</f>
        <v>625</v>
      </c>
      <c r="W525" s="13">
        <f>SUM(W526:W526)</f>
        <v>0</v>
      </c>
    </row>
    <row r="526" spans="1:256" s="279" customFormat="1" ht="94.5">
      <c r="A526" s="406" t="s">
        <v>356</v>
      </c>
      <c r="B526" s="356" t="s">
        <v>357</v>
      </c>
      <c r="C526" s="428" t="s">
        <v>355</v>
      </c>
      <c r="D526" s="420"/>
      <c r="E526" s="421" t="s">
        <v>119</v>
      </c>
      <c r="F526" s="421" t="s">
        <v>119</v>
      </c>
      <c r="G526" s="421" t="s">
        <v>1175</v>
      </c>
      <c r="H526" s="385" t="s">
        <v>358</v>
      </c>
      <c r="I526" s="850" t="s">
        <v>359</v>
      </c>
      <c r="J526" s="972" t="s">
        <v>360</v>
      </c>
      <c r="K526" s="371"/>
      <c r="L526" s="15">
        <v>457</v>
      </c>
      <c r="M526" s="15">
        <v>429</v>
      </c>
      <c r="N526" s="15">
        <v>327.39999999999998</v>
      </c>
      <c r="O526" s="15">
        <f>P526+Q526</f>
        <v>401.1</v>
      </c>
      <c r="P526" s="15">
        <v>401.1</v>
      </c>
      <c r="Q526" s="15"/>
      <c r="R526" s="15">
        <f>S526+T526</f>
        <v>415.6</v>
      </c>
      <c r="S526" s="15">
        <v>415.6</v>
      </c>
      <c r="T526" s="15"/>
      <c r="U526" s="15">
        <f>V526+W526</f>
        <v>417.2</v>
      </c>
      <c r="V526" s="15">
        <v>417.2</v>
      </c>
      <c r="W526" s="9"/>
    </row>
    <row r="527" spans="1:256" s="279" customFormat="1" ht="47.25">
      <c r="A527" s="406" t="s">
        <v>1177</v>
      </c>
      <c r="B527" s="678" t="s">
        <v>1772</v>
      </c>
      <c r="C527" s="428"/>
      <c r="D527" s="420"/>
      <c r="E527" s="421" t="s">
        <v>119</v>
      </c>
      <c r="F527" s="421" t="s">
        <v>119</v>
      </c>
      <c r="G527" s="421" t="s">
        <v>1176</v>
      </c>
      <c r="H527" s="385" t="s">
        <v>358</v>
      </c>
      <c r="I527" s="953"/>
      <c r="J527" s="973"/>
      <c r="K527" s="371"/>
      <c r="L527" s="15"/>
      <c r="M527" s="15">
        <v>205</v>
      </c>
      <c r="N527" s="15">
        <v>134.6</v>
      </c>
      <c r="O527" s="15">
        <f>P527+Q527</f>
        <v>199.7</v>
      </c>
      <c r="P527" s="15">
        <v>199.7</v>
      </c>
      <c r="Q527" s="15">
        <v>0</v>
      </c>
      <c r="R527" s="15">
        <v>207</v>
      </c>
      <c r="S527" s="15">
        <v>207</v>
      </c>
      <c r="T527" s="15">
        <v>0</v>
      </c>
      <c r="U527" s="15">
        <v>207.8</v>
      </c>
      <c r="V527" s="15">
        <v>207.8</v>
      </c>
      <c r="W527" s="9">
        <v>0</v>
      </c>
    </row>
    <row r="528" spans="1:256" s="279" customFormat="1">
      <c r="A528" s="406" t="s">
        <v>21</v>
      </c>
      <c r="B528" s="356" t="s">
        <v>32</v>
      </c>
      <c r="C528" s="454"/>
      <c r="D528" s="420"/>
      <c r="E528" s="421" t="s">
        <v>119</v>
      </c>
      <c r="F528" s="421" t="s">
        <v>119</v>
      </c>
      <c r="G528" s="421" t="s">
        <v>965</v>
      </c>
      <c r="H528" s="396">
        <v>800</v>
      </c>
      <c r="I528" s="429"/>
      <c r="J528" s="314"/>
      <c r="K528" s="420"/>
      <c r="L528" s="7">
        <f t="shared" ref="L528:W528" si="386">SUM(L529:L529)</f>
        <v>6.2</v>
      </c>
      <c r="M528" s="7">
        <f t="shared" si="386"/>
        <v>5.6</v>
      </c>
      <c r="N528" s="7">
        <f t="shared" si="386"/>
        <v>2.4</v>
      </c>
      <c r="O528" s="7">
        <f t="shared" si="386"/>
        <v>5.8</v>
      </c>
      <c r="P528" s="7">
        <f t="shared" si="386"/>
        <v>5.8</v>
      </c>
      <c r="Q528" s="7">
        <f t="shared" si="386"/>
        <v>0</v>
      </c>
      <c r="R528" s="7">
        <f t="shared" si="386"/>
        <v>6</v>
      </c>
      <c r="S528" s="7">
        <f t="shared" si="386"/>
        <v>6</v>
      </c>
      <c r="T528" s="7">
        <f t="shared" si="386"/>
        <v>0</v>
      </c>
      <c r="U528" s="7">
        <f t="shared" si="386"/>
        <v>6</v>
      </c>
      <c r="V528" s="7">
        <f t="shared" si="386"/>
        <v>6</v>
      </c>
      <c r="W528" s="13">
        <f t="shared" si="386"/>
        <v>0</v>
      </c>
    </row>
    <row r="529" spans="1:256" s="279" customFormat="1" ht="189">
      <c r="A529" s="406" t="s">
        <v>363</v>
      </c>
      <c r="B529" s="356" t="s">
        <v>364</v>
      </c>
      <c r="C529" s="454"/>
      <c r="D529" s="420"/>
      <c r="E529" s="421" t="s">
        <v>119</v>
      </c>
      <c r="F529" s="421" t="s">
        <v>119</v>
      </c>
      <c r="G529" s="421" t="s">
        <v>1175</v>
      </c>
      <c r="H529" s="396">
        <v>800</v>
      </c>
      <c r="I529" s="427" t="s">
        <v>1178</v>
      </c>
      <c r="J529" s="427" t="s">
        <v>360</v>
      </c>
      <c r="K529" s="420"/>
      <c r="L529" s="15">
        <v>6.2</v>
      </c>
      <c r="M529" s="15">
        <v>5.6</v>
      </c>
      <c r="N529" s="15">
        <v>2.4</v>
      </c>
      <c r="O529" s="15">
        <f>P529+Q529</f>
        <v>5.8</v>
      </c>
      <c r="P529" s="15">
        <v>5.8</v>
      </c>
      <c r="Q529" s="15">
        <v>0</v>
      </c>
      <c r="R529" s="15">
        <f>S529+T529</f>
        <v>6</v>
      </c>
      <c r="S529" s="15">
        <v>6</v>
      </c>
      <c r="T529" s="15">
        <v>0</v>
      </c>
      <c r="U529" s="15">
        <f>V529+W529</f>
        <v>6</v>
      </c>
      <c r="V529" s="15">
        <v>6</v>
      </c>
      <c r="W529" s="9">
        <v>0</v>
      </c>
    </row>
    <row r="530" spans="1:256" s="29" customFormat="1">
      <c r="A530" s="154" t="s">
        <v>77</v>
      </c>
      <c r="B530" s="168"/>
      <c r="C530" s="169"/>
      <c r="D530" s="157"/>
      <c r="E530" s="157"/>
      <c r="F530" s="157"/>
      <c r="G530" s="169"/>
      <c r="H530" s="157"/>
      <c r="I530" s="169"/>
      <c r="J530" s="157"/>
      <c r="K530" s="157"/>
      <c r="L530" s="149">
        <f>L531</f>
        <v>11806.400000000001</v>
      </c>
      <c r="M530" s="149">
        <f>M531</f>
        <v>11236.7</v>
      </c>
      <c r="N530" s="149">
        <f>N531</f>
        <v>477.4</v>
      </c>
      <c r="O530" s="149">
        <f>P530+Q530</f>
        <v>10923.3</v>
      </c>
      <c r="P530" s="149">
        <f>P531</f>
        <v>10923.3</v>
      </c>
      <c r="Q530" s="149">
        <f>Q531</f>
        <v>0</v>
      </c>
      <c r="R530" s="149">
        <f>S530+T530</f>
        <v>11250.1</v>
      </c>
      <c r="S530" s="149">
        <f>S531</f>
        <v>11250.1</v>
      </c>
      <c r="T530" s="149">
        <f>T531</f>
        <v>0</v>
      </c>
      <c r="U530" s="149">
        <f>V530+W530</f>
        <v>11261.700000000003</v>
      </c>
      <c r="V530" s="149">
        <f>V531</f>
        <v>11261.700000000003</v>
      </c>
      <c r="W530" s="150">
        <f>W531</f>
        <v>0</v>
      </c>
      <c r="X530" s="151"/>
      <c r="Y530" s="151"/>
      <c r="Z530" s="151"/>
      <c r="AA530" s="151"/>
      <c r="AB530" s="151"/>
      <c r="AC530" s="151"/>
      <c r="AD530" s="151"/>
      <c r="AE530" s="151"/>
      <c r="AF530" s="151"/>
      <c r="AG530" s="151"/>
      <c r="AH530" s="151"/>
      <c r="AI530" s="151"/>
      <c r="AJ530" s="151"/>
      <c r="AK530" s="151"/>
      <c r="AL530" s="151"/>
      <c r="AM530" s="151"/>
      <c r="AN530" s="151"/>
      <c r="AO530" s="151"/>
      <c r="AP530" s="151"/>
      <c r="AQ530" s="151"/>
      <c r="AR530" s="151"/>
      <c r="AS530" s="151"/>
      <c r="AT530" s="151"/>
      <c r="AU530" s="151"/>
      <c r="AV530" s="151"/>
      <c r="AW530" s="151"/>
      <c r="AX530" s="151"/>
      <c r="AY530" s="151"/>
      <c r="AZ530" s="151"/>
      <c r="BA530" s="151"/>
      <c r="BB530" s="151"/>
      <c r="BC530" s="151"/>
      <c r="BD530" s="151"/>
      <c r="BE530" s="151"/>
      <c r="BF530" s="151"/>
      <c r="BG530" s="151"/>
      <c r="BH530" s="151"/>
      <c r="BI530" s="151"/>
      <c r="BJ530" s="151"/>
      <c r="BK530" s="151"/>
      <c r="BL530" s="151"/>
      <c r="BM530" s="151"/>
      <c r="BN530" s="151"/>
      <c r="BO530" s="151"/>
      <c r="BP530" s="151"/>
      <c r="BQ530" s="151"/>
      <c r="BR530" s="151"/>
      <c r="BS530" s="151"/>
      <c r="BT530" s="151"/>
      <c r="BU530" s="151"/>
      <c r="BV530" s="151"/>
      <c r="BW530" s="151"/>
      <c r="BX530" s="151"/>
      <c r="BY530" s="151"/>
      <c r="BZ530" s="151"/>
      <c r="CA530" s="151"/>
      <c r="CB530" s="151"/>
      <c r="CC530" s="151"/>
      <c r="CD530" s="151"/>
      <c r="CE530" s="151"/>
      <c r="CF530" s="151"/>
      <c r="CG530" s="151"/>
      <c r="CH530" s="151"/>
      <c r="CI530" s="151"/>
      <c r="CJ530" s="151"/>
      <c r="CK530" s="151"/>
      <c r="CL530" s="151"/>
      <c r="CM530" s="151"/>
      <c r="CN530" s="151"/>
      <c r="CO530" s="151"/>
      <c r="CP530" s="151"/>
      <c r="CQ530" s="151"/>
      <c r="CR530" s="151"/>
      <c r="CS530" s="151"/>
      <c r="CT530" s="151"/>
      <c r="CU530" s="151"/>
      <c r="CV530" s="151"/>
      <c r="CW530" s="151"/>
      <c r="CX530" s="151"/>
      <c r="CY530" s="151"/>
      <c r="CZ530" s="151"/>
      <c r="DA530" s="151"/>
      <c r="DB530" s="151"/>
      <c r="DC530" s="151"/>
      <c r="DD530" s="151"/>
      <c r="DE530" s="151"/>
      <c r="DF530" s="151"/>
      <c r="DG530" s="151"/>
      <c r="DH530" s="151"/>
      <c r="DI530" s="151"/>
      <c r="DJ530" s="151"/>
      <c r="DK530" s="151"/>
      <c r="DL530" s="151"/>
      <c r="DM530" s="151"/>
      <c r="DN530" s="151"/>
      <c r="DO530" s="151"/>
      <c r="DP530" s="151"/>
      <c r="DQ530" s="151"/>
      <c r="DR530" s="151"/>
      <c r="DS530" s="151"/>
      <c r="DT530" s="151"/>
      <c r="DU530" s="151"/>
      <c r="DV530" s="151"/>
      <c r="DW530" s="151"/>
      <c r="DX530" s="151"/>
      <c r="DY530" s="151"/>
      <c r="DZ530" s="151"/>
      <c r="EA530" s="151"/>
      <c r="EB530" s="151"/>
      <c r="EC530" s="151"/>
      <c r="ED530" s="151"/>
      <c r="EE530" s="151"/>
      <c r="EF530" s="151"/>
      <c r="EG530" s="151"/>
      <c r="EH530" s="151"/>
      <c r="EI530" s="151"/>
      <c r="EJ530" s="151"/>
      <c r="EK530" s="151"/>
      <c r="EL530" s="151"/>
      <c r="EM530" s="151"/>
      <c r="EN530" s="151"/>
      <c r="EO530" s="151"/>
      <c r="EP530" s="151"/>
      <c r="EQ530" s="151"/>
      <c r="ER530" s="151"/>
      <c r="ES530" s="151"/>
      <c r="ET530" s="151"/>
      <c r="EU530" s="151"/>
      <c r="EV530" s="151"/>
      <c r="EW530" s="151"/>
      <c r="EX530" s="151"/>
      <c r="EY530" s="151"/>
      <c r="EZ530" s="151"/>
      <c r="FA530" s="151"/>
      <c r="FB530" s="151"/>
      <c r="FC530" s="151"/>
      <c r="FD530" s="151"/>
      <c r="FE530" s="151"/>
      <c r="FF530" s="151"/>
      <c r="FG530" s="151"/>
      <c r="FH530" s="151"/>
      <c r="FI530" s="151"/>
      <c r="FJ530" s="151"/>
      <c r="FK530" s="151"/>
      <c r="FL530" s="151"/>
      <c r="FM530" s="151"/>
      <c r="FN530" s="151"/>
      <c r="FO530" s="151"/>
      <c r="FP530" s="151"/>
      <c r="FQ530" s="151"/>
      <c r="FR530" s="151"/>
      <c r="FS530" s="151"/>
      <c r="FT530" s="151"/>
      <c r="FU530" s="151"/>
      <c r="FV530" s="151"/>
      <c r="FW530" s="151"/>
      <c r="FX530" s="151"/>
      <c r="FY530" s="151"/>
      <c r="FZ530" s="151"/>
      <c r="GA530" s="151"/>
      <c r="GB530" s="151"/>
      <c r="GC530" s="151"/>
      <c r="GD530" s="151"/>
      <c r="GE530" s="151"/>
      <c r="GF530" s="151"/>
      <c r="GG530" s="151"/>
      <c r="GH530" s="151"/>
      <c r="GI530" s="151"/>
      <c r="GJ530" s="151"/>
      <c r="GK530" s="151"/>
      <c r="GL530" s="151"/>
      <c r="GM530" s="151"/>
      <c r="GN530" s="151"/>
      <c r="GO530" s="151"/>
      <c r="GP530" s="151"/>
      <c r="GQ530" s="151"/>
      <c r="GR530" s="151"/>
      <c r="GS530" s="151"/>
      <c r="GT530" s="151"/>
      <c r="GU530" s="151"/>
      <c r="GV530" s="151"/>
      <c r="GW530" s="151"/>
      <c r="GX530" s="151"/>
      <c r="GY530" s="151"/>
      <c r="GZ530" s="151"/>
      <c r="HA530" s="151"/>
      <c r="HB530" s="151"/>
      <c r="HC530" s="151"/>
      <c r="HD530" s="151"/>
      <c r="HE530" s="151"/>
      <c r="HF530" s="151"/>
      <c r="HG530" s="151"/>
      <c r="HH530" s="151"/>
      <c r="HI530" s="151"/>
      <c r="HJ530" s="151"/>
      <c r="HK530" s="151"/>
      <c r="HL530" s="151"/>
      <c r="HM530" s="151"/>
      <c r="HN530" s="151"/>
      <c r="HO530" s="151"/>
      <c r="HP530" s="151"/>
      <c r="HQ530" s="151"/>
      <c r="HR530" s="151"/>
      <c r="HS530" s="151"/>
      <c r="HT530" s="151"/>
      <c r="HU530" s="151"/>
      <c r="HV530" s="151"/>
      <c r="HW530" s="151"/>
      <c r="HX530" s="151"/>
      <c r="HY530" s="151"/>
      <c r="HZ530" s="151"/>
      <c r="IA530" s="151"/>
      <c r="IB530" s="151"/>
      <c r="IC530" s="151"/>
      <c r="ID530" s="151"/>
      <c r="IE530" s="151"/>
      <c r="IF530" s="151"/>
      <c r="IG530" s="151"/>
      <c r="IH530" s="151"/>
      <c r="II530" s="151"/>
      <c r="IJ530" s="151"/>
      <c r="IK530" s="151"/>
      <c r="IL530" s="151"/>
      <c r="IM530" s="151"/>
      <c r="IN530" s="151"/>
      <c r="IO530" s="151"/>
      <c r="IP530" s="151"/>
      <c r="IQ530" s="151"/>
      <c r="IR530" s="151"/>
      <c r="IS530" s="151"/>
      <c r="IT530" s="151"/>
      <c r="IU530" s="151"/>
      <c r="IV530" s="151"/>
    </row>
    <row r="531" spans="1:256" s="279" customFormat="1" ht="78.75">
      <c r="A531" s="406" t="s">
        <v>22</v>
      </c>
      <c r="B531" s="433" t="s">
        <v>98</v>
      </c>
      <c r="C531" s="454"/>
      <c r="D531" s="420"/>
      <c r="E531" s="433"/>
      <c r="F531" s="433"/>
      <c r="G531" s="433"/>
      <c r="H531" s="396">
        <v>200</v>
      </c>
      <c r="I531" s="941" t="s">
        <v>359</v>
      </c>
      <c r="J531" s="427" t="s">
        <v>360</v>
      </c>
      <c r="K531" s="420"/>
      <c r="L531" s="7">
        <f>L534+L535+L536+L537+L532+L539+L541+L533+L540+L538</f>
        <v>11806.400000000001</v>
      </c>
      <c r="M531" s="7">
        <f>M534+M535+M536+M537+M532+M539+M541+M533+M540+M538</f>
        <v>11236.7</v>
      </c>
      <c r="N531" s="7">
        <f>N534+N535+N536+N537+N532+N539+N541+N533+N540+N538</f>
        <v>477.4</v>
      </c>
      <c r="O531" s="7">
        <f>P531+Q531</f>
        <v>10923.3</v>
      </c>
      <c r="P531" s="7">
        <f>P534+P535+P536+P537+P532+P539+P541+P540</f>
        <v>10923.3</v>
      </c>
      <c r="Q531" s="7">
        <f>Q534+Q535+Q536+Q537+Q532+Q539+Q541+Q540</f>
        <v>0</v>
      </c>
      <c r="R531" s="7">
        <f>S531+T531</f>
        <v>11250.1</v>
      </c>
      <c r="S531" s="7">
        <f>S534+S535+S536+S537+S532+S539+S541+S540</f>
        <v>11250.1</v>
      </c>
      <c r="T531" s="7">
        <f>T534+T535+T536+T537+T532+T539+T541+T540</f>
        <v>0</v>
      </c>
      <c r="U531" s="7">
        <f>V531+W531</f>
        <v>11261.700000000003</v>
      </c>
      <c r="V531" s="7">
        <f>V534+V535+V536+V537+V532+V539+V541+V540</f>
        <v>11261.700000000003</v>
      </c>
      <c r="W531" s="7">
        <f>W534+W535+W536+W537+W532+W539+W541+W540</f>
        <v>0</v>
      </c>
    </row>
    <row r="532" spans="1:256" s="279" customFormat="1" ht="110.25">
      <c r="A532" s="406" t="s">
        <v>1179</v>
      </c>
      <c r="B532" s="433" t="s">
        <v>1180</v>
      </c>
      <c r="C532" s="454"/>
      <c r="D532" s="420"/>
      <c r="E532" s="421" t="s">
        <v>103</v>
      </c>
      <c r="F532" s="421" t="s">
        <v>92</v>
      </c>
      <c r="G532" s="421" t="s">
        <v>105</v>
      </c>
      <c r="H532" s="396">
        <v>200</v>
      </c>
      <c r="I532" s="942"/>
      <c r="J532" s="315" t="s">
        <v>1181</v>
      </c>
      <c r="K532" s="340"/>
      <c r="L532" s="15"/>
      <c r="M532" s="15">
        <v>450</v>
      </c>
      <c r="N532" s="7"/>
      <c r="O532" s="7"/>
      <c r="P532" s="7"/>
      <c r="Q532" s="7"/>
      <c r="R532" s="7"/>
      <c r="S532" s="7"/>
      <c r="T532" s="7"/>
      <c r="U532" s="7"/>
      <c r="V532" s="7"/>
      <c r="W532" s="7"/>
    </row>
    <row r="533" spans="1:256" s="279" customFormat="1">
      <c r="A533" s="698" t="s">
        <v>1182</v>
      </c>
      <c r="B533" s="950" t="s">
        <v>847</v>
      </c>
      <c r="C533" s="454"/>
      <c r="D533" s="420"/>
      <c r="E533" s="421"/>
      <c r="F533" s="421"/>
      <c r="G533" s="421"/>
      <c r="H533" s="396"/>
      <c r="I533" s="942"/>
      <c r="J533" s="305"/>
      <c r="K533" s="340"/>
      <c r="L533" s="15"/>
      <c r="M533" s="7"/>
      <c r="N533" s="7"/>
      <c r="O533" s="7"/>
      <c r="P533" s="7"/>
      <c r="Q533" s="7"/>
      <c r="R533" s="7"/>
      <c r="S533" s="7"/>
      <c r="T533" s="7"/>
      <c r="U533" s="7"/>
      <c r="V533" s="7"/>
      <c r="W533" s="316"/>
    </row>
    <row r="534" spans="1:256" s="279" customFormat="1">
      <c r="A534" s="946"/>
      <c r="B534" s="951"/>
      <c r="C534" s="454"/>
      <c r="D534" s="420"/>
      <c r="E534" s="421" t="s">
        <v>119</v>
      </c>
      <c r="F534" s="421" t="s">
        <v>103</v>
      </c>
      <c r="G534" s="421" t="s">
        <v>848</v>
      </c>
      <c r="H534" s="396">
        <v>200</v>
      </c>
      <c r="I534" s="947"/>
      <c r="J534" s="305"/>
      <c r="K534" s="430"/>
      <c r="L534" s="15">
        <v>466.3</v>
      </c>
      <c r="M534" s="15">
        <v>1913.6</v>
      </c>
      <c r="N534" s="15">
        <v>129.69999999999999</v>
      </c>
      <c r="O534" s="15">
        <f>P534+Q534</f>
        <v>1607.6</v>
      </c>
      <c r="P534" s="15">
        <v>1607.6</v>
      </c>
      <c r="Q534" s="15"/>
      <c r="R534" s="15">
        <f>S534+T534</f>
        <v>1666.1</v>
      </c>
      <c r="S534" s="15">
        <v>1666.1</v>
      </c>
      <c r="T534" s="15">
        <v>0</v>
      </c>
      <c r="U534" s="15">
        <f>V534+W534</f>
        <v>1672.5</v>
      </c>
      <c r="V534" s="15">
        <v>1672.5</v>
      </c>
      <c r="W534" s="9">
        <v>0</v>
      </c>
    </row>
    <row r="535" spans="1:256" s="279" customFormat="1">
      <c r="A535" s="946"/>
      <c r="B535" s="951"/>
      <c r="C535" s="454"/>
      <c r="D535" s="420"/>
      <c r="E535" s="421" t="s">
        <v>119</v>
      </c>
      <c r="F535" s="421" t="s">
        <v>103</v>
      </c>
      <c r="G535" s="421" t="s">
        <v>362</v>
      </c>
      <c r="H535" s="396">
        <v>200</v>
      </c>
      <c r="I535" s="947"/>
      <c r="J535" s="305"/>
      <c r="K535" s="430"/>
      <c r="L535" s="15">
        <v>47.7</v>
      </c>
      <c r="M535" s="15">
        <v>475</v>
      </c>
      <c r="N535" s="15">
        <v>0</v>
      </c>
      <c r="O535" s="15">
        <f>P535+Q535</f>
        <v>487.2</v>
      </c>
      <c r="P535" s="15">
        <v>487.2</v>
      </c>
      <c r="Q535" s="15"/>
      <c r="R535" s="15">
        <f>S535+T535</f>
        <v>504.9</v>
      </c>
      <c r="S535" s="15">
        <v>504.9</v>
      </c>
      <c r="T535" s="15">
        <v>0</v>
      </c>
      <c r="U535" s="15">
        <f>V535+W535</f>
        <v>506.8</v>
      </c>
      <c r="V535" s="15">
        <v>506.8</v>
      </c>
      <c r="W535" s="9">
        <v>0</v>
      </c>
    </row>
    <row r="536" spans="1:256" s="279" customFormat="1">
      <c r="A536" s="946"/>
      <c r="B536" s="951"/>
      <c r="C536" s="454"/>
      <c r="D536" s="420"/>
      <c r="E536" s="421" t="s">
        <v>119</v>
      </c>
      <c r="F536" s="421" t="s">
        <v>103</v>
      </c>
      <c r="G536" s="421" t="s">
        <v>436</v>
      </c>
      <c r="H536" s="396">
        <v>200</v>
      </c>
      <c r="I536" s="947"/>
      <c r="J536" s="305"/>
      <c r="K536" s="430"/>
      <c r="L536" s="15">
        <v>9380.7000000000007</v>
      </c>
      <c r="M536" s="15">
        <v>7548.1</v>
      </c>
      <c r="N536" s="15">
        <v>2.9</v>
      </c>
      <c r="O536" s="15">
        <f>P536+Q536</f>
        <v>8008.5</v>
      </c>
      <c r="P536" s="15">
        <v>8008.5</v>
      </c>
      <c r="Q536" s="15">
        <v>0</v>
      </c>
      <c r="R536" s="15">
        <f>S536+T536</f>
        <v>8246.1</v>
      </c>
      <c r="S536" s="15">
        <v>8246.1</v>
      </c>
      <c r="T536" s="15">
        <v>0</v>
      </c>
      <c r="U536" s="15">
        <f>V536+W536</f>
        <v>8246.1</v>
      </c>
      <c r="V536" s="15">
        <v>8246.1</v>
      </c>
      <c r="W536" s="9">
        <v>0</v>
      </c>
    </row>
    <row r="537" spans="1:256" s="279" customFormat="1">
      <c r="A537" s="946"/>
      <c r="B537" s="951"/>
      <c r="C537" s="454"/>
      <c r="D537" s="420"/>
      <c r="E537" s="421" t="s">
        <v>119</v>
      </c>
      <c r="F537" s="421" t="s">
        <v>103</v>
      </c>
      <c r="G537" s="421" t="s">
        <v>222</v>
      </c>
      <c r="H537" s="396">
        <v>200</v>
      </c>
      <c r="I537" s="947"/>
      <c r="J537" s="305"/>
      <c r="K537" s="430"/>
      <c r="L537" s="15">
        <v>200</v>
      </c>
      <c r="M537" s="15">
        <v>25</v>
      </c>
      <c r="N537" s="15">
        <v>25</v>
      </c>
      <c r="O537" s="15">
        <f>P537+Q537</f>
        <v>0</v>
      </c>
      <c r="P537" s="15"/>
      <c r="Q537" s="15"/>
      <c r="R537" s="15">
        <f>S537+T537</f>
        <v>0</v>
      </c>
      <c r="S537" s="15"/>
      <c r="T537" s="15"/>
      <c r="U537" s="15">
        <f>V537+W537</f>
        <v>0</v>
      </c>
      <c r="V537" s="15"/>
      <c r="W537" s="9"/>
    </row>
    <row r="538" spans="1:256" s="279" customFormat="1">
      <c r="A538" s="949"/>
      <c r="B538" s="952"/>
      <c r="C538" s="454"/>
      <c r="D538" s="420"/>
      <c r="E538" s="421" t="s">
        <v>119</v>
      </c>
      <c r="F538" s="421" t="s">
        <v>103</v>
      </c>
      <c r="G538" s="421" t="s">
        <v>455</v>
      </c>
      <c r="H538" s="396">
        <v>200</v>
      </c>
      <c r="I538" s="947"/>
      <c r="J538" s="305"/>
      <c r="K538" s="430"/>
      <c r="L538" s="15">
        <v>200</v>
      </c>
      <c r="M538" s="15"/>
      <c r="N538" s="15"/>
      <c r="O538" s="15">
        <f>SUM(P538:Q538)</f>
        <v>0</v>
      </c>
      <c r="P538" s="15"/>
      <c r="Q538" s="15"/>
      <c r="R538" s="15"/>
      <c r="S538" s="15"/>
      <c r="T538" s="15"/>
      <c r="U538" s="15"/>
      <c r="V538" s="15"/>
      <c r="W538" s="9"/>
    </row>
    <row r="539" spans="1:256" s="279" customFormat="1" ht="63">
      <c r="A539" s="406" t="s">
        <v>1183</v>
      </c>
      <c r="B539" s="433" t="s">
        <v>849</v>
      </c>
      <c r="C539" s="454"/>
      <c r="D539" s="420"/>
      <c r="E539" s="421" t="s">
        <v>119</v>
      </c>
      <c r="F539" s="421" t="s">
        <v>361</v>
      </c>
      <c r="G539" s="421" t="s">
        <v>1184</v>
      </c>
      <c r="H539" s="396">
        <v>200</v>
      </c>
      <c r="I539" s="947"/>
      <c r="J539" s="305"/>
      <c r="K539" s="430"/>
      <c r="L539" s="15">
        <v>1314.2</v>
      </c>
      <c r="M539" s="15">
        <v>630</v>
      </c>
      <c r="N539" s="15">
        <v>238.3</v>
      </c>
      <c r="O539" s="15">
        <f>P539+Q539</f>
        <v>630</v>
      </c>
      <c r="P539" s="15">
        <v>630</v>
      </c>
      <c r="Q539" s="15">
        <v>0</v>
      </c>
      <c r="R539" s="15">
        <f>S539+T539</f>
        <v>636.1</v>
      </c>
      <c r="S539" s="15">
        <v>636.1</v>
      </c>
      <c r="T539" s="15">
        <v>0</v>
      </c>
      <c r="U539" s="15">
        <f>V539+W539</f>
        <v>638.6</v>
      </c>
      <c r="V539" s="15">
        <v>638.6</v>
      </c>
      <c r="W539" s="9">
        <v>0</v>
      </c>
    </row>
    <row r="540" spans="1:256" s="279" customFormat="1">
      <c r="A540" s="946" t="s">
        <v>540</v>
      </c>
      <c r="B540" s="853" t="s">
        <v>1185</v>
      </c>
      <c r="C540" s="454"/>
      <c r="D540" s="420"/>
      <c r="E540" s="421" t="s">
        <v>119</v>
      </c>
      <c r="F540" s="421" t="s">
        <v>119</v>
      </c>
      <c r="G540" s="421" t="s">
        <v>1186</v>
      </c>
      <c r="H540" s="396">
        <v>200</v>
      </c>
      <c r="I540" s="947"/>
      <c r="J540" s="305"/>
      <c r="K540" s="430"/>
      <c r="L540" s="15">
        <v>188.5</v>
      </c>
      <c r="M540" s="15">
        <v>195</v>
      </c>
      <c r="N540" s="15">
        <v>81.5</v>
      </c>
      <c r="O540" s="15">
        <v>199</v>
      </c>
      <c r="P540" s="15">
        <v>190</v>
      </c>
      <c r="Q540" s="15"/>
      <c r="R540" s="15">
        <v>199.9</v>
      </c>
      <c r="S540" s="15">
        <v>196.9</v>
      </c>
      <c r="T540" s="15"/>
      <c r="U540" s="15">
        <v>199.9</v>
      </c>
      <c r="V540" s="15">
        <v>197.7</v>
      </c>
      <c r="W540" s="9"/>
    </row>
    <row r="541" spans="1:256" s="279" customFormat="1">
      <c r="A541" s="949"/>
      <c r="B541" s="854"/>
      <c r="C541" s="454"/>
      <c r="D541" s="420"/>
      <c r="E541" s="421" t="s">
        <v>119</v>
      </c>
      <c r="F541" s="421" t="s">
        <v>119</v>
      </c>
      <c r="G541" s="421" t="s">
        <v>927</v>
      </c>
      <c r="H541" s="396">
        <v>200</v>
      </c>
      <c r="I541" s="948"/>
      <c r="J541" s="317"/>
      <c r="K541" s="430"/>
      <c r="L541" s="15">
        <v>9</v>
      </c>
      <c r="M541" s="15"/>
      <c r="N541" s="15"/>
      <c r="O541" s="15"/>
      <c r="P541" s="15"/>
      <c r="Q541" s="15"/>
      <c r="R541" s="15"/>
      <c r="S541" s="15"/>
      <c r="T541" s="15"/>
      <c r="U541" s="15"/>
      <c r="V541" s="15"/>
      <c r="W541" s="9"/>
    </row>
    <row r="542" spans="1:256" s="29" customFormat="1">
      <c r="A542" s="154" t="s">
        <v>79</v>
      </c>
      <c r="B542" s="168"/>
      <c r="C542" s="169"/>
      <c r="D542" s="157"/>
      <c r="E542" s="157"/>
      <c r="F542" s="157"/>
      <c r="G542" s="169"/>
      <c r="H542" s="157"/>
      <c r="I542" s="169"/>
      <c r="J542" s="157"/>
      <c r="K542" s="157"/>
      <c r="L542" s="149">
        <f t="shared" ref="L542:T542" si="387">L543</f>
        <v>216067.9</v>
      </c>
      <c r="M542" s="149">
        <f t="shared" si="387"/>
        <v>147511.59999999998</v>
      </c>
      <c r="N542" s="149">
        <f t="shared" si="387"/>
        <v>87552.799999999988</v>
      </c>
      <c r="O542" s="149">
        <f t="shared" si="387"/>
        <v>170655.19999999998</v>
      </c>
      <c r="P542" s="149">
        <f t="shared" si="387"/>
        <v>170655.19999999998</v>
      </c>
      <c r="Q542" s="149">
        <f t="shared" si="387"/>
        <v>0</v>
      </c>
      <c r="R542" s="149">
        <f t="shared" si="387"/>
        <v>157385.20000000001</v>
      </c>
      <c r="S542" s="149">
        <f t="shared" si="387"/>
        <v>157385.20000000001</v>
      </c>
      <c r="T542" s="149">
        <f t="shared" si="387"/>
        <v>0</v>
      </c>
      <c r="U542" s="149">
        <f>V542+W542</f>
        <v>158965.4</v>
      </c>
      <c r="V542" s="149">
        <f>V543</f>
        <v>158965.4</v>
      </c>
      <c r="W542" s="150">
        <f>W543</f>
        <v>0</v>
      </c>
      <c r="X542" s="151"/>
      <c r="Y542" s="151"/>
      <c r="Z542" s="151"/>
      <c r="AA542" s="151"/>
      <c r="AB542" s="151"/>
      <c r="AC542" s="151"/>
      <c r="AD542" s="151"/>
      <c r="AE542" s="151"/>
      <c r="AF542" s="151"/>
      <c r="AG542" s="151"/>
      <c r="AH542" s="151"/>
      <c r="AI542" s="151"/>
      <c r="AJ542" s="151"/>
      <c r="AK542" s="151"/>
      <c r="AL542" s="151"/>
      <c r="AM542" s="151"/>
      <c r="AN542" s="151"/>
      <c r="AO542" s="151"/>
      <c r="AP542" s="151"/>
      <c r="AQ542" s="151"/>
      <c r="AR542" s="151"/>
      <c r="AS542" s="151"/>
      <c r="AT542" s="151"/>
      <c r="AU542" s="151"/>
      <c r="AV542" s="151"/>
      <c r="AW542" s="151"/>
      <c r="AX542" s="151"/>
      <c r="AY542" s="151"/>
      <c r="AZ542" s="151"/>
      <c r="BA542" s="151"/>
      <c r="BB542" s="151"/>
      <c r="BC542" s="151"/>
      <c r="BD542" s="151"/>
      <c r="BE542" s="151"/>
      <c r="BF542" s="151"/>
      <c r="BG542" s="151"/>
      <c r="BH542" s="151"/>
      <c r="BI542" s="151"/>
      <c r="BJ542" s="151"/>
      <c r="BK542" s="151"/>
      <c r="BL542" s="151"/>
      <c r="BM542" s="151"/>
      <c r="BN542" s="151"/>
      <c r="BO542" s="151"/>
      <c r="BP542" s="151"/>
      <c r="BQ542" s="151"/>
      <c r="BR542" s="151"/>
      <c r="BS542" s="151"/>
      <c r="BT542" s="151"/>
      <c r="BU542" s="151"/>
      <c r="BV542" s="151"/>
      <c r="BW542" s="151"/>
      <c r="BX542" s="151"/>
      <c r="BY542" s="151"/>
      <c r="BZ542" s="151"/>
      <c r="CA542" s="151"/>
      <c r="CB542" s="151"/>
      <c r="CC542" s="151"/>
      <c r="CD542" s="151"/>
      <c r="CE542" s="151"/>
      <c r="CF542" s="151"/>
      <c r="CG542" s="151"/>
      <c r="CH542" s="151"/>
      <c r="CI542" s="151"/>
      <c r="CJ542" s="151"/>
      <c r="CK542" s="151"/>
      <c r="CL542" s="151"/>
      <c r="CM542" s="151"/>
      <c r="CN542" s="151"/>
      <c r="CO542" s="151"/>
      <c r="CP542" s="151"/>
      <c r="CQ542" s="151"/>
      <c r="CR542" s="151"/>
      <c r="CS542" s="151"/>
      <c r="CT542" s="151"/>
      <c r="CU542" s="151"/>
      <c r="CV542" s="151"/>
      <c r="CW542" s="151"/>
      <c r="CX542" s="151"/>
      <c r="CY542" s="151"/>
      <c r="CZ542" s="151"/>
      <c r="DA542" s="151"/>
      <c r="DB542" s="151"/>
      <c r="DC542" s="151"/>
      <c r="DD542" s="151"/>
      <c r="DE542" s="151"/>
      <c r="DF542" s="151"/>
      <c r="DG542" s="151"/>
      <c r="DH542" s="151"/>
      <c r="DI542" s="151"/>
      <c r="DJ542" s="151"/>
      <c r="DK542" s="151"/>
      <c r="DL542" s="151"/>
      <c r="DM542" s="151"/>
      <c r="DN542" s="151"/>
      <c r="DO542" s="151"/>
      <c r="DP542" s="151"/>
      <c r="DQ542" s="151"/>
      <c r="DR542" s="151"/>
      <c r="DS542" s="151"/>
      <c r="DT542" s="151"/>
      <c r="DU542" s="151"/>
      <c r="DV542" s="151"/>
      <c r="DW542" s="151"/>
      <c r="DX542" s="151"/>
      <c r="DY542" s="151"/>
      <c r="DZ542" s="151"/>
      <c r="EA542" s="151"/>
      <c r="EB542" s="151"/>
      <c r="EC542" s="151"/>
      <c r="ED542" s="151"/>
      <c r="EE542" s="151"/>
      <c r="EF542" s="151"/>
      <c r="EG542" s="151"/>
      <c r="EH542" s="151"/>
      <c r="EI542" s="151"/>
      <c r="EJ542" s="151"/>
      <c r="EK542" s="151"/>
      <c r="EL542" s="151"/>
      <c r="EM542" s="151"/>
      <c r="EN542" s="151"/>
      <c r="EO542" s="151"/>
      <c r="EP542" s="151"/>
      <c r="EQ542" s="151"/>
      <c r="ER542" s="151"/>
      <c r="ES542" s="151"/>
      <c r="ET542" s="151"/>
      <c r="EU542" s="151"/>
      <c r="EV542" s="151"/>
      <c r="EW542" s="151"/>
      <c r="EX542" s="151"/>
      <c r="EY542" s="151"/>
      <c r="EZ542" s="151"/>
      <c r="FA542" s="151"/>
      <c r="FB542" s="151"/>
      <c r="FC542" s="151"/>
      <c r="FD542" s="151"/>
      <c r="FE542" s="151"/>
      <c r="FF542" s="151"/>
      <c r="FG542" s="151"/>
      <c r="FH542" s="151"/>
      <c r="FI542" s="151"/>
      <c r="FJ542" s="151"/>
      <c r="FK542" s="151"/>
      <c r="FL542" s="151"/>
      <c r="FM542" s="151"/>
      <c r="FN542" s="151"/>
      <c r="FO542" s="151"/>
      <c r="FP542" s="151"/>
      <c r="FQ542" s="151"/>
      <c r="FR542" s="151"/>
      <c r="FS542" s="151"/>
      <c r="FT542" s="151"/>
      <c r="FU542" s="151"/>
      <c r="FV542" s="151"/>
      <c r="FW542" s="151"/>
      <c r="FX542" s="151"/>
      <c r="FY542" s="151"/>
      <c r="FZ542" s="151"/>
      <c r="GA542" s="151"/>
      <c r="GB542" s="151"/>
      <c r="GC542" s="151"/>
      <c r="GD542" s="151"/>
      <c r="GE542" s="151"/>
      <c r="GF542" s="151"/>
      <c r="GG542" s="151"/>
      <c r="GH542" s="151"/>
      <c r="GI542" s="151"/>
      <c r="GJ542" s="151"/>
      <c r="GK542" s="151"/>
      <c r="GL542" s="151"/>
      <c r="GM542" s="151"/>
      <c r="GN542" s="151"/>
      <c r="GO542" s="151"/>
      <c r="GP542" s="151"/>
      <c r="GQ542" s="151"/>
      <c r="GR542" s="151"/>
      <c r="GS542" s="151"/>
      <c r="GT542" s="151"/>
      <c r="GU542" s="151"/>
      <c r="GV542" s="151"/>
      <c r="GW542" s="151"/>
      <c r="GX542" s="151"/>
      <c r="GY542" s="151"/>
      <c r="GZ542" s="151"/>
      <c r="HA542" s="151"/>
      <c r="HB542" s="151"/>
      <c r="HC542" s="151"/>
      <c r="HD542" s="151"/>
      <c r="HE542" s="151"/>
      <c r="HF542" s="151"/>
      <c r="HG542" s="151"/>
      <c r="HH542" s="151"/>
      <c r="HI542" s="151"/>
      <c r="HJ542" s="151"/>
      <c r="HK542" s="151"/>
      <c r="HL542" s="151"/>
      <c r="HM542" s="151"/>
      <c r="HN542" s="151"/>
      <c r="HO542" s="151"/>
      <c r="HP542" s="151"/>
      <c r="HQ542" s="151"/>
      <c r="HR542" s="151"/>
      <c r="HS542" s="151"/>
      <c r="HT542" s="151"/>
      <c r="HU542" s="151"/>
      <c r="HV542" s="151"/>
      <c r="HW542" s="151"/>
      <c r="HX542" s="151"/>
      <c r="HY542" s="151"/>
      <c r="HZ542" s="151"/>
      <c r="IA542" s="151"/>
      <c r="IB542" s="151"/>
      <c r="IC542" s="151"/>
      <c r="ID542" s="151"/>
      <c r="IE542" s="151"/>
      <c r="IF542" s="151"/>
      <c r="IG542" s="151"/>
      <c r="IH542" s="151"/>
      <c r="II542" s="151"/>
      <c r="IJ542" s="151"/>
      <c r="IK542" s="151"/>
      <c r="IL542" s="151"/>
      <c r="IM542" s="151"/>
      <c r="IN542" s="151"/>
      <c r="IO542" s="151"/>
      <c r="IP542" s="151"/>
      <c r="IQ542" s="151"/>
      <c r="IR542" s="151"/>
      <c r="IS542" s="151"/>
      <c r="IT542" s="151"/>
      <c r="IU542" s="151"/>
      <c r="IV542" s="151"/>
    </row>
    <row r="543" spans="1:256" s="29" customFormat="1">
      <c r="A543" s="841" t="s">
        <v>37</v>
      </c>
      <c r="B543" s="842"/>
      <c r="C543" s="842"/>
      <c r="D543" s="842"/>
      <c r="E543" s="842"/>
      <c r="F543" s="842"/>
      <c r="G543" s="842"/>
      <c r="H543" s="842"/>
      <c r="I543" s="842"/>
      <c r="J543" s="842"/>
      <c r="K543" s="843"/>
      <c r="L543" s="7">
        <f t="shared" ref="L543:W543" si="388">SUM(L544,L554)</f>
        <v>216067.9</v>
      </c>
      <c r="M543" s="7">
        <f t="shared" si="388"/>
        <v>147511.59999999998</v>
      </c>
      <c r="N543" s="7">
        <f t="shared" si="388"/>
        <v>87552.799999999988</v>
      </c>
      <c r="O543" s="7">
        <f t="shared" si="388"/>
        <v>170655.19999999998</v>
      </c>
      <c r="P543" s="7">
        <f>SUM(P544,P554)</f>
        <v>170655.19999999998</v>
      </c>
      <c r="Q543" s="7">
        <f t="shared" si="388"/>
        <v>0</v>
      </c>
      <c r="R543" s="7">
        <f t="shared" si="388"/>
        <v>157385.20000000001</v>
      </c>
      <c r="S543" s="7">
        <f t="shared" si="388"/>
        <v>157385.20000000001</v>
      </c>
      <c r="T543" s="7">
        <f t="shared" si="388"/>
        <v>0</v>
      </c>
      <c r="U543" s="7">
        <f t="shared" si="388"/>
        <v>158965.29999999999</v>
      </c>
      <c r="V543" s="7">
        <f t="shared" si="388"/>
        <v>158965.4</v>
      </c>
      <c r="W543" s="13">
        <f t="shared" si="388"/>
        <v>0</v>
      </c>
    </row>
    <row r="544" spans="1:256" s="308" customFormat="1" ht="78.75">
      <c r="A544" s="318" t="s">
        <v>34</v>
      </c>
      <c r="B544" s="433" t="s">
        <v>99</v>
      </c>
      <c r="C544" s="446"/>
      <c r="D544" s="393"/>
      <c r="E544" s="433"/>
      <c r="F544" s="433"/>
      <c r="G544" s="433"/>
      <c r="H544" s="396">
        <v>600</v>
      </c>
      <c r="I544" s="454"/>
      <c r="J544" s="446"/>
      <c r="K544" s="393"/>
      <c r="L544" s="7">
        <f t="shared" ref="L544:V544" si="389">SUM(L545:L553)</f>
        <v>147977.5</v>
      </c>
      <c r="M544" s="7">
        <f t="shared" si="389"/>
        <v>128805.09999999999</v>
      </c>
      <c r="N544" s="7">
        <f t="shared" si="389"/>
        <v>78364.899999999994</v>
      </c>
      <c r="O544" s="7">
        <f t="shared" si="389"/>
        <v>126095.59999999999</v>
      </c>
      <c r="P544" s="7">
        <f t="shared" si="389"/>
        <v>126095.59999999999</v>
      </c>
      <c r="Q544" s="7">
        <f t="shared" si="389"/>
        <v>0</v>
      </c>
      <c r="R544" s="7">
        <f t="shared" si="389"/>
        <v>137094.70000000001</v>
      </c>
      <c r="S544" s="7">
        <f t="shared" si="389"/>
        <v>137094.70000000001</v>
      </c>
      <c r="T544" s="7">
        <f t="shared" si="389"/>
        <v>0</v>
      </c>
      <c r="U544" s="7">
        <f t="shared" si="389"/>
        <v>138630.19999999998</v>
      </c>
      <c r="V544" s="7">
        <f t="shared" si="389"/>
        <v>138630.19999999998</v>
      </c>
      <c r="W544" s="13">
        <f>SUM(W545:W553)</f>
        <v>0</v>
      </c>
    </row>
    <row r="545" spans="1:23" s="308" customFormat="1">
      <c r="A545" s="944" t="s">
        <v>44</v>
      </c>
      <c r="B545" s="707" t="s">
        <v>1187</v>
      </c>
      <c r="C545" s="955" t="s">
        <v>850</v>
      </c>
      <c r="D545" s="393"/>
      <c r="E545" s="421" t="s">
        <v>104</v>
      </c>
      <c r="F545" s="421" t="s">
        <v>112</v>
      </c>
      <c r="G545" s="421" t="s">
        <v>953</v>
      </c>
      <c r="H545" s="396">
        <v>611</v>
      </c>
      <c r="I545" s="941" t="s">
        <v>1214</v>
      </c>
      <c r="J545" s="707" t="s">
        <v>1188</v>
      </c>
      <c r="K545" s="393"/>
      <c r="L545" s="15">
        <v>9317.7000000000007</v>
      </c>
      <c r="M545" s="15">
        <v>4162.1000000000004</v>
      </c>
      <c r="N545" s="15">
        <v>3288.9</v>
      </c>
      <c r="O545" s="15">
        <f>P545+Q545</f>
        <v>11023.5</v>
      </c>
      <c r="P545" s="15">
        <v>11023.5</v>
      </c>
      <c r="Q545" s="15"/>
      <c r="R545" s="15">
        <f>S545+T545</f>
        <v>4910.2</v>
      </c>
      <c r="S545" s="15">
        <v>4910.2</v>
      </c>
      <c r="T545" s="15"/>
      <c r="U545" s="15">
        <f>V545+W545</f>
        <v>3067.1</v>
      </c>
      <c r="V545" s="15">
        <v>3067.1</v>
      </c>
      <c r="W545" s="9"/>
    </row>
    <row r="546" spans="1:23" s="308" customFormat="1">
      <c r="A546" s="946"/>
      <c r="B546" s="940"/>
      <c r="C546" s="966"/>
      <c r="D546" s="393"/>
      <c r="E546" s="421" t="s">
        <v>104</v>
      </c>
      <c r="F546" s="421" t="s">
        <v>112</v>
      </c>
      <c r="G546" s="421" t="s">
        <v>1189</v>
      </c>
      <c r="H546" s="396">
        <v>611</v>
      </c>
      <c r="I546" s="947"/>
      <c r="J546" s="947"/>
      <c r="K546" s="393"/>
      <c r="L546" s="15">
        <v>37042.800000000003</v>
      </c>
      <c r="M546" s="15">
        <v>39967</v>
      </c>
      <c r="N546" s="15">
        <v>24303.9</v>
      </c>
      <c r="O546" s="15">
        <f>P546+Q546</f>
        <v>36432.300000000003</v>
      </c>
      <c r="P546" s="15">
        <v>36432.300000000003</v>
      </c>
      <c r="Q546" s="15">
        <v>0</v>
      </c>
      <c r="R546" s="15">
        <f>S546+T546</f>
        <v>40848.5</v>
      </c>
      <c r="S546" s="15">
        <v>40848.5</v>
      </c>
      <c r="T546" s="15"/>
      <c r="U546" s="15">
        <f>V546+W546</f>
        <v>42898.6</v>
      </c>
      <c r="V546" s="15">
        <v>42898.6</v>
      </c>
      <c r="W546" s="9"/>
    </row>
    <row r="547" spans="1:23" s="308" customFormat="1">
      <c r="A547" s="946"/>
      <c r="B547" s="940"/>
      <c r="C547" s="966"/>
      <c r="D547" s="393"/>
      <c r="E547" s="421" t="s">
        <v>104</v>
      </c>
      <c r="F547" s="421" t="s">
        <v>112</v>
      </c>
      <c r="G547" s="421" t="s">
        <v>147</v>
      </c>
      <c r="H547" s="396">
        <v>611</v>
      </c>
      <c r="I547" s="947"/>
      <c r="J547" s="947"/>
      <c r="K547" s="393"/>
      <c r="L547" s="15">
        <v>4607.6000000000004</v>
      </c>
      <c r="M547" s="15">
        <v>0</v>
      </c>
      <c r="N547" s="15">
        <v>0</v>
      </c>
      <c r="O547" s="15">
        <f>P547+Q547</f>
        <v>0</v>
      </c>
      <c r="P547" s="15">
        <v>0</v>
      </c>
      <c r="Q547" s="15">
        <v>0</v>
      </c>
      <c r="R547" s="15">
        <f>S547+T547</f>
        <v>0</v>
      </c>
      <c r="S547" s="15">
        <v>0</v>
      </c>
      <c r="T547" s="15"/>
      <c r="U547" s="15">
        <v>0</v>
      </c>
      <c r="V547" s="15">
        <v>0</v>
      </c>
      <c r="W547" s="9"/>
    </row>
    <row r="548" spans="1:23" s="308" customFormat="1">
      <c r="A548" s="946"/>
      <c r="B548" s="954"/>
      <c r="C548" s="967"/>
      <c r="D548" s="393"/>
      <c r="E548" s="421" t="s">
        <v>104</v>
      </c>
      <c r="F548" s="421" t="s">
        <v>112</v>
      </c>
      <c r="G548" s="421" t="s">
        <v>365</v>
      </c>
      <c r="H548" s="396">
        <v>611</v>
      </c>
      <c r="I548" s="947"/>
      <c r="J548" s="947"/>
      <c r="K548" s="393"/>
      <c r="L548" s="15">
        <v>3882.4</v>
      </c>
      <c r="M548" s="15">
        <v>0</v>
      </c>
      <c r="N548" s="15">
        <v>0</v>
      </c>
      <c r="O548" s="15">
        <v>0</v>
      </c>
      <c r="P548" s="15">
        <v>0</v>
      </c>
      <c r="Q548" s="15">
        <v>0</v>
      </c>
      <c r="R548" s="15">
        <v>0</v>
      </c>
      <c r="S548" s="15">
        <v>0</v>
      </c>
      <c r="T548" s="15"/>
      <c r="U548" s="15">
        <v>0</v>
      </c>
      <c r="V548" s="15">
        <v>0</v>
      </c>
      <c r="W548" s="9"/>
    </row>
    <row r="549" spans="1:23" s="308" customFormat="1" ht="31.5">
      <c r="A549" s="944" t="s">
        <v>80</v>
      </c>
      <c r="B549" s="707" t="s">
        <v>1185</v>
      </c>
      <c r="C549" s="292" t="s">
        <v>183</v>
      </c>
      <c r="D549" s="393"/>
      <c r="E549" s="421" t="s">
        <v>119</v>
      </c>
      <c r="F549" s="421" t="s">
        <v>106</v>
      </c>
      <c r="G549" s="421" t="s">
        <v>954</v>
      </c>
      <c r="H549" s="396">
        <v>611</v>
      </c>
      <c r="I549" s="947"/>
      <c r="J549" s="947"/>
      <c r="K549" s="393"/>
      <c r="L549" s="15">
        <v>34837.300000000003</v>
      </c>
      <c r="M549" s="15">
        <v>34460.199999999997</v>
      </c>
      <c r="N549" s="15">
        <v>20706</v>
      </c>
      <c r="O549" s="15">
        <f>P549+Q549</f>
        <v>32658.2</v>
      </c>
      <c r="P549" s="15">
        <v>32658.2</v>
      </c>
      <c r="Q549" s="15"/>
      <c r="R549" s="15">
        <f>S549+T549</f>
        <v>34738</v>
      </c>
      <c r="S549" s="15">
        <v>34738</v>
      </c>
      <c r="T549" s="15"/>
      <c r="U549" s="15">
        <f>V549+W549</f>
        <v>35801.800000000003</v>
      </c>
      <c r="V549" s="15">
        <v>35801.800000000003</v>
      </c>
      <c r="W549" s="9"/>
    </row>
    <row r="550" spans="1:23" s="308" customFormat="1" ht="47.25">
      <c r="A550" s="946"/>
      <c r="B550" s="940"/>
      <c r="C550" s="292" t="s">
        <v>851</v>
      </c>
      <c r="D550" s="393"/>
      <c r="E550" s="421" t="s">
        <v>119</v>
      </c>
      <c r="F550" s="421" t="s">
        <v>106</v>
      </c>
      <c r="G550" s="421" t="s">
        <v>241</v>
      </c>
      <c r="H550" s="396">
        <v>611</v>
      </c>
      <c r="I550" s="947"/>
      <c r="J550" s="947"/>
      <c r="K550" s="393"/>
      <c r="L550" s="15">
        <v>8821.2000000000007</v>
      </c>
      <c r="M550" s="15">
        <v>8018.8</v>
      </c>
      <c r="N550" s="15">
        <v>3936.1</v>
      </c>
      <c r="O550" s="15">
        <f>P550+Q550</f>
        <v>8015.1</v>
      </c>
      <c r="P550" s="15">
        <v>8015.1</v>
      </c>
      <c r="Q550" s="15"/>
      <c r="R550" s="15">
        <f>S550+T550</f>
        <v>8306.7999999999993</v>
      </c>
      <c r="S550" s="15">
        <v>8306.7999999999993</v>
      </c>
      <c r="T550" s="15"/>
      <c r="U550" s="15">
        <f>V550+W550</f>
        <v>8338.7000000000007</v>
      </c>
      <c r="V550" s="15">
        <v>8338.7000000000007</v>
      </c>
      <c r="W550" s="9"/>
    </row>
    <row r="551" spans="1:23" s="308" customFormat="1" ht="47.25">
      <c r="A551" s="946"/>
      <c r="B551" s="940"/>
      <c r="C551" s="292" t="s">
        <v>121</v>
      </c>
      <c r="D551" s="393"/>
      <c r="E551" s="421" t="s">
        <v>119</v>
      </c>
      <c r="F551" s="421" t="s">
        <v>106</v>
      </c>
      <c r="G551" s="421" t="s">
        <v>961</v>
      </c>
      <c r="H551" s="396">
        <v>611</v>
      </c>
      <c r="I551" s="947"/>
      <c r="J551" s="947"/>
      <c r="K551" s="393"/>
      <c r="L551" s="15">
        <v>498.4</v>
      </c>
      <c r="M551" s="15">
        <v>897.2</v>
      </c>
      <c r="N551" s="15">
        <v>304.10000000000002</v>
      </c>
      <c r="O551" s="15">
        <f>P551+Q551</f>
        <v>621.70000000000005</v>
      </c>
      <c r="P551" s="15">
        <v>621.70000000000005</v>
      </c>
      <c r="Q551" s="15"/>
      <c r="R551" s="15">
        <f>S551+T551</f>
        <v>582.1</v>
      </c>
      <c r="S551" s="15">
        <v>582.1</v>
      </c>
      <c r="T551" s="15"/>
      <c r="U551" s="15">
        <f>V551+W551</f>
        <v>584.4</v>
      </c>
      <c r="V551" s="15">
        <v>584.4</v>
      </c>
      <c r="W551" s="9"/>
    </row>
    <row r="552" spans="1:23" s="308" customFormat="1" ht="47.25">
      <c r="A552" s="946"/>
      <c r="B552" s="940"/>
      <c r="C552" s="292" t="s">
        <v>852</v>
      </c>
      <c r="D552" s="393"/>
      <c r="E552" s="421" t="s">
        <v>119</v>
      </c>
      <c r="F552" s="421" t="s">
        <v>106</v>
      </c>
      <c r="G552" s="421" t="s">
        <v>967</v>
      </c>
      <c r="H552" s="396">
        <v>611</v>
      </c>
      <c r="I552" s="947"/>
      <c r="J552" s="947"/>
      <c r="K552" s="393"/>
      <c r="L552" s="15">
        <v>37943.5</v>
      </c>
      <c r="M552" s="15">
        <v>30287</v>
      </c>
      <c r="N552" s="15">
        <v>19738.900000000001</v>
      </c>
      <c r="O552" s="15">
        <f>P552+Q552</f>
        <v>26023.1</v>
      </c>
      <c r="P552" s="15">
        <v>26023.1</v>
      </c>
      <c r="Q552" s="15"/>
      <c r="R552" s="15">
        <f>S552+T552</f>
        <v>35929.9</v>
      </c>
      <c r="S552" s="15">
        <v>35929.9</v>
      </c>
      <c r="T552" s="15"/>
      <c r="U552" s="15">
        <f>V552+W552</f>
        <v>36067.599999999999</v>
      </c>
      <c r="V552" s="15">
        <v>36067.599999999999</v>
      </c>
      <c r="W552" s="9"/>
    </row>
    <row r="553" spans="1:23" s="308" customFormat="1" ht="63">
      <c r="A553" s="949"/>
      <c r="B553" s="954"/>
      <c r="C553" s="292" t="s">
        <v>853</v>
      </c>
      <c r="D553" s="393"/>
      <c r="E553" s="421" t="s">
        <v>119</v>
      </c>
      <c r="F553" s="421" t="s">
        <v>119</v>
      </c>
      <c r="G553" s="421" t="s">
        <v>1190</v>
      </c>
      <c r="H553" s="396">
        <v>611</v>
      </c>
      <c r="I553" s="948"/>
      <c r="J553" s="948"/>
      <c r="K553" s="393"/>
      <c r="L553" s="15">
        <v>11026.6</v>
      </c>
      <c r="M553" s="15">
        <v>11012.8</v>
      </c>
      <c r="N553" s="15">
        <v>6087</v>
      </c>
      <c r="O553" s="15">
        <f>P553+Q553</f>
        <v>11321.7</v>
      </c>
      <c r="P553" s="15">
        <v>11321.7</v>
      </c>
      <c r="Q553" s="15"/>
      <c r="R553" s="15">
        <f>S553+T553</f>
        <v>11779.2</v>
      </c>
      <c r="S553" s="15">
        <v>11779.2</v>
      </c>
      <c r="T553" s="15"/>
      <c r="U553" s="15">
        <f>V553+W553</f>
        <v>11872</v>
      </c>
      <c r="V553" s="15">
        <v>11872</v>
      </c>
      <c r="W553" s="9"/>
    </row>
    <row r="554" spans="1:23" s="308" customFormat="1">
      <c r="A554" s="318" t="s">
        <v>35</v>
      </c>
      <c r="B554" s="8" t="s">
        <v>36</v>
      </c>
      <c r="C554" s="446"/>
      <c r="D554" s="393"/>
      <c r="E554" s="433"/>
      <c r="F554" s="433"/>
      <c r="G554" s="433"/>
      <c r="H554" s="396">
        <v>600</v>
      </c>
      <c r="I554" s="454"/>
      <c r="J554" s="446"/>
      <c r="K554" s="393"/>
      <c r="L554" s="7">
        <f>SUM(L555:L574)</f>
        <v>68090.399999999994</v>
      </c>
      <c r="M554" s="7">
        <f>SUM(M555:M574)</f>
        <v>18706.5</v>
      </c>
      <c r="N554" s="7">
        <f>SUM(N555:N574)</f>
        <v>9187.9000000000015</v>
      </c>
      <c r="O554" s="7">
        <f t="shared" ref="O554:W554" si="390">SUM(O556:O574)</f>
        <v>44559.6</v>
      </c>
      <c r="P554" s="7">
        <f>SUM(P556:P574)</f>
        <v>44559.6</v>
      </c>
      <c r="Q554" s="7">
        <f t="shared" si="390"/>
        <v>0</v>
      </c>
      <c r="R554" s="7">
        <f t="shared" si="390"/>
        <v>20290.5</v>
      </c>
      <c r="S554" s="7">
        <f>SUM(S556:S574)</f>
        <v>20290.5</v>
      </c>
      <c r="T554" s="7">
        <f t="shared" si="390"/>
        <v>0</v>
      </c>
      <c r="U554" s="7">
        <f t="shared" si="390"/>
        <v>20335.100000000002</v>
      </c>
      <c r="V554" s="7">
        <f>SUM(V556:V574)</f>
        <v>20335.2</v>
      </c>
      <c r="W554" s="13">
        <f t="shared" si="390"/>
        <v>0</v>
      </c>
    </row>
    <row r="555" spans="1:23" s="308" customFormat="1" ht="110.25">
      <c r="A555" s="318" t="s">
        <v>45</v>
      </c>
      <c r="B555" s="403" t="s">
        <v>1180</v>
      </c>
      <c r="C555" s="319"/>
      <c r="D555" s="393"/>
      <c r="E555" s="421" t="s">
        <v>103</v>
      </c>
      <c r="F555" s="421" t="s">
        <v>92</v>
      </c>
      <c r="G555" s="421" t="s">
        <v>105</v>
      </c>
      <c r="H555" s="396">
        <v>612</v>
      </c>
      <c r="I555" s="941" t="s">
        <v>1191</v>
      </c>
      <c r="J555" s="707" t="s">
        <v>1192</v>
      </c>
      <c r="K555" s="393"/>
      <c r="L555" s="15">
        <v>150</v>
      </c>
      <c r="M555" s="7"/>
      <c r="N555" s="7"/>
      <c r="O555" s="7"/>
      <c r="P555" s="7"/>
      <c r="Q555" s="7"/>
      <c r="R555" s="7"/>
      <c r="S555" s="7"/>
      <c r="T555" s="7"/>
      <c r="U555" s="7"/>
      <c r="V555" s="7"/>
      <c r="W555" s="13"/>
    </row>
    <row r="556" spans="1:23" s="308" customFormat="1" ht="78.75">
      <c r="A556" s="318" t="s">
        <v>166</v>
      </c>
      <c r="B556" s="309" t="s">
        <v>1193</v>
      </c>
      <c r="C556" s="297" t="s">
        <v>613</v>
      </c>
      <c r="D556" s="393"/>
      <c r="E556" s="421" t="s">
        <v>104</v>
      </c>
      <c r="F556" s="421" t="s">
        <v>103</v>
      </c>
      <c r="G556" s="421" t="s">
        <v>401</v>
      </c>
      <c r="H556" s="396">
        <v>612</v>
      </c>
      <c r="I556" s="942"/>
      <c r="J556" s="708"/>
      <c r="K556" s="393"/>
      <c r="L556" s="15">
        <v>216.3</v>
      </c>
      <c r="M556" s="15">
        <v>207</v>
      </c>
      <c r="N556" s="15">
        <v>207</v>
      </c>
      <c r="O556" s="15">
        <f>P556+Q556</f>
        <v>201.7</v>
      </c>
      <c r="P556" s="377">
        <v>201.7</v>
      </c>
      <c r="Q556" s="377">
        <v>0</v>
      </c>
      <c r="R556" s="377">
        <f>S556+T556</f>
        <v>209</v>
      </c>
      <c r="S556" s="377">
        <v>209</v>
      </c>
      <c r="T556" s="377">
        <v>0</v>
      </c>
      <c r="U556" s="377">
        <f>V556+W556</f>
        <v>209.8</v>
      </c>
      <c r="V556" s="377">
        <v>209.8</v>
      </c>
      <c r="W556" s="9">
        <v>0</v>
      </c>
    </row>
    <row r="557" spans="1:23" s="308" customFormat="1">
      <c r="A557" s="944" t="s">
        <v>216</v>
      </c>
      <c r="B557" s="707" t="s">
        <v>1194</v>
      </c>
      <c r="C557" s="955" t="s">
        <v>850</v>
      </c>
      <c r="D557" s="393"/>
      <c r="E557" s="421" t="s">
        <v>104</v>
      </c>
      <c r="F557" s="421" t="s">
        <v>112</v>
      </c>
      <c r="G557" s="421" t="s">
        <v>1189</v>
      </c>
      <c r="H557" s="396">
        <v>612</v>
      </c>
      <c r="I557" s="942"/>
      <c r="J557" s="708"/>
      <c r="K557" s="393"/>
      <c r="L557" s="15"/>
      <c r="M557" s="15">
        <v>1464.3</v>
      </c>
      <c r="N557" s="15"/>
      <c r="O557" s="15"/>
      <c r="P557" s="377"/>
      <c r="Q557" s="377"/>
      <c r="R557" s="377"/>
      <c r="S557" s="377"/>
      <c r="T557" s="377"/>
      <c r="U557" s="377"/>
      <c r="V557" s="377"/>
      <c r="W557" s="9"/>
    </row>
    <row r="558" spans="1:23" s="308" customFormat="1">
      <c r="A558" s="945"/>
      <c r="B558" s="708"/>
      <c r="C558" s="956"/>
      <c r="D558" s="393"/>
      <c r="E558" s="421" t="s">
        <v>104</v>
      </c>
      <c r="F558" s="421" t="s">
        <v>112</v>
      </c>
      <c r="G558" s="421" t="s">
        <v>966</v>
      </c>
      <c r="H558" s="396">
        <v>612</v>
      </c>
      <c r="I558" s="942"/>
      <c r="J558" s="708"/>
      <c r="K558" s="393"/>
      <c r="L558" s="15"/>
      <c r="M558" s="15">
        <v>8413.7999999999993</v>
      </c>
      <c r="N558" s="15">
        <v>5428.2</v>
      </c>
      <c r="O558" s="15"/>
      <c r="P558" s="377"/>
      <c r="Q558" s="377"/>
      <c r="R558" s="377"/>
      <c r="S558" s="377"/>
      <c r="T558" s="377"/>
      <c r="U558" s="377"/>
      <c r="V558" s="377"/>
      <c r="W558" s="9"/>
    </row>
    <row r="559" spans="1:23" s="308" customFormat="1">
      <c r="A559" s="945"/>
      <c r="B559" s="708"/>
      <c r="C559" s="956"/>
      <c r="D559" s="393"/>
      <c r="E559" s="421" t="s">
        <v>104</v>
      </c>
      <c r="F559" s="421" t="s">
        <v>112</v>
      </c>
      <c r="G559" s="421" t="s">
        <v>1195</v>
      </c>
      <c r="H559" s="396">
        <v>612</v>
      </c>
      <c r="I559" s="942"/>
      <c r="J559" s="708"/>
      <c r="K559" s="393"/>
      <c r="L559" s="15"/>
      <c r="M559" s="15">
        <v>6036.8</v>
      </c>
      <c r="N559" s="15">
        <v>2488.8000000000002</v>
      </c>
      <c r="O559" s="15">
        <v>3235.7</v>
      </c>
      <c r="P559" s="377">
        <v>3235.7</v>
      </c>
      <c r="Q559" s="377">
        <v>0</v>
      </c>
      <c r="R559" s="377">
        <v>3353.5</v>
      </c>
      <c r="S559" s="377">
        <v>3353.5</v>
      </c>
      <c r="T559" s="377">
        <v>0</v>
      </c>
      <c r="U559" s="377">
        <v>3366.3</v>
      </c>
      <c r="V559" s="377">
        <v>3366.4</v>
      </c>
      <c r="W559" s="9">
        <v>0</v>
      </c>
    </row>
    <row r="560" spans="1:23" s="308" customFormat="1">
      <c r="A560" s="945"/>
      <c r="B560" s="708"/>
      <c r="C560" s="956"/>
      <c r="D560" s="393"/>
      <c r="E560" s="421" t="s">
        <v>104</v>
      </c>
      <c r="F560" s="421" t="s">
        <v>112</v>
      </c>
      <c r="G560" s="421" t="s">
        <v>1196</v>
      </c>
      <c r="H560" s="396">
        <v>612</v>
      </c>
      <c r="I560" s="942"/>
      <c r="J560" s="708"/>
      <c r="K560" s="393"/>
      <c r="L560" s="15">
        <v>1268.5</v>
      </c>
      <c r="M560" s="15">
        <v>874.3</v>
      </c>
      <c r="N560" s="15">
        <v>180.4</v>
      </c>
      <c r="O560" s="15">
        <v>954.5</v>
      </c>
      <c r="P560" s="377">
        <v>954.5</v>
      </c>
      <c r="Q560" s="377">
        <v>0</v>
      </c>
      <c r="R560" s="377">
        <v>989.3</v>
      </c>
      <c r="S560" s="377">
        <v>989.3</v>
      </c>
      <c r="T560" s="377">
        <v>0</v>
      </c>
      <c r="U560" s="377">
        <v>993.1</v>
      </c>
      <c r="V560" s="377">
        <v>993.1</v>
      </c>
      <c r="W560" s="9">
        <v>0</v>
      </c>
    </row>
    <row r="561" spans="1:256" s="308" customFormat="1">
      <c r="A561" s="946"/>
      <c r="B561" s="947"/>
      <c r="C561" s="811"/>
      <c r="D561" s="393"/>
      <c r="E561" s="421" t="s">
        <v>104</v>
      </c>
      <c r="F561" s="421" t="s">
        <v>112</v>
      </c>
      <c r="G561" s="421" t="s">
        <v>1197</v>
      </c>
      <c r="H561" s="396">
        <v>612</v>
      </c>
      <c r="I561" s="942"/>
      <c r="J561" s="708"/>
      <c r="K561" s="393"/>
      <c r="L561" s="15">
        <v>98.7</v>
      </c>
      <c r="M561" s="15">
        <v>165.2</v>
      </c>
      <c r="N561" s="15">
        <v>0</v>
      </c>
      <c r="O561" s="15"/>
      <c r="P561" s="377"/>
      <c r="Q561" s="377"/>
      <c r="R561" s="377"/>
      <c r="S561" s="377"/>
      <c r="T561" s="377"/>
      <c r="U561" s="377"/>
      <c r="V561" s="377"/>
      <c r="W561" s="9"/>
    </row>
    <row r="562" spans="1:256" s="308" customFormat="1">
      <c r="A562" s="946"/>
      <c r="B562" s="947"/>
      <c r="C562" s="811"/>
      <c r="D562" s="393"/>
      <c r="E562" s="421" t="s">
        <v>104</v>
      </c>
      <c r="F562" s="421" t="s">
        <v>112</v>
      </c>
      <c r="G562" s="421" t="s">
        <v>454</v>
      </c>
      <c r="H562" s="396">
        <v>612</v>
      </c>
      <c r="I562" s="942"/>
      <c r="J562" s="708"/>
      <c r="K562" s="393"/>
      <c r="L562" s="15">
        <v>33754.800000000003</v>
      </c>
      <c r="M562" s="15"/>
      <c r="N562" s="15"/>
      <c r="O562" s="15"/>
      <c r="P562" s="377"/>
      <c r="Q562" s="377"/>
      <c r="R562" s="377"/>
      <c r="S562" s="377"/>
      <c r="T562" s="377"/>
      <c r="U562" s="377"/>
      <c r="V562" s="377"/>
      <c r="W562" s="9"/>
    </row>
    <row r="563" spans="1:256" s="308" customFormat="1">
      <c r="A563" s="946"/>
      <c r="B563" s="947"/>
      <c r="C563" s="811"/>
      <c r="D563" s="393"/>
      <c r="E563" s="421" t="s">
        <v>104</v>
      </c>
      <c r="F563" s="421" t="s">
        <v>112</v>
      </c>
      <c r="G563" s="421" t="s">
        <v>366</v>
      </c>
      <c r="H563" s="396">
        <v>612</v>
      </c>
      <c r="I563" s="942"/>
      <c r="J563" s="708"/>
      <c r="K563" s="393"/>
      <c r="L563" s="15">
        <v>14466.4</v>
      </c>
      <c r="M563" s="15"/>
      <c r="N563" s="15"/>
      <c r="O563" s="15"/>
      <c r="P563" s="15"/>
      <c r="Q563" s="15"/>
      <c r="R563" s="377"/>
      <c r="S563" s="15"/>
      <c r="T563" s="15"/>
      <c r="U563" s="377"/>
      <c r="V563" s="15"/>
      <c r="W563" s="9"/>
    </row>
    <row r="564" spans="1:256" s="308" customFormat="1">
      <c r="A564" s="946"/>
      <c r="B564" s="947"/>
      <c r="C564" s="811"/>
      <c r="D564" s="393"/>
      <c r="E564" s="421" t="s">
        <v>104</v>
      </c>
      <c r="F564" s="421" t="s">
        <v>112</v>
      </c>
      <c r="G564" s="421" t="s">
        <v>925</v>
      </c>
      <c r="H564" s="396">
        <v>612</v>
      </c>
      <c r="I564" s="942"/>
      <c r="J564" s="708"/>
      <c r="K564" s="393"/>
      <c r="L564" s="15">
        <v>12040.8</v>
      </c>
      <c r="M564" s="15"/>
      <c r="N564" s="15"/>
      <c r="O564" s="15"/>
      <c r="P564" s="15"/>
      <c r="Q564" s="15"/>
      <c r="R564" s="377"/>
      <c r="S564" s="15"/>
      <c r="T564" s="15"/>
      <c r="U564" s="377"/>
      <c r="V564" s="15"/>
      <c r="W564" s="9"/>
    </row>
    <row r="565" spans="1:256" s="308" customFormat="1">
      <c r="A565" s="946"/>
      <c r="B565" s="947"/>
      <c r="C565" s="812"/>
      <c r="D565" s="393"/>
      <c r="E565" s="421" t="s">
        <v>104</v>
      </c>
      <c r="F565" s="421" t="s">
        <v>112</v>
      </c>
      <c r="G565" s="421" t="s">
        <v>926</v>
      </c>
      <c r="H565" s="396">
        <v>612</v>
      </c>
      <c r="I565" s="942"/>
      <c r="J565" s="708"/>
      <c r="K565" s="393"/>
      <c r="L565" s="15">
        <v>5160.3999999999996</v>
      </c>
      <c r="M565" s="15"/>
      <c r="N565" s="15"/>
      <c r="O565" s="15"/>
      <c r="P565" s="15"/>
      <c r="Q565" s="15"/>
      <c r="R565" s="377"/>
      <c r="S565" s="15"/>
      <c r="T565" s="15"/>
      <c r="U565" s="377"/>
      <c r="V565" s="15"/>
      <c r="W565" s="9"/>
    </row>
    <row r="566" spans="1:256" s="308" customFormat="1">
      <c r="A566" s="946"/>
      <c r="B566" s="940"/>
      <c r="C566" s="430"/>
      <c r="D566" s="393"/>
      <c r="E566" s="421" t="s">
        <v>104</v>
      </c>
      <c r="F566" s="421" t="s">
        <v>112</v>
      </c>
      <c r="G566" s="421" t="s">
        <v>219</v>
      </c>
      <c r="H566" s="396">
        <v>612</v>
      </c>
      <c r="I566" s="942"/>
      <c r="J566" s="708"/>
      <c r="K566" s="393"/>
      <c r="L566" s="15"/>
      <c r="M566" s="15"/>
      <c r="N566" s="15"/>
      <c r="O566" s="15">
        <f>P566+Q566</f>
        <v>1948.6</v>
      </c>
      <c r="P566" s="15">
        <v>1948.6</v>
      </c>
      <c r="Q566" s="15"/>
      <c r="R566" s="15">
        <f>S566+T566</f>
        <v>2019.5</v>
      </c>
      <c r="S566" s="15">
        <v>2019.5</v>
      </c>
      <c r="T566" s="15"/>
      <c r="U566" s="15">
        <f>V566+W566</f>
        <v>2027.3</v>
      </c>
      <c r="V566" s="15">
        <v>2027.3</v>
      </c>
      <c r="W566" s="15"/>
    </row>
    <row r="567" spans="1:256" s="308" customFormat="1" ht="31.5">
      <c r="A567" s="206" t="s">
        <v>132</v>
      </c>
      <c r="B567" s="311" t="s">
        <v>1198</v>
      </c>
      <c r="C567" s="320"/>
      <c r="D567" s="393"/>
      <c r="E567" s="421" t="s">
        <v>119</v>
      </c>
      <c r="F567" s="421" t="s">
        <v>103</v>
      </c>
      <c r="G567" s="421" t="s">
        <v>1199</v>
      </c>
      <c r="H567" s="396">
        <v>612</v>
      </c>
      <c r="I567" s="942"/>
      <c r="J567" s="708"/>
      <c r="K567" s="393"/>
      <c r="L567" s="15">
        <v>0</v>
      </c>
      <c r="M567" s="15">
        <v>0</v>
      </c>
      <c r="N567" s="15">
        <v>0</v>
      </c>
      <c r="O567" s="15">
        <v>38219.1</v>
      </c>
      <c r="P567" s="15">
        <v>38219.1</v>
      </c>
      <c r="Q567" s="15">
        <v>0</v>
      </c>
      <c r="R567" s="377">
        <v>13719.2</v>
      </c>
      <c r="S567" s="15">
        <v>13719.2</v>
      </c>
      <c r="T567" s="15">
        <v>0</v>
      </c>
      <c r="U567" s="377">
        <v>13738.6</v>
      </c>
      <c r="V567" s="15">
        <v>13738.6</v>
      </c>
      <c r="W567" s="9">
        <v>0</v>
      </c>
    </row>
    <row r="568" spans="1:256" s="308" customFormat="1" ht="31.5">
      <c r="A568" s="944" t="s">
        <v>289</v>
      </c>
      <c r="B568" s="707" t="s">
        <v>1185</v>
      </c>
      <c r="C568" s="292" t="s">
        <v>183</v>
      </c>
      <c r="D568" s="393"/>
      <c r="E568" s="421" t="s">
        <v>119</v>
      </c>
      <c r="F568" s="421" t="s">
        <v>106</v>
      </c>
      <c r="G568" s="421" t="s">
        <v>951</v>
      </c>
      <c r="H568" s="396">
        <v>612</v>
      </c>
      <c r="I568" s="942"/>
      <c r="J568" s="708"/>
      <c r="K568" s="393"/>
      <c r="L568" s="15"/>
      <c r="M568" s="15">
        <v>349.7</v>
      </c>
      <c r="N568" s="15">
        <v>175.2</v>
      </c>
      <c r="O568" s="15"/>
      <c r="P568" s="15"/>
      <c r="Q568" s="15"/>
      <c r="R568" s="377"/>
      <c r="S568" s="15"/>
      <c r="T568" s="15"/>
      <c r="U568" s="377"/>
      <c r="V568" s="15"/>
      <c r="W568" s="9"/>
    </row>
    <row r="569" spans="1:256" s="308" customFormat="1" ht="47.25">
      <c r="A569" s="945"/>
      <c r="B569" s="708"/>
      <c r="C569" s="292" t="s">
        <v>851</v>
      </c>
      <c r="D569" s="393"/>
      <c r="E569" s="421" t="s">
        <v>119</v>
      </c>
      <c r="F569" s="421" t="s">
        <v>106</v>
      </c>
      <c r="G569" s="421" t="s">
        <v>1200</v>
      </c>
      <c r="H569" s="396">
        <v>612</v>
      </c>
      <c r="I569" s="942"/>
      <c r="J569" s="708"/>
      <c r="K569" s="393"/>
      <c r="L569" s="15"/>
      <c r="M569" s="15">
        <v>89.4</v>
      </c>
      <c r="N569" s="15">
        <v>0</v>
      </c>
      <c r="O569" s="15"/>
      <c r="P569" s="15"/>
      <c r="Q569" s="15"/>
      <c r="R569" s="377"/>
      <c r="S569" s="15"/>
      <c r="T569" s="15"/>
      <c r="U569" s="377"/>
      <c r="V569" s="15"/>
      <c r="W569" s="9"/>
    </row>
    <row r="570" spans="1:256" s="308" customFormat="1" ht="47.25">
      <c r="A570" s="945"/>
      <c r="B570" s="708"/>
      <c r="C570" s="292" t="s">
        <v>852</v>
      </c>
      <c r="D570" s="393"/>
      <c r="E570" s="421" t="s">
        <v>119</v>
      </c>
      <c r="F570" s="421" t="s">
        <v>106</v>
      </c>
      <c r="G570" s="421" t="s">
        <v>967</v>
      </c>
      <c r="H570" s="396">
        <v>612</v>
      </c>
      <c r="I570" s="942"/>
      <c r="J570" s="708"/>
      <c r="K570" s="393"/>
      <c r="L570" s="15">
        <v>617.5</v>
      </c>
      <c r="M570" s="15">
        <v>433.3</v>
      </c>
      <c r="N570" s="15">
        <v>381.3</v>
      </c>
      <c r="O570" s="15"/>
      <c r="P570" s="15"/>
      <c r="Q570" s="15"/>
      <c r="R570" s="377"/>
      <c r="S570" s="15"/>
      <c r="T570" s="15"/>
      <c r="U570" s="377"/>
      <c r="V570" s="15"/>
      <c r="W570" s="9"/>
    </row>
    <row r="571" spans="1:256" s="308" customFormat="1">
      <c r="A571" s="946"/>
      <c r="B571" s="947"/>
      <c r="C571" s="393"/>
      <c r="D571" s="393"/>
      <c r="E571" s="421" t="s">
        <v>119</v>
      </c>
      <c r="F571" s="421" t="s">
        <v>106</v>
      </c>
      <c r="G571" s="421" t="s">
        <v>222</v>
      </c>
      <c r="H571" s="396">
        <v>612</v>
      </c>
      <c r="I571" s="942"/>
      <c r="J571" s="708"/>
      <c r="K571" s="393"/>
      <c r="L571" s="15"/>
      <c r="M571" s="15">
        <v>227.4</v>
      </c>
      <c r="N571" s="15">
        <v>124.1</v>
      </c>
      <c r="O571" s="15"/>
      <c r="P571" s="15"/>
      <c r="Q571" s="15"/>
      <c r="R571" s="15"/>
      <c r="S571" s="15"/>
      <c r="T571" s="15"/>
      <c r="U571" s="15"/>
      <c r="V571" s="15"/>
      <c r="W571" s="9"/>
    </row>
    <row r="572" spans="1:256" s="308" customFormat="1">
      <c r="A572" s="946"/>
      <c r="B572" s="947"/>
      <c r="C572" s="393"/>
      <c r="D572" s="393"/>
      <c r="E572" s="421" t="s">
        <v>119</v>
      </c>
      <c r="F572" s="421" t="s">
        <v>106</v>
      </c>
      <c r="G572" s="421" t="s">
        <v>1028</v>
      </c>
      <c r="H572" s="396">
        <v>612</v>
      </c>
      <c r="I572" s="942"/>
      <c r="J572" s="708"/>
      <c r="K572" s="393"/>
      <c r="L572" s="15"/>
      <c r="M572" s="15">
        <v>310.60000000000002</v>
      </c>
      <c r="N572" s="15">
        <v>68.2</v>
      </c>
      <c r="O572" s="15"/>
      <c r="P572" s="15"/>
      <c r="Q572" s="15"/>
      <c r="R572" s="15"/>
      <c r="S572" s="15"/>
      <c r="T572" s="15"/>
      <c r="U572" s="15"/>
      <c r="V572" s="15"/>
      <c r="W572" s="9"/>
    </row>
    <row r="573" spans="1:256" s="308" customFormat="1">
      <c r="A573" s="946"/>
      <c r="B573" s="947"/>
      <c r="C573" s="393"/>
      <c r="D573" s="393"/>
      <c r="E573" s="421" t="s">
        <v>119</v>
      </c>
      <c r="F573" s="421" t="s">
        <v>106</v>
      </c>
      <c r="G573" s="421" t="s">
        <v>287</v>
      </c>
      <c r="H573" s="396">
        <v>612</v>
      </c>
      <c r="I573" s="942"/>
      <c r="J573" s="708"/>
      <c r="K573" s="393"/>
      <c r="L573" s="15">
        <v>317</v>
      </c>
      <c r="M573" s="15"/>
      <c r="N573" s="15"/>
      <c r="O573" s="15"/>
      <c r="P573" s="15"/>
      <c r="Q573" s="15"/>
      <c r="R573" s="15"/>
      <c r="S573" s="15"/>
      <c r="T573" s="15"/>
      <c r="U573" s="15"/>
      <c r="V573" s="15"/>
      <c r="W573" s="9"/>
    </row>
    <row r="574" spans="1:256" s="308" customFormat="1">
      <c r="A574" s="949"/>
      <c r="B574" s="948"/>
      <c r="C574" s="393"/>
      <c r="D574" s="393"/>
      <c r="E574" s="421" t="s">
        <v>119</v>
      </c>
      <c r="F574" s="421" t="s">
        <v>119</v>
      </c>
      <c r="G574" s="421" t="s">
        <v>968</v>
      </c>
      <c r="H574" s="396">
        <v>612</v>
      </c>
      <c r="I574" s="943"/>
      <c r="J574" s="709"/>
      <c r="K574" s="393"/>
      <c r="L574" s="15"/>
      <c r="M574" s="15">
        <v>134.69999999999999</v>
      </c>
      <c r="N574" s="15">
        <v>134.69999999999999</v>
      </c>
      <c r="O574" s="15"/>
      <c r="P574" s="15"/>
      <c r="Q574" s="15"/>
      <c r="R574" s="15"/>
      <c r="S574" s="15"/>
      <c r="T574" s="15"/>
      <c r="U574" s="15"/>
      <c r="V574" s="15"/>
      <c r="W574" s="9"/>
    </row>
    <row r="575" spans="1:256" s="29" customFormat="1">
      <c r="A575" s="136" t="s">
        <v>20</v>
      </c>
      <c r="B575" s="844" t="s">
        <v>1201</v>
      </c>
      <c r="C575" s="845"/>
      <c r="D575" s="845"/>
      <c r="E575" s="845"/>
      <c r="F575" s="845"/>
      <c r="G575" s="845"/>
      <c r="H575" s="845"/>
      <c r="I575" s="845"/>
      <c r="J575" s="845"/>
      <c r="K575" s="846"/>
      <c r="L575" s="137">
        <f>SUM(L576:L595)</f>
        <v>49058.400000000009</v>
      </c>
      <c r="M575" s="137">
        <f>SUM(M576:M595)</f>
        <v>51038.100000000013</v>
      </c>
      <c r="N575" s="137">
        <f>SUM(N576:N595)</f>
        <v>25947.200000000004</v>
      </c>
      <c r="O575" s="137">
        <f>SUM(O576:O595)</f>
        <v>52834.899999999994</v>
      </c>
      <c r="P575" s="137">
        <f>SUM(P576:P595)</f>
        <v>52834.899999999994</v>
      </c>
      <c r="Q575" s="137">
        <f>Q576+Q577+Q578+Q579+Q580+Q581+Q582+Q584+Q583+Q585+Q586+Q587+Q588+Q589+Q593+Q594</f>
        <v>0</v>
      </c>
      <c r="R575" s="137">
        <f>S575+T575</f>
        <v>54774.6</v>
      </c>
      <c r="S575" s="137">
        <f>SUM(S576:S595)</f>
        <v>54774.6</v>
      </c>
      <c r="T575" s="137">
        <f>T576+T577+T578+T579+T580+T581+T582+T584+T583+T585+T586+T587+T588+T589+T594</f>
        <v>0</v>
      </c>
      <c r="U575" s="137">
        <f>V575+W575</f>
        <v>54984.5</v>
      </c>
      <c r="V575" s="137">
        <f>SUM(V576:V595)</f>
        <v>54984.5</v>
      </c>
      <c r="W575" s="137">
        <f>W576+W577+W578+W579+W580+W581+W582+W584+W583+W585+W586+W587+W588+W589+W594</f>
        <v>0</v>
      </c>
      <c r="X575" s="143"/>
      <c r="Y575" s="143"/>
      <c r="Z575" s="143"/>
      <c r="AA575" s="143"/>
      <c r="AB575" s="143"/>
      <c r="AC575" s="143"/>
      <c r="AD575" s="143"/>
      <c r="AE575" s="143"/>
      <c r="AF575" s="143"/>
      <c r="AG575" s="143"/>
      <c r="AH575" s="143"/>
      <c r="AI575" s="143"/>
      <c r="AJ575" s="143"/>
      <c r="AK575" s="143"/>
      <c r="AL575" s="143"/>
      <c r="AM575" s="143"/>
      <c r="AN575" s="143"/>
      <c r="AO575" s="143"/>
      <c r="AP575" s="143"/>
      <c r="AQ575" s="143"/>
      <c r="AR575" s="143"/>
      <c r="AS575" s="143"/>
      <c r="AT575" s="143"/>
      <c r="AU575" s="143"/>
      <c r="AV575" s="143"/>
      <c r="AW575" s="143"/>
      <c r="AX575" s="143"/>
      <c r="AY575" s="143"/>
      <c r="AZ575" s="143"/>
      <c r="BA575" s="143"/>
      <c r="BB575" s="143"/>
      <c r="BC575" s="143"/>
      <c r="BD575" s="143"/>
      <c r="BE575" s="143"/>
      <c r="BF575" s="143"/>
      <c r="BG575" s="143"/>
      <c r="BH575" s="143"/>
      <c r="BI575" s="143"/>
      <c r="BJ575" s="143"/>
      <c r="BK575" s="143"/>
      <c r="BL575" s="143"/>
      <c r="BM575" s="143"/>
      <c r="BN575" s="143"/>
      <c r="BO575" s="143"/>
      <c r="BP575" s="143"/>
      <c r="BQ575" s="143"/>
      <c r="BR575" s="143"/>
      <c r="BS575" s="143"/>
      <c r="BT575" s="143"/>
      <c r="BU575" s="143"/>
      <c r="BV575" s="143"/>
      <c r="BW575" s="143"/>
      <c r="BX575" s="143"/>
      <c r="BY575" s="143"/>
      <c r="BZ575" s="143"/>
      <c r="CA575" s="143"/>
      <c r="CB575" s="143"/>
      <c r="CC575" s="143"/>
      <c r="CD575" s="143"/>
      <c r="CE575" s="143"/>
      <c r="CF575" s="143"/>
      <c r="CG575" s="143"/>
      <c r="CH575" s="143"/>
      <c r="CI575" s="143"/>
      <c r="CJ575" s="143"/>
      <c r="CK575" s="143"/>
      <c r="CL575" s="143"/>
      <c r="CM575" s="143"/>
      <c r="CN575" s="143"/>
      <c r="CO575" s="143"/>
      <c r="CP575" s="143"/>
      <c r="CQ575" s="143"/>
      <c r="CR575" s="143"/>
      <c r="CS575" s="143"/>
      <c r="CT575" s="143"/>
      <c r="CU575" s="143"/>
      <c r="CV575" s="143"/>
      <c r="CW575" s="143"/>
      <c r="CX575" s="143"/>
      <c r="CY575" s="143"/>
      <c r="CZ575" s="143"/>
      <c r="DA575" s="143"/>
      <c r="DB575" s="143"/>
      <c r="DC575" s="143"/>
      <c r="DD575" s="143"/>
      <c r="DE575" s="143"/>
      <c r="DF575" s="143"/>
      <c r="DG575" s="143"/>
      <c r="DH575" s="143"/>
      <c r="DI575" s="143"/>
      <c r="DJ575" s="143"/>
      <c r="DK575" s="143"/>
      <c r="DL575" s="143"/>
      <c r="DM575" s="143"/>
      <c r="DN575" s="143"/>
      <c r="DO575" s="143"/>
      <c r="DP575" s="143"/>
      <c r="DQ575" s="143"/>
      <c r="DR575" s="143"/>
      <c r="DS575" s="143"/>
      <c r="DT575" s="143"/>
      <c r="DU575" s="143"/>
      <c r="DV575" s="143"/>
      <c r="DW575" s="143"/>
      <c r="DX575" s="143"/>
      <c r="DY575" s="143"/>
      <c r="DZ575" s="143"/>
      <c r="EA575" s="143"/>
      <c r="EB575" s="143"/>
      <c r="EC575" s="143"/>
      <c r="ED575" s="143"/>
      <c r="EE575" s="143"/>
      <c r="EF575" s="143"/>
      <c r="EG575" s="143"/>
      <c r="EH575" s="143"/>
      <c r="EI575" s="143"/>
      <c r="EJ575" s="143"/>
      <c r="EK575" s="143"/>
      <c r="EL575" s="143"/>
      <c r="EM575" s="143"/>
      <c r="EN575" s="143"/>
      <c r="EO575" s="143"/>
      <c r="EP575" s="143"/>
      <c r="EQ575" s="143"/>
      <c r="ER575" s="143"/>
      <c r="ES575" s="143"/>
      <c r="ET575" s="143"/>
      <c r="EU575" s="143"/>
      <c r="EV575" s="143"/>
      <c r="EW575" s="143"/>
      <c r="EX575" s="143"/>
      <c r="EY575" s="143"/>
      <c r="EZ575" s="143"/>
      <c r="FA575" s="143"/>
      <c r="FB575" s="143"/>
      <c r="FC575" s="143"/>
      <c r="FD575" s="143"/>
      <c r="FE575" s="143"/>
      <c r="FF575" s="143"/>
      <c r="FG575" s="143"/>
      <c r="FH575" s="143"/>
      <c r="FI575" s="143"/>
      <c r="FJ575" s="143"/>
      <c r="FK575" s="143"/>
      <c r="FL575" s="143"/>
      <c r="FM575" s="143"/>
      <c r="FN575" s="143"/>
      <c r="FO575" s="143"/>
      <c r="FP575" s="143"/>
      <c r="FQ575" s="143"/>
      <c r="FR575" s="143"/>
      <c r="FS575" s="143"/>
      <c r="FT575" s="143"/>
      <c r="FU575" s="143"/>
      <c r="FV575" s="143"/>
      <c r="FW575" s="143"/>
      <c r="FX575" s="143"/>
      <c r="FY575" s="143"/>
      <c r="FZ575" s="143"/>
      <c r="GA575" s="143"/>
      <c r="GB575" s="143"/>
      <c r="GC575" s="143"/>
      <c r="GD575" s="143"/>
      <c r="GE575" s="143"/>
      <c r="GF575" s="143"/>
      <c r="GG575" s="143"/>
      <c r="GH575" s="143"/>
      <c r="GI575" s="143"/>
      <c r="GJ575" s="143"/>
      <c r="GK575" s="143"/>
      <c r="GL575" s="143"/>
      <c r="GM575" s="143"/>
      <c r="GN575" s="143"/>
      <c r="GO575" s="143"/>
      <c r="GP575" s="143"/>
      <c r="GQ575" s="143"/>
      <c r="GR575" s="143"/>
      <c r="GS575" s="143"/>
      <c r="GT575" s="143"/>
      <c r="GU575" s="143"/>
      <c r="GV575" s="143"/>
      <c r="GW575" s="143"/>
      <c r="GX575" s="143"/>
      <c r="GY575" s="143"/>
      <c r="GZ575" s="143"/>
      <c r="HA575" s="143"/>
      <c r="HB575" s="143"/>
      <c r="HC575" s="143"/>
      <c r="HD575" s="143"/>
      <c r="HE575" s="143"/>
      <c r="HF575" s="143"/>
      <c r="HG575" s="143"/>
      <c r="HH575" s="143"/>
      <c r="HI575" s="143"/>
      <c r="HJ575" s="143"/>
      <c r="HK575" s="143"/>
      <c r="HL575" s="143"/>
      <c r="HM575" s="143"/>
      <c r="HN575" s="143"/>
      <c r="HO575" s="143"/>
      <c r="HP575" s="143"/>
      <c r="HQ575" s="143"/>
      <c r="HR575" s="143"/>
      <c r="HS575" s="143"/>
      <c r="HT575" s="143"/>
      <c r="HU575" s="143"/>
      <c r="HV575" s="143"/>
      <c r="HW575" s="143"/>
      <c r="HX575" s="143"/>
      <c r="HY575" s="143"/>
      <c r="HZ575" s="143"/>
      <c r="IA575" s="143"/>
      <c r="IB575" s="143"/>
      <c r="IC575" s="143"/>
      <c r="ID575" s="143"/>
      <c r="IE575" s="143"/>
      <c r="IF575" s="143"/>
      <c r="IG575" s="143"/>
      <c r="IH575" s="143"/>
      <c r="II575" s="143"/>
      <c r="IJ575" s="143"/>
      <c r="IK575" s="143"/>
      <c r="IL575" s="143"/>
      <c r="IM575" s="143"/>
      <c r="IN575" s="143"/>
      <c r="IO575" s="143"/>
      <c r="IP575" s="143"/>
      <c r="IQ575" s="143"/>
      <c r="IR575" s="143"/>
      <c r="IS575" s="143"/>
      <c r="IT575" s="143"/>
      <c r="IU575" s="143"/>
      <c r="IV575" s="143"/>
    </row>
    <row r="576" spans="1:256" s="310" customFormat="1" ht="94.5">
      <c r="A576" s="406" t="s">
        <v>352</v>
      </c>
      <c r="B576" s="311" t="s">
        <v>139</v>
      </c>
      <c r="C576" s="407" t="s">
        <v>367</v>
      </c>
      <c r="D576" s="447"/>
      <c r="E576" s="80" t="s">
        <v>106</v>
      </c>
      <c r="F576" s="80">
        <v>10</v>
      </c>
      <c r="G576" s="80" t="s">
        <v>952</v>
      </c>
      <c r="H576" s="12">
        <v>814</v>
      </c>
      <c r="I576" s="321" t="s">
        <v>368</v>
      </c>
      <c r="J576" s="309" t="s">
        <v>1202</v>
      </c>
      <c r="K576" s="447"/>
      <c r="L576" s="15">
        <v>160.4</v>
      </c>
      <c r="M576" s="15">
        <v>60.2</v>
      </c>
      <c r="N576" s="15">
        <v>0</v>
      </c>
      <c r="O576" s="15">
        <f>SUM(P576:Q576)</f>
        <v>0</v>
      </c>
      <c r="P576" s="15"/>
      <c r="Q576" s="15"/>
      <c r="R576" s="15">
        <f>SUM(S576:T576)</f>
        <v>0</v>
      </c>
      <c r="S576" s="15"/>
      <c r="T576" s="15"/>
      <c r="U576" s="15">
        <f>SUM(V576:W576)</f>
        <v>0</v>
      </c>
      <c r="V576" s="15"/>
      <c r="W576" s="9"/>
    </row>
    <row r="577" spans="1:23" s="279" customFormat="1">
      <c r="A577" s="962" t="s">
        <v>1203</v>
      </c>
      <c r="B577" s="965" t="s">
        <v>847</v>
      </c>
      <c r="C577" s="63"/>
      <c r="D577" s="63"/>
      <c r="E577" s="421" t="s">
        <v>119</v>
      </c>
      <c r="F577" s="421" t="s">
        <v>103</v>
      </c>
      <c r="G577" s="421" t="s">
        <v>854</v>
      </c>
      <c r="H577" s="396">
        <v>814</v>
      </c>
      <c r="I577" s="965" t="s">
        <v>1204</v>
      </c>
      <c r="J577" s="965" t="s">
        <v>1205</v>
      </c>
      <c r="K577" s="63"/>
      <c r="L577" s="15">
        <v>205</v>
      </c>
      <c r="M577" s="15">
        <v>190</v>
      </c>
      <c r="N577" s="15">
        <v>0</v>
      </c>
      <c r="O577" s="15">
        <f>P577+Q577</f>
        <v>194.9</v>
      </c>
      <c r="P577" s="15">
        <v>194.9</v>
      </c>
      <c r="Q577" s="15"/>
      <c r="R577" s="15">
        <f>S577+T577</f>
        <v>202</v>
      </c>
      <c r="S577" s="15">
        <v>202</v>
      </c>
      <c r="T577" s="15"/>
      <c r="U577" s="15">
        <f>V577+W577</f>
        <v>202.7</v>
      </c>
      <c r="V577" s="15">
        <v>202.7</v>
      </c>
      <c r="W577" s="9"/>
    </row>
    <row r="578" spans="1:23" s="279" customFormat="1">
      <c r="A578" s="963"/>
      <c r="B578" s="940"/>
      <c r="C578" s="63"/>
      <c r="D578" s="63"/>
      <c r="E578" s="421" t="s">
        <v>119</v>
      </c>
      <c r="F578" s="421" t="s">
        <v>103</v>
      </c>
      <c r="G578" s="421" t="s">
        <v>370</v>
      </c>
      <c r="H578" s="396">
        <v>814</v>
      </c>
      <c r="I578" s="940"/>
      <c r="J578" s="940"/>
      <c r="K578" s="63"/>
      <c r="L578" s="15">
        <v>8.3000000000000007</v>
      </c>
      <c r="M578" s="15">
        <v>47.5</v>
      </c>
      <c r="N578" s="15">
        <v>0</v>
      </c>
      <c r="O578" s="15">
        <f t="shared" ref="O578:O594" si="391">P578+Q578</f>
        <v>48.7</v>
      </c>
      <c r="P578" s="15">
        <v>48.7</v>
      </c>
      <c r="Q578" s="15"/>
      <c r="R578" s="15">
        <f t="shared" ref="R578:R589" si="392">S578+T578</f>
        <v>50.5</v>
      </c>
      <c r="S578" s="15">
        <v>50.5</v>
      </c>
      <c r="T578" s="15"/>
      <c r="U578" s="15">
        <f t="shared" ref="U578:U589" si="393">V578+W578</f>
        <v>50.7</v>
      </c>
      <c r="V578" s="15">
        <v>50.7</v>
      </c>
      <c r="W578" s="9"/>
    </row>
    <row r="579" spans="1:23" s="279" customFormat="1">
      <c r="A579" s="963"/>
      <c r="B579" s="940"/>
      <c r="C579" s="63"/>
      <c r="D579" s="63"/>
      <c r="E579" s="421" t="s">
        <v>119</v>
      </c>
      <c r="F579" s="421" t="s">
        <v>103</v>
      </c>
      <c r="G579" s="421" t="s">
        <v>371</v>
      </c>
      <c r="H579" s="396">
        <v>814</v>
      </c>
      <c r="I579" s="940"/>
      <c r="J579" s="940"/>
      <c r="K579" s="63"/>
      <c r="L579" s="15">
        <v>846.5</v>
      </c>
      <c r="M579" s="15">
        <v>761.9</v>
      </c>
      <c r="N579" s="15">
        <v>292.7</v>
      </c>
      <c r="O579" s="15">
        <f t="shared" si="391"/>
        <v>781.4</v>
      </c>
      <c r="P579" s="15">
        <v>781.4</v>
      </c>
      <c r="Q579" s="15"/>
      <c r="R579" s="15">
        <f t="shared" si="392"/>
        <v>809.8</v>
      </c>
      <c r="S579" s="15">
        <v>809.8</v>
      </c>
      <c r="T579" s="15"/>
      <c r="U579" s="15">
        <f t="shared" si="393"/>
        <v>812.9</v>
      </c>
      <c r="V579" s="15">
        <v>812.9</v>
      </c>
      <c r="W579" s="9"/>
    </row>
    <row r="580" spans="1:23" s="279" customFormat="1">
      <c r="A580" s="963"/>
      <c r="B580" s="940"/>
      <c r="C580" s="63"/>
      <c r="D580" s="63"/>
      <c r="E580" s="421" t="s">
        <v>119</v>
      </c>
      <c r="F580" s="421" t="s">
        <v>103</v>
      </c>
      <c r="G580" s="421" t="s">
        <v>372</v>
      </c>
      <c r="H580" s="396">
        <v>814</v>
      </c>
      <c r="I580" s="940"/>
      <c r="J580" s="940"/>
      <c r="K580" s="63"/>
      <c r="L580" s="15">
        <v>64.400000000000006</v>
      </c>
      <c r="M580" s="15">
        <v>65.400000000000006</v>
      </c>
      <c r="N580" s="15">
        <v>32</v>
      </c>
      <c r="O580" s="15">
        <f t="shared" si="391"/>
        <v>63</v>
      </c>
      <c r="P580" s="15">
        <v>63</v>
      </c>
      <c r="Q580" s="15"/>
      <c r="R580" s="15">
        <f t="shared" si="392"/>
        <v>66.099999999999994</v>
      </c>
      <c r="S580" s="15">
        <v>66.099999999999994</v>
      </c>
      <c r="T580" s="15"/>
      <c r="U580" s="15">
        <f t="shared" si="393"/>
        <v>69.400000000000006</v>
      </c>
      <c r="V580" s="15">
        <v>69.400000000000006</v>
      </c>
      <c r="W580" s="9"/>
    </row>
    <row r="581" spans="1:23" s="279" customFormat="1">
      <c r="A581" s="963"/>
      <c r="B581" s="940"/>
      <c r="C581" s="63"/>
      <c r="D581" s="63"/>
      <c r="E581" s="421" t="s">
        <v>119</v>
      </c>
      <c r="F581" s="421" t="s">
        <v>103</v>
      </c>
      <c r="G581" s="421" t="s">
        <v>373</v>
      </c>
      <c r="H581" s="396">
        <v>814</v>
      </c>
      <c r="I581" s="940"/>
      <c r="J581" s="940"/>
      <c r="K581" s="63"/>
      <c r="L581" s="15">
        <v>7533.7</v>
      </c>
      <c r="M581" s="15">
        <v>6207.7</v>
      </c>
      <c r="N581" s="15">
        <v>2890.4</v>
      </c>
      <c r="O581" s="15">
        <f t="shared" si="391"/>
        <v>6370.5</v>
      </c>
      <c r="P581" s="15">
        <v>6370.5</v>
      </c>
      <c r="Q581" s="15"/>
      <c r="R581" s="15">
        <f t="shared" si="392"/>
        <v>6601.6</v>
      </c>
      <c r="S581" s="15">
        <v>6601.6</v>
      </c>
      <c r="T581" s="15"/>
      <c r="U581" s="15">
        <f t="shared" si="393"/>
        <v>6623.8</v>
      </c>
      <c r="V581" s="15">
        <v>6623.8</v>
      </c>
      <c r="W581" s="9"/>
    </row>
    <row r="582" spans="1:23" s="279" customFormat="1">
      <c r="A582" s="963"/>
      <c r="B582" s="940"/>
      <c r="C582" s="63"/>
      <c r="D582" s="63"/>
      <c r="E582" s="421" t="s">
        <v>119</v>
      </c>
      <c r="F582" s="421" t="s">
        <v>103</v>
      </c>
      <c r="G582" s="421" t="s">
        <v>374</v>
      </c>
      <c r="H582" s="396">
        <v>814</v>
      </c>
      <c r="I582" s="940"/>
      <c r="J582" s="940"/>
      <c r="K582" s="63"/>
      <c r="L582" s="15">
        <v>4218.3999999999996</v>
      </c>
      <c r="M582" s="15">
        <v>4030.9</v>
      </c>
      <c r="N582" s="15">
        <v>1343.7</v>
      </c>
      <c r="O582" s="15">
        <f t="shared" si="391"/>
        <v>4134</v>
      </c>
      <c r="P582" s="15">
        <v>4134</v>
      </c>
      <c r="Q582" s="15"/>
      <c r="R582" s="15">
        <f t="shared" si="392"/>
        <v>4284.3999999999996</v>
      </c>
      <c r="S582" s="15">
        <v>4284.3999999999996</v>
      </c>
      <c r="T582" s="15"/>
      <c r="U582" s="15">
        <f t="shared" si="393"/>
        <v>4300.8999999999996</v>
      </c>
      <c r="V582" s="15">
        <v>4300.8999999999996</v>
      </c>
      <c r="W582" s="9"/>
    </row>
    <row r="583" spans="1:23" s="279" customFormat="1">
      <c r="A583" s="964"/>
      <c r="B583" s="954"/>
      <c r="C583" s="63"/>
      <c r="D583" s="63"/>
      <c r="E583" s="421" t="s">
        <v>119</v>
      </c>
      <c r="F583" s="421" t="s">
        <v>103</v>
      </c>
      <c r="G583" s="421" t="s">
        <v>1197</v>
      </c>
      <c r="H583" s="396">
        <v>814</v>
      </c>
      <c r="I583" s="940"/>
      <c r="J583" s="940"/>
      <c r="K583" s="63"/>
      <c r="L583" s="15">
        <v>222.8</v>
      </c>
      <c r="M583" s="15">
        <v>257.8</v>
      </c>
      <c r="N583" s="15"/>
      <c r="O583" s="15">
        <f t="shared" si="391"/>
        <v>0</v>
      </c>
      <c r="P583" s="15"/>
      <c r="Q583" s="15"/>
      <c r="R583" s="15">
        <f t="shared" si="392"/>
        <v>0</v>
      </c>
      <c r="S583" s="15"/>
      <c r="T583" s="15"/>
      <c r="U583" s="15">
        <f t="shared" si="393"/>
        <v>0</v>
      </c>
      <c r="V583" s="15"/>
      <c r="W583" s="9"/>
    </row>
    <row r="584" spans="1:23" s="279" customFormat="1">
      <c r="A584" s="963" t="s">
        <v>1206</v>
      </c>
      <c r="B584" s="965" t="s">
        <v>849</v>
      </c>
      <c r="C584" s="63"/>
      <c r="D584" s="63"/>
      <c r="E584" s="421" t="s">
        <v>119</v>
      </c>
      <c r="F584" s="421" t="s">
        <v>361</v>
      </c>
      <c r="G584" s="421" t="s">
        <v>856</v>
      </c>
      <c r="H584" s="396">
        <v>814</v>
      </c>
      <c r="I584" s="940"/>
      <c r="J584" s="940"/>
      <c r="K584" s="63"/>
      <c r="L584" s="15">
        <v>497.3</v>
      </c>
      <c r="M584" s="15">
        <v>518.5</v>
      </c>
      <c r="N584" s="15">
        <v>153</v>
      </c>
      <c r="O584" s="15">
        <f t="shared" si="391"/>
        <v>531.79999999999995</v>
      </c>
      <c r="P584" s="15">
        <v>531.79999999999995</v>
      </c>
      <c r="Q584" s="15"/>
      <c r="R584" s="15">
        <f t="shared" si="392"/>
        <v>551.1</v>
      </c>
      <c r="S584" s="15">
        <v>551.1</v>
      </c>
      <c r="T584" s="15"/>
      <c r="U584" s="15">
        <f t="shared" si="393"/>
        <v>658.5</v>
      </c>
      <c r="V584" s="15">
        <v>658.5</v>
      </c>
      <c r="W584" s="9"/>
    </row>
    <row r="585" spans="1:23" s="279" customFormat="1">
      <c r="A585" s="963"/>
      <c r="B585" s="940"/>
      <c r="C585" s="63"/>
      <c r="D585" s="63"/>
      <c r="E585" s="421" t="s">
        <v>119</v>
      </c>
      <c r="F585" s="421" t="s">
        <v>361</v>
      </c>
      <c r="G585" s="421" t="s">
        <v>375</v>
      </c>
      <c r="H585" s="396">
        <v>814</v>
      </c>
      <c r="I585" s="940"/>
      <c r="J585" s="940"/>
      <c r="K585" s="63"/>
      <c r="L585" s="15">
        <v>10494.5</v>
      </c>
      <c r="M585" s="15">
        <v>10711</v>
      </c>
      <c r="N585" s="15">
        <v>6224.8</v>
      </c>
      <c r="O585" s="15">
        <f t="shared" si="391"/>
        <v>10985</v>
      </c>
      <c r="P585" s="15">
        <v>10985</v>
      </c>
      <c r="Q585" s="15"/>
      <c r="R585" s="15">
        <f t="shared" si="392"/>
        <v>11378.1</v>
      </c>
      <c r="S585" s="15">
        <v>11378.1</v>
      </c>
      <c r="T585" s="15"/>
      <c r="U585" s="15">
        <f t="shared" si="393"/>
        <v>11323.2</v>
      </c>
      <c r="V585" s="15">
        <v>11323.2</v>
      </c>
      <c r="W585" s="9"/>
    </row>
    <row r="586" spans="1:23" s="279" customFormat="1">
      <c r="A586" s="963"/>
      <c r="B586" s="940"/>
      <c r="C586" s="63"/>
      <c r="D586" s="63"/>
      <c r="E586" s="421" t="s">
        <v>119</v>
      </c>
      <c r="F586" s="421" t="s">
        <v>361</v>
      </c>
      <c r="G586" s="421" t="s">
        <v>376</v>
      </c>
      <c r="H586" s="396">
        <v>814</v>
      </c>
      <c r="I586" s="940"/>
      <c r="J586" s="940"/>
      <c r="K586" s="63"/>
      <c r="L586" s="15">
        <v>20191.5</v>
      </c>
      <c r="M586" s="15">
        <v>19466.7</v>
      </c>
      <c r="N586" s="15">
        <v>12240.2</v>
      </c>
      <c r="O586" s="15">
        <f t="shared" si="391"/>
        <v>19964.8</v>
      </c>
      <c r="P586" s="15">
        <v>19964.8</v>
      </c>
      <c r="Q586" s="15"/>
      <c r="R586" s="15">
        <f t="shared" si="392"/>
        <v>20727.400000000001</v>
      </c>
      <c r="S586" s="15">
        <v>20727.400000000001</v>
      </c>
      <c r="T586" s="15"/>
      <c r="U586" s="15">
        <f t="shared" si="393"/>
        <v>20770.7</v>
      </c>
      <c r="V586" s="15">
        <v>20770.7</v>
      </c>
      <c r="W586" s="9"/>
    </row>
    <row r="587" spans="1:23" s="279" customFormat="1">
      <c r="A587" s="963"/>
      <c r="B587" s="940"/>
      <c r="C587" s="63"/>
      <c r="D587" s="63"/>
      <c r="E587" s="421" t="s">
        <v>119</v>
      </c>
      <c r="F587" s="421" t="s">
        <v>361</v>
      </c>
      <c r="G587" s="421" t="s">
        <v>377</v>
      </c>
      <c r="H587" s="396">
        <v>814</v>
      </c>
      <c r="I587" s="940"/>
      <c r="J587" s="940"/>
      <c r="K587" s="63"/>
      <c r="L587" s="15">
        <v>570.29999999999995</v>
      </c>
      <c r="M587" s="15">
        <v>666.9</v>
      </c>
      <c r="N587" s="15">
        <v>283.39999999999998</v>
      </c>
      <c r="O587" s="15">
        <f t="shared" si="391"/>
        <v>684</v>
      </c>
      <c r="P587" s="15">
        <v>684</v>
      </c>
      <c r="Q587" s="15"/>
      <c r="R587" s="15">
        <f t="shared" si="392"/>
        <v>708.9</v>
      </c>
      <c r="S587" s="15">
        <v>708.9</v>
      </c>
      <c r="T587" s="15"/>
      <c r="U587" s="15">
        <f t="shared" si="393"/>
        <v>752.5</v>
      </c>
      <c r="V587" s="15">
        <v>752.5</v>
      </c>
      <c r="W587" s="9"/>
    </row>
    <row r="588" spans="1:23" s="279" customFormat="1">
      <c r="A588" s="963"/>
      <c r="B588" s="940"/>
      <c r="C588" s="63"/>
      <c r="D588" s="63"/>
      <c r="E588" s="421" t="s">
        <v>119</v>
      </c>
      <c r="F588" s="421" t="s">
        <v>361</v>
      </c>
      <c r="G588" s="421" t="s">
        <v>378</v>
      </c>
      <c r="H588" s="396">
        <v>814</v>
      </c>
      <c r="I588" s="940"/>
      <c r="J588" s="940"/>
      <c r="K588" s="63"/>
      <c r="L588" s="15"/>
      <c r="M588" s="15">
        <v>2850</v>
      </c>
      <c r="N588" s="15"/>
      <c r="O588" s="15">
        <f t="shared" si="391"/>
        <v>2922.9</v>
      </c>
      <c r="P588" s="15">
        <v>2922.9</v>
      </c>
      <c r="Q588" s="15"/>
      <c r="R588" s="15">
        <f t="shared" si="392"/>
        <v>3000</v>
      </c>
      <c r="S588" s="15">
        <v>3000</v>
      </c>
      <c r="T588" s="15"/>
      <c r="U588" s="15">
        <f t="shared" si="393"/>
        <v>3000</v>
      </c>
      <c r="V588" s="15">
        <v>3000</v>
      </c>
      <c r="W588" s="9"/>
    </row>
    <row r="589" spans="1:23" s="279" customFormat="1">
      <c r="A589" s="963"/>
      <c r="B589" s="940"/>
      <c r="C589" s="63"/>
      <c r="D589" s="63"/>
      <c r="E589" s="421" t="s">
        <v>119</v>
      </c>
      <c r="F589" s="421" t="s">
        <v>361</v>
      </c>
      <c r="G589" s="421" t="s">
        <v>379</v>
      </c>
      <c r="H589" s="396">
        <v>814</v>
      </c>
      <c r="I589" s="940"/>
      <c r="J589" s="940"/>
      <c r="K589" s="63"/>
      <c r="L589" s="15">
        <v>3830.4</v>
      </c>
      <c r="M589" s="15">
        <v>2875</v>
      </c>
      <c r="N589" s="15">
        <v>1715.9</v>
      </c>
      <c r="O589" s="15">
        <f t="shared" si="391"/>
        <v>4480.7</v>
      </c>
      <c r="P589" s="15">
        <v>4480.7</v>
      </c>
      <c r="Q589" s="15"/>
      <c r="R589" s="15">
        <f t="shared" si="392"/>
        <v>3951.7</v>
      </c>
      <c r="S589" s="15">
        <v>3951.7</v>
      </c>
      <c r="T589" s="15"/>
      <c r="U589" s="15">
        <f t="shared" si="393"/>
        <v>3966.9</v>
      </c>
      <c r="V589" s="15">
        <v>3966.9</v>
      </c>
      <c r="W589" s="15"/>
    </row>
    <row r="590" spans="1:23" s="279" customFormat="1">
      <c r="A590" s="963"/>
      <c r="B590" s="940"/>
      <c r="C590" s="63"/>
      <c r="D590" s="63"/>
      <c r="E590" s="421" t="s">
        <v>119</v>
      </c>
      <c r="F590" s="421" t="s">
        <v>361</v>
      </c>
      <c r="G590" s="421" t="s">
        <v>1207</v>
      </c>
      <c r="H590" s="396">
        <v>814</v>
      </c>
      <c r="I590" s="940"/>
      <c r="J590" s="940"/>
      <c r="K590" s="63"/>
      <c r="L590" s="15"/>
      <c r="M590" s="15">
        <v>777</v>
      </c>
      <c r="N590" s="15">
        <v>315.2</v>
      </c>
      <c r="O590" s="15">
        <f t="shared" si="391"/>
        <v>73.099999999999994</v>
      </c>
      <c r="P590" s="15">
        <v>73.099999999999994</v>
      </c>
      <c r="Q590" s="15"/>
      <c r="R590" s="15">
        <v>784.6</v>
      </c>
      <c r="S590" s="15">
        <v>784.6</v>
      </c>
      <c r="T590" s="15"/>
      <c r="U590" s="15">
        <v>787.6</v>
      </c>
      <c r="V590" s="15">
        <v>787.6</v>
      </c>
      <c r="W590" s="269"/>
    </row>
    <row r="591" spans="1:23" s="279" customFormat="1">
      <c r="A591" s="964"/>
      <c r="B591" s="954"/>
      <c r="C591" s="63"/>
      <c r="D591" s="63"/>
      <c r="E591" s="421" t="s">
        <v>119</v>
      </c>
      <c r="F591" s="421" t="s">
        <v>361</v>
      </c>
      <c r="G591" s="421" t="s">
        <v>1197</v>
      </c>
      <c r="H591" s="396">
        <v>814</v>
      </c>
      <c r="I591" s="940"/>
      <c r="J591" s="940"/>
      <c r="K591" s="63"/>
      <c r="L591" s="15">
        <v>75.3</v>
      </c>
      <c r="M591" s="15"/>
      <c r="N591" s="15"/>
      <c r="O591" s="15">
        <f t="shared" si="391"/>
        <v>0</v>
      </c>
      <c r="P591" s="15"/>
      <c r="Q591" s="15"/>
      <c r="R591" s="15"/>
      <c r="S591" s="15"/>
      <c r="T591" s="15"/>
      <c r="U591" s="15"/>
      <c r="V591" s="15"/>
      <c r="W591" s="9"/>
    </row>
    <row r="592" spans="1:23" s="279" customFormat="1">
      <c r="A592" s="206" t="s">
        <v>1208</v>
      </c>
      <c r="B592" s="714" t="s">
        <v>1185</v>
      </c>
      <c r="C592" s="63"/>
      <c r="D592" s="63"/>
      <c r="E592" s="421" t="s">
        <v>119</v>
      </c>
      <c r="F592" s="421" t="s">
        <v>106</v>
      </c>
      <c r="G592" s="421" t="s">
        <v>222</v>
      </c>
      <c r="H592" s="396">
        <v>814</v>
      </c>
      <c r="I592" s="940"/>
      <c r="J592" s="940"/>
      <c r="K592" s="63"/>
      <c r="L592" s="15">
        <v>120.8</v>
      </c>
      <c r="M592" s="15"/>
      <c r="N592" s="15"/>
      <c r="O592" s="15">
        <f t="shared" si="391"/>
        <v>0</v>
      </c>
      <c r="P592" s="15"/>
      <c r="Q592" s="15"/>
      <c r="R592" s="15"/>
      <c r="S592" s="15"/>
      <c r="T592" s="15"/>
      <c r="U592" s="15"/>
      <c r="V592" s="15"/>
      <c r="W592" s="9"/>
    </row>
    <row r="593" spans="1:256" s="279" customFormat="1">
      <c r="A593" s="206" t="s">
        <v>1209</v>
      </c>
      <c r="B593" s="715"/>
      <c r="C593" s="63"/>
      <c r="D593" s="63"/>
      <c r="E593" s="421" t="s">
        <v>119</v>
      </c>
      <c r="F593" s="421" t="s">
        <v>119</v>
      </c>
      <c r="G593" s="421" t="s">
        <v>973</v>
      </c>
      <c r="H593" s="396">
        <v>814</v>
      </c>
      <c r="I593" s="940"/>
      <c r="J593" s="940"/>
      <c r="K593" s="63"/>
      <c r="L593" s="15"/>
      <c r="M593" s="15">
        <v>89.3</v>
      </c>
      <c r="N593" s="15">
        <v>89.3</v>
      </c>
      <c r="O593" s="15">
        <f t="shared" si="391"/>
        <v>175.4</v>
      </c>
      <c r="P593" s="15">
        <v>175.4</v>
      </c>
      <c r="Q593" s="15"/>
      <c r="R593" s="15">
        <v>181.8</v>
      </c>
      <c r="S593" s="15">
        <v>181.8</v>
      </c>
      <c r="T593" s="15"/>
      <c r="U593" s="15">
        <v>182.5</v>
      </c>
      <c r="V593" s="15">
        <v>182.5</v>
      </c>
      <c r="W593" s="9"/>
    </row>
    <row r="594" spans="1:256" s="279" customFormat="1">
      <c r="A594" s="206" t="s">
        <v>1210</v>
      </c>
      <c r="B594" s="954"/>
      <c r="C594" s="63"/>
      <c r="D594" s="63"/>
      <c r="E594" s="421" t="s">
        <v>119</v>
      </c>
      <c r="F594" s="421" t="s">
        <v>119</v>
      </c>
      <c r="G594" s="421" t="s">
        <v>1211</v>
      </c>
      <c r="H594" s="396">
        <v>814</v>
      </c>
      <c r="I594" s="940"/>
      <c r="J594" s="940"/>
      <c r="K594" s="63"/>
      <c r="L594" s="15"/>
      <c r="M594" s="15">
        <v>1462.3</v>
      </c>
      <c r="N594" s="15">
        <v>366.6</v>
      </c>
      <c r="O594" s="15">
        <f t="shared" si="391"/>
        <v>1424.7</v>
      </c>
      <c r="P594" s="15">
        <v>1424.7</v>
      </c>
      <c r="Q594" s="15"/>
      <c r="R594" s="15">
        <v>2139.8000000000002</v>
      </c>
      <c r="S594" s="15">
        <v>1476.6</v>
      </c>
      <c r="T594" s="15"/>
      <c r="U594" s="15">
        <v>2219.3000000000002</v>
      </c>
      <c r="V594" s="15">
        <v>1482.2</v>
      </c>
      <c r="W594" s="9"/>
    </row>
    <row r="595" spans="1:256" s="279" customFormat="1" ht="94.5">
      <c r="A595" s="206" t="s">
        <v>1210</v>
      </c>
      <c r="B595" s="270" t="s">
        <v>1212</v>
      </c>
      <c r="C595" s="63"/>
      <c r="D595" s="63"/>
      <c r="E595" s="421" t="s">
        <v>89</v>
      </c>
      <c r="F595" s="421" t="s">
        <v>369</v>
      </c>
      <c r="G595" s="421" t="s">
        <v>973</v>
      </c>
      <c r="H595" s="396">
        <v>814</v>
      </c>
      <c r="I595" s="954"/>
      <c r="J595" s="954"/>
      <c r="K595" s="63"/>
      <c r="L595" s="15">
        <v>18.8</v>
      </c>
      <c r="M595" s="15"/>
      <c r="N595" s="15"/>
      <c r="O595" s="15">
        <f>P595+Q595</f>
        <v>0</v>
      </c>
      <c r="P595" s="15"/>
      <c r="Q595" s="15"/>
      <c r="R595" s="15">
        <f>S595+T595</f>
        <v>0</v>
      </c>
      <c r="S595" s="15"/>
      <c r="T595" s="15"/>
      <c r="U595" s="15">
        <f>V595+W595</f>
        <v>0</v>
      </c>
      <c r="V595" s="15"/>
      <c r="W595" s="9"/>
    </row>
    <row r="596" spans="1:256" s="29" customFormat="1" ht="31.5">
      <c r="A596" s="38" t="s">
        <v>380</v>
      </c>
      <c r="B596" s="170" t="s">
        <v>381</v>
      </c>
      <c r="C596" s="182"/>
      <c r="D596" s="40"/>
      <c r="E596" s="40"/>
      <c r="F596" s="40"/>
      <c r="G596" s="182"/>
      <c r="H596" s="40"/>
      <c r="I596" s="182"/>
      <c r="J596" s="40"/>
      <c r="K596" s="40" t="s">
        <v>66</v>
      </c>
      <c r="L596" s="10">
        <f t="shared" ref="L596:N596" si="394">SUM(L597)</f>
        <v>178932.9</v>
      </c>
      <c r="M596" s="10">
        <f t="shared" si="394"/>
        <v>186797.29999999996</v>
      </c>
      <c r="N596" s="10">
        <f t="shared" si="394"/>
        <v>115087.3</v>
      </c>
      <c r="O596" s="10">
        <f t="shared" ref="O596:W596" si="395">SUM(O597)</f>
        <v>206568.09999999998</v>
      </c>
      <c r="P596" s="10">
        <f t="shared" si="395"/>
        <v>206568.09999999998</v>
      </c>
      <c r="Q596" s="10">
        <f t="shared" si="395"/>
        <v>0</v>
      </c>
      <c r="R596" s="10">
        <f t="shared" si="395"/>
        <v>205640.9</v>
      </c>
      <c r="S596" s="10">
        <f t="shared" si="395"/>
        <v>205640.9</v>
      </c>
      <c r="T596" s="10">
        <f t="shared" si="395"/>
        <v>0</v>
      </c>
      <c r="U596" s="10">
        <f t="shared" si="395"/>
        <v>206579.4</v>
      </c>
      <c r="V596" s="10">
        <f t="shared" si="395"/>
        <v>206579.4</v>
      </c>
      <c r="W596" s="10">
        <f t="shared" si="395"/>
        <v>0</v>
      </c>
      <c r="X596" s="26"/>
      <c r="Y596" s="26"/>
      <c r="Z596" s="26"/>
      <c r="AA596" s="26"/>
      <c r="AB596" s="26"/>
      <c r="AC596" s="26"/>
      <c r="AD596" s="26"/>
      <c r="AE596" s="26"/>
      <c r="AF596" s="26"/>
      <c r="AG596" s="26"/>
      <c r="AH596" s="26"/>
      <c r="AI596" s="26"/>
      <c r="AJ596" s="26"/>
      <c r="AK596" s="26"/>
      <c r="AL596" s="26"/>
      <c r="AM596" s="26"/>
      <c r="AN596" s="26"/>
      <c r="AO596" s="26"/>
      <c r="AP596" s="26"/>
      <c r="AQ596" s="26"/>
      <c r="AR596" s="26"/>
      <c r="AS596" s="26"/>
      <c r="AT596" s="26"/>
      <c r="AU596" s="26"/>
      <c r="AV596" s="26"/>
      <c r="AW596" s="26"/>
      <c r="AX596" s="26"/>
      <c r="AY596" s="26"/>
      <c r="AZ596" s="26"/>
      <c r="BA596" s="26"/>
      <c r="BB596" s="26"/>
      <c r="BC596" s="26"/>
      <c r="BD596" s="26"/>
      <c r="BE596" s="26"/>
      <c r="BF596" s="26"/>
      <c r="BG596" s="26"/>
      <c r="BH596" s="26"/>
      <c r="BI596" s="26"/>
      <c r="BJ596" s="26"/>
      <c r="BK596" s="26"/>
      <c r="BL596" s="26"/>
      <c r="BM596" s="26"/>
      <c r="BN596" s="26"/>
      <c r="BO596" s="26"/>
      <c r="BP596" s="26"/>
      <c r="BQ596" s="26"/>
      <c r="BR596" s="26"/>
      <c r="BS596" s="26"/>
      <c r="BT596" s="26"/>
      <c r="BU596" s="26"/>
      <c r="BV596" s="26"/>
      <c r="BW596" s="26"/>
      <c r="BX596" s="26"/>
      <c r="BY596" s="26"/>
      <c r="BZ596" s="26"/>
      <c r="CA596" s="26"/>
      <c r="CB596" s="26"/>
      <c r="CC596" s="26"/>
      <c r="CD596" s="26"/>
      <c r="CE596" s="26"/>
      <c r="CF596" s="26"/>
      <c r="CG596" s="26"/>
      <c r="CH596" s="26"/>
      <c r="CI596" s="26"/>
      <c r="CJ596" s="26"/>
      <c r="CK596" s="26"/>
      <c r="CL596" s="26"/>
      <c r="CM596" s="26"/>
      <c r="CN596" s="26"/>
      <c r="CO596" s="26"/>
      <c r="CP596" s="26"/>
      <c r="CQ596" s="26"/>
      <c r="CR596" s="26"/>
      <c r="CS596" s="26"/>
      <c r="CT596" s="26"/>
      <c r="CU596" s="26"/>
      <c r="CV596" s="26"/>
      <c r="CW596" s="26"/>
      <c r="CX596" s="26"/>
      <c r="CY596" s="26"/>
      <c r="CZ596" s="26"/>
      <c r="DA596" s="26"/>
      <c r="DB596" s="26"/>
      <c r="DC596" s="26"/>
      <c r="DD596" s="26"/>
      <c r="DE596" s="26"/>
      <c r="DF596" s="26"/>
      <c r="DG596" s="26"/>
      <c r="DH596" s="26"/>
      <c r="DI596" s="26"/>
      <c r="DJ596" s="26"/>
      <c r="DK596" s="26"/>
      <c r="DL596" s="26"/>
      <c r="DM596" s="26"/>
      <c r="DN596" s="26"/>
      <c r="DO596" s="26"/>
      <c r="DP596" s="26"/>
      <c r="DQ596" s="26"/>
      <c r="DR596" s="26"/>
      <c r="DS596" s="26"/>
      <c r="DT596" s="26"/>
      <c r="DU596" s="26"/>
      <c r="DV596" s="26"/>
      <c r="DW596" s="26"/>
      <c r="DX596" s="26"/>
      <c r="DY596" s="26"/>
      <c r="DZ596" s="26"/>
      <c r="EA596" s="26"/>
      <c r="EB596" s="26"/>
      <c r="EC596" s="26"/>
      <c r="ED596" s="26"/>
      <c r="EE596" s="26"/>
      <c r="EF596" s="26"/>
      <c r="EG596" s="26"/>
      <c r="EH596" s="26"/>
      <c r="EI596" s="26"/>
      <c r="EJ596" s="26"/>
      <c r="EK596" s="26"/>
      <c r="EL596" s="26"/>
      <c r="EM596" s="26"/>
      <c r="EN596" s="26"/>
      <c r="EO596" s="26"/>
      <c r="EP596" s="26"/>
      <c r="EQ596" s="26"/>
      <c r="ER596" s="26"/>
      <c r="ES596" s="26"/>
      <c r="ET596" s="26"/>
      <c r="EU596" s="26"/>
      <c r="EV596" s="26"/>
      <c r="EW596" s="26"/>
      <c r="EX596" s="26"/>
      <c r="EY596" s="26"/>
      <c r="EZ596" s="26"/>
      <c r="FA596" s="26"/>
      <c r="FB596" s="26"/>
      <c r="FC596" s="26"/>
      <c r="FD596" s="26"/>
      <c r="FE596" s="26"/>
      <c r="FF596" s="26"/>
      <c r="FG596" s="26"/>
      <c r="FH596" s="26"/>
      <c r="FI596" s="26"/>
      <c r="FJ596" s="26"/>
      <c r="FK596" s="26"/>
      <c r="FL596" s="26"/>
      <c r="FM596" s="26"/>
      <c r="FN596" s="26"/>
      <c r="FO596" s="26"/>
      <c r="FP596" s="26"/>
      <c r="FQ596" s="26"/>
      <c r="FR596" s="26"/>
      <c r="FS596" s="26"/>
      <c r="FT596" s="26"/>
      <c r="FU596" s="26"/>
      <c r="FV596" s="26"/>
      <c r="FW596" s="26"/>
      <c r="FX596" s="26"/>
      <c r="FY596" s="26"/>
      <c r="FZ596" s="26"/>
      <c r="GA596" s="26"/>
      <c r="GB596" s="26"/>
      <c r="GC596" s="26"/>
      <c r="GD596" s="26"/>
      <c r="GE596" s="26"/>
      <c r="GF596" s="26"/>
      <c r="GG596" s="26"/>
      <c r="GH596" s="26"/>
      <c r="GI596" s="26"/>
      <c r="GJ596" s="26"/>
      <c r="GK596" s="26"/>
      <c r="GL596" s="26"/>
      <c r="GM596" s="26"/>
      <c r="GN596" s="26"/>
      <c r="GO596" s="26"/>
      <c r="GP596" s="26"/>
      <c r="GQ596" s="26"/>
      <c r="GR596" s="26"/>
      <c r="GS596" s="26"/>
      <c r="GT596" s="26"/>
      <c r="GU596" s="26"/>
      <c r="GV596" s="26"/>
      <c r="GW596" s="26"/>
      <c r="GX596" s="26"/>
      <c r="GY596" s="26"/>
      <c r="GZ596" s="26"/>
      <c r="HA596" s="26"/>
      <c r="HB596" s="26"/>
      <c r="HC596" s="26"/>
      <c r="HD596" s="26"/>
      <c r="HE596" s="26"/>
      <c r="HF596" s="26"/>
      <c r="HG596" s="26"/>
      <c r="HH596" s="26"/>
      <c r="HI596" s="26"/>
      <c r="HJ596" s="26"/>
      <c r="HK596" s="26"/>
      <c r="HL596" s="26"/>
      <c r="HM596" s="26"/>
      <c r="HN596" s="26"/>
      <c r="HO596" s="26"/>
      <c r="HP596" s="26"/>
      <c r="HQ596" s="26"/>
      <c r="HR596" s="26"/>
      <c r="HS596" s="26"/>
      <c r="HT596" s="26"/>
      <c r="HU596" s="26"/>
      <c r="HV596" s="26"/>
      <c r="HW596" s="26"/>
      <c r="HX596" s="26"/>
      <c r="HY596" s="26"/>
      <c r="HZ596" s="26"/>
      <c r="IA596" s="26"/>
      <c r="IB596" s="26"/>
      <c r="IC596" s="26"/>
      <c r="ID596" s="26"/>
      <c r="IE596" s="26"/>
      <c r="IF596" s="26"/>
      <c r="IG596" s="26"/>
      <c r="IH596" s="26"/>
      <c r="II596" s="26"/>
      <c r="IJ596" s="26"/>
      <c r="IK596" s="26"/>
      <c r="IL596" s="26"/>
      <c r="IM596" s="26"/>
      <c r="IN596" s="26"/>
      <c r="IO596" s="26"/>
      <c r="IP596" s="26"/>
      <c r="IQ596" s="26"/>
      <c r="IR596" s="26"/>
      <c r="IS596" s="26"/>
      <c r="IT596" s="26"/>
      <c r="IU596" s="26"/>
      <c r="IV596" s="26"/>
    </row>
    <row r="597" spans="1:256" s="29" customFormat="1">
      <c r="A597" s="136" t="s">
        <v>9</v>
      </c>
      <c r="B597" s="830" t="s">
        <v>71</v>
      </c>
      <c r="C597" s="830"/>
      <c r="D597" s="830"/>
      <c r="E597" s="830"/>
      <c r="F597" s="830"/>
      <c r="G597" s="830"/>
      <c r="H597" s="830"/>
      <c r="I597" s="830"/>
      <c r="J597" s="830"/>
      <c r="K597" s="830"/>
      <c r="L597" s="137">
        <f t="shared" ref="L597:W597" si="396">SUM(L598,L603,L613,L616)</f>
        <v>178932.9</v>
      </c>
      <c r="M597" s="137">
        <f t="shared" si="396"/>
        <v>186797.29999999996</v>
      </c>
      <c r="N597" s="137">
        <f t="shared" si="396"/>
        <v>115087.3</v>
      </c>
      <c r="O597" s="137">
        <f t="shared" si="396"/>
        <v>206568.09999999998</v>
      </c>
      <c r="P597" s="137">
        <f t="shared" si="396"/>
        <v>206568.09999999998</v>
      </c>
      <c r="Q597" s="137">
        <f t="shared" si="396"/>
        <v>0</v>
      </c>
      <c r="R597" s="137">
        <f t="shared" si="396"/>
        <v>205640.9</v>
      </c>
      <c r="S597" s="137">
        <f t="shared" si="396"/>
        <v>205640.9</v>
      </c>
      <c r="T597" s="137">
        <f t="shared" si="396"/>
        <v>0</v>
      </c>
      <c r="U597" s="137">
        <f t="shared" si="396"/>
        <v>206579.4</v>
      </c>
      <c r="V597" s="137">
        <f t="shared" si="396"/>
        <v>206579.4</v>
      </c>
      <c r="W597" s="137">
        <f t="shared" si="396"/>
        <v>0</v>
      </c>
      <c r="X597" s="138"/>
      <c r="Y597" s="138"/>
      <c r="Z597" s="138"/>
      <c r="AA597" s="138"/>
      <c r="AB597" s="138"/>
      <c r="AC597" s="138"/>
      <c r="AD597" s="138"/>
      <c r="AE597" s="138"/>
      <c r="AF597" s="138"/>
      <c r="AG597" s="138"/>
      <c r="AH597" s="138"/>
      <c r="AI597" s="138"/>
      <c r="AJ597" s="138"/>
      <c r="AK597" s="138"/>
      <c r="AL597" s="138"/>
      <c r="AM597" s="138"/>
      <c r="AN597" s="138"/>
      <c r="AO597" s="138"/>
      <c r="AP597" s="138"/>
      <c r="AQ597" s="138"/>
      <c r="AR597" s="138"/>
      <c r="AS597" s="138"/>
      <c r="AT597" s="138"/>
      <c r="AU597" s="138"/>
      <c r="AV597" s="138"/>
      <c r="AW597" s="138"/>
      <c r="AX597" s="138"/>
      <c r="AY597" s="138"/>
      <c r="AZ597" s="138"/>
      <c r="BA597" s="138"/>
      <c r="BB597" s="138"/>
      <c r="BC597" s="138"/>
      <c r="BD597" s="138"/>
      <c r="BE597" s="138"/>
      <c r="BF597" s="138"/>
      <c r="BG597" s="138"/>
      <c r="BH597" s="138"/>
      <c r="BI597" s="138"/>
      <c r="BJ597" s="138"/>
      <c r="BK597" s="138"/>
      <c r="BL597" s="138"/>
      <c r="BM597" s="138"/>
      <c r="BN597" s="138"/>
      <c r="BO597" s="138"/>
      <c r="BP597" s="138"/>
      <c r="BQ597" s="138"/>
      <c r="BR597" s="138"/>
      <c r="BS597" s="138"/>
      <c r="BT597" s="138"/>
      <c r="BU597" s="138"/>
      <c r="BV597" s="138"/>
      <c r="BW597" s="138"/>
      <c r="BX597" s="138"/>
      <c r="BY597" s="138"/>
      <c r="BZ597" s="138"/>
      <c r="CA597" s="138"/>
      <c r="CB597" s="138"/>
      <c r="CC597" s="138"/>
      <c r="CD597" s="138"/>
      <c r="CE597" s="138"/>
      <c r="CF597" s="138"/>
      <c r="CG597" s="138"/>
      <c r="CH597" s="138"/>
      <c r="CI597" s="138"/>
      <c r="CJ597" s="138"/>
      <c r="CK597" s="138"/>
      <c r="CL597" s="138"/>
      <c r="CM597" s="138"/>
      <c r="CN597" s="138"/>
      <c r="CO597" s="138"/>
      <c r="CP597" s="138"/>
      <c r="CQ597" s="138"/>
      <c r="CR597" s="138"/>
      <c r="CS597" s="138"/>
      <c r="CT597" s="138"/>
      <c r="CU597" s="138"/>
      <c r="CV597" s="138"/>
      <c r="CW597" s="138"/>
      <c r="CX597" s="138"/>
      <c r="CY597" s="138"/>
      <c r="CZ597" s="138"/>
      <c r="DA597" s="138"/>
      <c r="DB597" s="138"/>
      <c r="DC597" s="138"/>
      <c r="DD597" s="138"/>
      <c r="DE597" s="138"/>
      <c r="DF597" s="138"/>
      <c r="DG597" s="138"/>
      <c r="DH597" s="138"/>
      <c r="DI597" s="138"/>
      <c r="DJ597" s="138"/>
      <c r="DK597" s="138"/>
      <c r="DL597" s="138"/>
      <c r="DM597" s="138"/>
      <c r="DN597" s="138"/>
      <c r="DO597" s="138"/>
      <c r="DP597" s="138"/>
      <c r="DQ597" s="138"/>
      <c r="DR597" s="138"/>
      <c r="DS597" s="138"/>
      <c r="DT597" s="138"/>
      <c r="DU597" s="138"/>
      <c r="DV597" s="138"/>
      <c r="DW597" s="138"/>
      <c r="DX597" s="138"/>
      <c r="DY597" s="138"/>
      <c r="DZ597" s="138"/>
      <c r="EA597" s="138"/>
      <c r="EB597" s="138"/>
      <c r="EC597" s="138"/>
      <c r="ED597" s="138"/>
      <c r="EE597" s="138"/>
      <c r="EF597" s="138"/>
      <c r="EG597" s="138"/>
      <c r="EH597" s="138"/>
      <c r="EI597" s="138"/>
      <c r="EJ597" s="138"/>
      <c r="EK597" s="138"/>
      <c r="EL597" s="138"/>
      <c r="EM597" s="138"/>
      <c r="EN597" s="138"/>
      <c r="EO597" s="138"/>
      <c r="EP597" s="138"/>
      <c r="EQ597" s="138"/>
      <c r="ER597" s="138"/>
      <c r="ES597" s="138"/>
      <c r="ET597" s="138"/>
      <c r="EU597" s="138"/>
      <c r="EV597" s="138"/>
      <c r="EW597" s="138"/>
      <c r="EX597" s="138"/>
      <c r="EY597" s="138"/>
      <c r="EZ597" s="138"/>
      <c r="FA597" s="138"/>
      <c r="FB597" s="138"/>
      <c r="FC597" s="138"/>
      <c r="FD597" s="138"/>
      <c r="FE597" s="138"/>
      <c r="FF597" s="138"/>
      <c r="FG597" s="138"/>
      <c r="FH597" s="138"/>
      <c r="FI597" s="138"/>
      <c r="FJ597" s="138"/>
      <c r="FK597" s="138"/>
      <c r="FL597" s="138"/>
      <c r="FM597" s="138"/>
      <c r="FN597" s="138"/>
      <c r="FO597" s="138"/>
      <c r="FP597" s="138"/>
      <c r="FQ597" s="138"/>
      <c r="FR597" s="138"/>
      <c r="FS597" s="138"/>
      <c r="FT597" s="138"/>
      <c r="FU597" s="138"/>
      <c r="FV597" s="138"/>
      <c r="FW597" s="138"/>
      <c r="FX597" s="138"/>
      <c r="FY597" s="138"/>
      <c r="FZ597" s="138"/>
      <c r="GA597" s="138"/>
      <c r="GB597" s="138"/>
      <c r="GC597" s="138"/>
      <c r="GD597" s="138"/>
      <c r="GE597" s="138"/>
      <c r="GF597" s="138"/>
      <c r="GG597" s="138"/>
      <c r="GH597" s="138"/>
      <c r="GI597" s="138"/>
      <c r="GJ597" s="138"/>
      <c r="GK597" s="138"/>
      <c r="GL597" s="138"/>
      <c r="GM597" s="138"/>
      <c r="GN597" s="138"/>
      <c r="GO597" s="138"/>
      <c r="GP597" s="138"/>
      <c r="GQ597" s="138"/>
      <c r="GR597" s="138"/>
      <c r="GS597" s="138"/>
      <c r="GT597" s="138"/>
      <c r="GU597" s="138"/>
      <c r="GV597" s="138"/>
      <c r="GW597" s="138"/>
      <c r="GX597" s="138"/>
      <c r="GY597" s="138"/>
      <c r="GZ597" s="138"/>
      <c r="HA597" s="138"/>
      <c r="HB597" s="138"/>
      <c r="HC597" s="138"/>
      <c r="HD597" s="138"/>
      <c r="HE597" s="138"/>
      <c r="HF597" s="138"/>
      <c r="HG597" s="138"/>
      <c r="HH597" s="138"/>
      <c r="HI597" s="138"/>
      <c r="HJ597" s="138"/>
      <c r="HK597" s="138"/>
      <c r="HL597" s="138"/>
      <c r="HM597" s="138"/>
      <c r="HN597" s="138"/>
      <c r="HO597" s="138"/>
      <c r="HP597" s="138"/>
      <c r="HQ597" s="138"/>
      <c r="HR597" s="138"/>
      <c r="HS597" s="138"/>
      <c r="HT597" s="138"/>
      <c r="HU597" s="138"/>
      <c r="HV597" s="138"/>
      <c r="HW597" s="138"/>
      <c r="HX597" s="138"/>
      <c r="HY597" s="138"/>
      <c r="HZ597" s="138"/>
      <c r="IA597" s="138"/>
      <c r="IB597" s="138"/>
      <c r="IC597" s="138"/>
      <c r="ID597" s="138"/>
      <c r="IE597" s="138"/>
      <c r="IF597" s="138"/>
      <c r="IG597" s="138"/>
      <c r="IH597" s="138"/>
      <c r="II597" s="138"/>
      <c r="IJ597" s="138"/>
      <c r="IK597" s="138"/>
      <c r="IL597" s="138"/>
      <c r="IM597" s="138"/>
      <c r="IN597" s="138"/>
      <c r="IO597" s="138"/>
      <c r="IP597" s="138"/>
      <c r="IQ597" s="138"/>
      <c r="IR597" s="138"/>
      <c r="IS597" s="138"/>
      <c r="IT597" s="138"/>
      <c r="IU597" s="138"/>
      <c r="IV597" s="138"/>
    </row>
    <row r="598" spans="1:256" s="29" customFormat="1">
      <c r="A598" s="154" t="s">
        <v>58</v>
      </c>
      <c r="B598" s="168"/>
      <c r="C598" s="194"/>
      <c r="D598" s="147"/>
      <c r="E598" s="145"/>
      <c r="F598" s="145"/>
      <c r="G598" s="214"/>
      <c r="H598" s="145"/>
      <c r="I598" s="184"/>
      <c r="J598" s="146"/>
      <c r="K598" s="147"/>
      <c r="L598" s="149">
        <f t="shared" ref="L598" si="397">SUM(L599:L602)</f>
        <v>3870.3999999999996</v>
      </c>
      <c r="M598" s="149">
        <f t="shared" ref="M598:N598" si="398">SUM(M599:M602)</f>
        <v>3452</v>
      </c>
      <c r="N598" s="149">
        <f t="shared" si="398"/>
        <v>1928.4</v>
      </c>
      <c r="O598" s="149">
        <f t="shared" ref="O598:W598" si="399">SUM(O599:O602)</f>
        <v>3529.1</v>
      </c>
      <c r="P598" s="149">
        <f t="shared" si="399"/>
        <v>3529.1</v>
      </c>
      <c r="Q598" s="149">
        <f t="shared" si="399"/>
        <v>0</v>
      </c>
      <c r="R598" s="149">
        <f t="shared" si="399"/>
        <v>3801.1</v>
      </c>
      <c r="S598" s="149">
        <f t="shared" si="399"/>
        <v>3801.1</v>
      </c>
      <c r="T598" s="149">
        <f t="shared" si="399"/>
        <v>0</v>
      </c>
      <c r="U598" s="149">
        <f t="shared" si="399"/>
        <v>3965.7000000000003</v>
      </c>
      <c r="V598" s="149">
        <f t="shared" si="399"/>
        <v>3965.7000000000003</v>
      </c>
      <c r="W598" s="150">
        <f t="shared" si="399"/>
        <v>0</v>
      </c>
      <c r="X598" s="151"/>
      <c r="Y598" s="151"/>
      <c r="Z598" s="151"/>
      <c r="AA598" s="151"/>
      <c r="AB598" s="151"/>
      <c r="AC598" s="151"/>
      <c r="AD598" s="151"/>
      <c r="AE598" s="151"/>
      <c r="AF598" s="151"/>
      <c r="AG598" s="151"/>
      <c r="AH598" s="151"/>
      <c r="AI598" s="151"/>
      <c r="AJ598" s="151"/>
      <c r="AK598" s="151"/>
      <c r="AL598" s="151"/>
      <c r="AM598" s="151"/>
      <c r="AN598" s="151"/>
      <c r="AO598" s="151"/>
      <c r="AP598" s="151"/>
      <c r="AQ598" s="151"/>
      <c r="AR598" s="151"/>
      <c r="AS598" s="151"/>
      <c r="AT598" s="151"/>
      <c r="AU598" s="151"/>
      <c r="AV598" s="151"/>
      <c r="AW598" s="151"/>
      <c r="AX598" s="151"/>
      <c r="AY598" s="151"/>
      <c r="AZ598" s="151"/>
      <c r="BA598" s="151"/>
      <c r="BB598" s="151"/>
      <c r="BC598" s="151"/>
      <c r="BD598" s="151"/>
      <c r="BE598" s="151"/>
      <c r="BF598" s="151"/>
      <c r="BG598" s="151"/>
      <c r="BH598" s="151"/>
      <c r="BI598" s="151"/>
      <c r="BJ598" s="151"/>
      <c r="BK598" s="151"/>
      <c r="BL598" s="151"/>
      <c r="BM598" s="151"/>
      <c r="BN598" s="151"/>
      <c r="BO598" s="151"/>
      <c r="BP598" s="151"/>
      <c r="BQ598" s="151"/>
      <c r="BR598" s="151"/>
      <c r="BS598" s="151"/>
      <c r="BT598" s="151"/>
      <c r="BU598" s="151"/>
      <c r="BV598" s="151"/>
      <c r="BW598" s="151"/>
      <c r="BX598" s="151"/>
      <c r="BY598" s="151"/>
      <c r="BZ598" s="151"/>
      <c r="CA598" s="151"/>
      <c r="CB598" s="151"/>
      <c r="CC598" s="151"/>
      <c r="CD598" s="151"/>
      <c r="CE598" s="151"/>
      <c r="CF598" s="151"/>
      <c r="CG598" s="151"/>
      <c r="CH598" s="151"/>
      <c r="CI598" s="151"/>
      <c r="CJ598" s="151"/>
      <c r="CK598" s="151"/>
      <c r="CL598" s="151"/>
      <c r="CM598" s="151"/>
      <c r="CN598" s="151"/>
      <c r="CO598" s="151"/>
      <c r="CP598" s="151"/>
      <c r="CQ598" s="151"/>
      <c r="CR598" s="151"/>
      <c r="CS598" s="151"/>
      <c r="CT598" s="151"/>
      <c r="CU598" s="151"/>
      <c r="CV598" s="151"/>
      <c r="CW598" s="151"/>
      <c r="CX598" s="151"/>
      <c r="CY598" s="151"/>
      <c r="CZ598" s="151"/>
      <c r="DA598" s="151"/>
      <c r="DB598" s="151"/>
      <c r="DC598" s="151"/>
      <c r="DD598" s="151"/>
      <c r="DE598" s="151"/>
      <c r="DF598" s="151"/>
      <c r="DG598" s="151"/>
      <c r="DH598" s="151"/>
      <c r="DI598" s="151"/>
      <c r="DJ598" s="151"/>
      <c r="DK598" s="151"/>
      <c r="DL598" s="151"/>
      <c r="DM598" s="151"/>
      <c r="DN598" s="151"/>
      <c r="DO598" s="151"/>
      <c r="DP598" s="151"/>
      <c r="DQ598" s="151"/>
      <c r="DR598" s="151"/>
      <c r="DS598" s="151"/>
      <c r="DT598" s="151"/>
      <c r="DU598" s="151"/>
      <c r="DV598" s="151"/>
      <c r="DW598" s="151"/>
      <c r="DX598" s="151"/>
      <c r="DY598" s="151"/>
      <c r="DZ598" s="151"/>
      <c r="EA598" s="151"/>
      <c r="EB598" s="151"/>
      <c r="EC598" s="151"/>
      <c r="ED598" s="151"/>
      <c r="EE598" s="151"/>
      <c r="EF598" s="151"/>
      <c r="EG598" s="151"/>
      <c r="EH598" s="151"/>
      <c r="EI598" s="151"/>
      <c r="EJ598" s="151"/>
      <c r="EK598" s="151"/>
      <c r="EL598" s="151"/>
      <c r="EM598" s="151"/>
      <c r="EN598" s="151"/>
      <c r="EO598" s="151"/>
      <c r="EP598" s="151"/>
      <c r="EQ598" s="151"/>
      <c r="ER598" s="151"/>
      <c r="ES598" s="151"/>
      <c r="ET598" s="151"/>
      <c r="EU598" s="151"/>
      <c r="EV598" s="151"/>
      <c r="EW598" s="151"/>
      <c r="EX598" s="151"/>
      <c r="EY598" s="151"/>
      <c r="EZ598" s="151"/>
      <c r="FA598" s="151"/>
      <c r="FB598" s="151"/>
      <c r="FC598" s="151"/>
      <c r="FD598" s="151"/>
      <c r="FE598" s="151"/>
      <c r="FF598" s="151"/>
      <c r="FG598" s="151"/>
      <c r="FH598" s="151"/>
      <c r="FI598" s="151"/>
      <c r="FJ598" s="151"/>
      <c r="FK598" s="151"/>
      <c r="FL598" s="151"/>
      <c r="FM598" s="151"/>
      <c r="FN598" s="151"/>
      <c r="FO598" s="151"/>
      <c r="FP598" s="151"/>
      <c r="FQ598" s="151"/>
      <c r="FR598" s="151"/>
      <c r="FS598" s="151"/>
      <c r="FT598" s="151"/>
      <c r="FU598" s="151"/>
      <c r="FV598" s="151"/>
      <c r="FW598" s="151"/>
      <c r="FX598" s="151"/>
      <c r="FY598" s="151"/>
      <c r="FZ598" s="151"/>
      <c r="GA598" s="151"/>
      <c r="GB598" s="151"/>
      <c r="GC598" s="151"/>
      <c r="GD598" s="151"/>
      <c r="GE598" s="151"/>
      <c r="GF598" s="151"/>
      <c r="GG598" s="151"/>
      <c r="GH598" s="151"/>
      <c r="GI598" s="151"/>
      <c r="GJ598" s="151"/>
      <c r="GK598" s="151"/>
      <c r="GL598" s="151"/>
      <c r="GM598" s="151"/>
      <c r="GN598" s="151"/>
      <c r="GO598" s="151"/>
      <c r="GP598" s="151"/>
      <c r="GQ598" s="151"/>
      <c r="GR598" s="151"/>
      <c r="GS598" s="151"/>
      <c r="GT598" s="151"/>
      <c r="GU598" s="151"/>
      <c r="GV598" s="151"/>
      <c r="GW598" s="151"/>
      <c r="GX598" s="151"/>
      <c r="GY598" s="151"/>
      <c r="GZ598" s="151"/>
      <c r="HA598" s="151"/>
      <c r="HB598" s="151"/>
      <c r="HC598" s="151"/>
      <c r="HD598" s="151"/>
      <c r="HE598" s="151"/>
      <c r="HF598" s="151"/>
      <c r="HG598" s="151"/>
      <c r="HH598" s="151"/>
      <c r="HI598" s="151"/>
      <c r="HJ598" s="151"/>
      <c r="HK598" s="151"/>
      <c r="HL598" s="151"/>
      <c r="HM598" s="151"/>
      <c r="HN598" s="151"/>
      <c r="HO598" s="151"/>
      <c r="HP598" s="151"/>
      <c r="HQ598" s="151"/>
      <c r="HR598" s="151"/>
      <c r="HS598" s="151"/>
      <c r="HT598" s="151"/>
      <c r="HU598" s="151"/>
      <c r="HV598" s="151"/>
      <c r="HW598" s="151"/>
      <c r="HX598" s="151"/>
      <c r="HY598" s="151"/>
      <c r="HZ598" s="151"/>
      <c r="IA598" s="151"/>
      <c r="IB598" s="151"/>
      <c r="IC598" s="151"/>
      <c r="ID598" s="151"/>
      <c r="IE598" s="151"/>
      <c r="IF598" s="151"/>
      <c r="IG598" s="151"/>
      <c r="IH598" s="151"/>
      <c r="II598" s="151"/>
      <c r="IJ598" s="151"/>
      <c r="IK598" s="151"/>
      <c r="IL598" s="151"/>
      <c r="IM598" s="151"/>
      <c r="IN598" s="151"/>
      <c r="IO598" s="151"/>
      <c r="IP598" s="151"/>
      <c r="IQ598" s="151"/>
      <c r="IR598" s="151"/>
      <c r="IS598" s="151"/>
      <c r="IT598" s="151"/>
      <c r="IU598" s="151"/>
      <c r="IV598" s="151"/>
    </row>
    <row r="599" spans="1:256" s="29" customFormat="1">
      <c r="A599" s="698" t="s">
        <v>10</v>
      </c>
      <c r="B599" s="906" t="s">
        <v>72</v>
      </c>
      <c r="C599" s="883"/>
      <c r="D599" s="729"/>
      <c r="E599" s="421" t="s">
        <v>264</v>
      </c>
      <c r="F599" s="421" t="s">
        <v>104</v>
      </c>
      <c r="G599" s="376" t="s">
        <v>969</v>
      </c>
      <c r="H599" s="396">
        <v>100</v>
      </c>
      <c r="I599" s="764" t="s">
        <v>1215</v>
      </c>
      <c r="J599" s="729" t="s">
        <v>1216</v>
      </c>
      <c r="K599" s="390"/>
      <c r="L599" s="15">
        <v>3265.5</v>
      </c>
      <c r="M599" s="15">
        <v>3378.9</v>
      </c>
      <c r="N599" s="15">
        <v>1877.9</v>
      </c>
      <c r="O599" s="15">
        <f>SUM(P599:Q599)</f>
        <v>3464.4</v>
      </c>
      <c r="P599" s="15">
        <v>3464.4</v>
      </c>
      <c r="Q599" s="15">
        <v>0</v>
      </c>
      <c r="R599" s="15">
        <f>SUM(S599:T599)</f>
        <v>3734.1</v>
      </c>
      <c r="S599" s="15">
        <v>3734.1</v>
      </c>
      <c r="T599" s="15"/>
      <c r="U599" s="15">
        <f>SUM(V599:W599)</f>
        <v>3898.3</v>
      </c>
      <c r="V599" s="15">
        <v>3898.3</v>
      </c>
      <c r="W599" s="15"/>
      <c r="X599" s="22"/>
      <c r="Y599" s="22"/>
      <c r="Z599" s="22"/>
      <c r="AA599" s="22"/>
      <c r="AB599" s="22"/>
      <c r="AC599" s="22"/>
      <c r="AD599" s="22"/>
      <c r="AE599" s="22"/>
      <c r="AF599" s="22"/>
      <c r="AG599" s="22"/>
      <c r="AH599" s="22"/>
      <c r="AI599" s="22"/>
      <c r="AJ599" s="22"/>
      <c r="AK599" s="22"/>
      <c r="AL599" s="22"/>
      <c r="AM599" s="22"/>
      <c r="AN599" s="22"/>
      <c r="AO599" s="22"/>
      <c r="AP599" s="22"/>
      <c r="AQ599" s="22"/>
      <c r="AR599" s="22"/>
      <c r="AS599" s="22"/>
      <c r="AT599" s="22"/>
      <c r="AU599" s="22"/>
      <c r="AV599" s="22"/>
      <c r="AW599" s="22"/>
      <c r="AX599" s="22"/>
      <c r="AY599" s="22"/>
      <c r="AZ599" s="22"/>
      <c r="BA599" s="22"/>
      <c r="BB599" s="22"/>
      <c r="BC599" s="22"/>
      <c r="BD599" s="22"/>
      <c r="BE599" s="22"/>
      <c r="BF599" s="22"/>
      <c r="BG599" s="22"/>
      <c r="BH599" s="22"/>
      <c r="BI599" s="22"/>
      <c r="BJ599" s="22"/>
      <c r="BK599" s="22"/>
      <c r="BL599" s="22"/>
      <c r="BM599" s="22"/>
      <c r="BN599" s="22"/>
      <c r="BO599" s="22"/>
      <c r="BP599" s="22"/>
      <c r="BQ599" s="22"/>
      <c r="BR599" s="22"/>
      <c r="BS599" s="22"/>
      <c r="BT599" s="22"/>
      <c r="BU599" s="22"/>
      <c r="BV599" s="22"/>
      <c r="BW599" s="22"/>
      <c r="BX599" s="22"/>
      <c r="BY599" s="22"/>
      <c r="BZ599" s="22"/>
      <c r="CA599" s="22"/>
      <c r="CB599" s="22"/>
      <c r="CC599" s="22"/>
      <c r="CD599" s="22"/>
      <c r="CE599" s="22"/>
      <c r="CF599" s="22"/>
      <c r="CG599" s="22"/>
      <c r="CH599" s="22"/>
      <c r="CI599" s="22"/>
      <c r="CJ599" s="22"/>
      <c r="CK599" s="22"/>
      <c r="CL599" s="22"/>
      <c r="CM599" s="22"/>
      <c r="CN599" s="22"/>
      <c r="CO599" s="22"/>
      <c r="CP599" s="22"/>
      <c r="CQ599" s="22"/>
      <c r="CR599" s="22"/>
      <c r="CS599" s="22"/>
      <c r="CT599" s="22"/>
      <c r="CU599" s="22"/>
      <c r="CV599" s="22"/>
      <c r="CW599" s="22"/>
      <c r="CX599" s="22"/>
      <c r="CY599" s="22"/>
      <c r="CZ599" s="22"/>
      <c r="DA599" s="22"/>
      <c r="DB599" s="22"/>
      <c r="DC599" s="22"/>
      <c r="DD599" s="22"/>
      <c r="DE599" s="22"/>
      <c r="DF599" s="22"/>
      <c r="DG599" s="22"/>
      <c r="DH599" s="22"/>
      <c r="DI599" s="22"/>
      <c r="DJ599" s="22"/>
      <c r="DK599" s="22"/>
      <c r="DL599" s="22"/>
      <c r="DM599" s="22"/>
      <c r="DN599" s="22"/>
      <c r="DO599" s="22"/>
      <c r="DP599" s="22"/>
      <c r="DQ599" s="22"/>
      <c r="DR599" s="22"/>
      <c r="DS599" s="22"/>
      <c r="DT599" s="22"/>
      <c r="DU599" s="22"/>
      <c r="DV599" s="22"/>
      <c r="DW599" s="22"/>
      <c r="DX599" s="22"/>
      <c r="DY599" s="22"/>
      <c r="DZ599" s="22"/>
      <c r="EA599" s="22"/>
      <c r="EB599" s="22"/>
      <c r="EC599" s="22"/>
      <c r="ED599" s="22"/>
      <c r="EE599" s="22"/>
      <c r="EF599" s="22"/>
      <c r="EG599" s="22"/>
      <c r="EH599" s="22"/>
      <c r="EI599" s="22"/>
      <c r="EJ599" s="22"/>
      <c r="EK599" s="22"/>
      <c r="EL599" s="22"/>
      <c r="EM599" s="22"/>
      <c r="EN599" s="22"/>
      <c r="EO599" s="22"/>
      <c r="EP599" s="22"/>
      <c r="EQ599" s="22"/>
      <c r="ER599" s="22"/>
      <c r="ES599" s="22"/>
      <c r="ET599" s="22"/>
      <c r="EU599" s="22"/>
      <c r="EV599" s="22"/>
      <c r="EW599" s="22"/>
      <c r="EX599" s="22"/>
      <c r="EY599" s="22"/>
      <c r="EZ599" s="22"/>
      <c r="FA599" s="22"/>
      <c r="FB599" s="22"/>
      <c r="FC599" s="22"/>
      <c r="FD599" s="22"/>
      <c r="FE599" s="22"/>
      <c r="FF599" s="22"/>
      <c r="FG599" s="22"/>
      <c r="FH599" s="22"/>
      <c r="FI599" s="22"/>
      <c r="FJ599" s="22"/>
      <c r="FK599" s="22"/>
      <c r="FL599" s="22"/>
      <c r="FM599" s="22"/>
      <c r="FN599" s="22"/>
      <c r="FO599" s="22"/>
      <c r="FP599" s="22"/>
      <c r="FQ599" s="22"/>
      <c r="FR599" s="22"/>
      <c r="FS599" s="22"/>
      <c r="FT599" s="22"/>
      <c r="FU599" s="22"/>
      <c r="FV599" s="22"/>
      <c r="FW599" s="22"/>
      <c r="FX599" s="22"/>
      <c r="FY599" s="22"/>
      <c r="FZ599" s="22"/>
      <c r="GA599" s="22"/>
      <c r="GB599" s="22"/>
      <c r="GC599" s="22"/>
      <c r="GD599" s="22"/>
      <c r="GE599" s="22"/>
      <c r="GF599" s="22"/>
      <c r="GG599" s="22"/>
      <c r="GH599" s="22"/>
      <c r="GI599" s="22"/>
      <c r="GJ599" s="22"/>
      <c r="GK599" s="22"/>
      <c r="GL599" s="22"/>
      <c r="GM599" s="22"/>
      <c r="GN599" s="22"/>
      <c r="GO599" s="22"/>
      <c r="GP599" s="22"/>
      <c r="GQ599" s="22"/>
      <c r="GR599" s="22"/>
      <c r="GS599" s="22"/>
      <c r="GT599" s="22"/>
      <c r="GU599" s="22"/>
      <c r="GV599" s="22"/>
      <c r="GW599" s="22"/>
      <c r="GX599" s="22"/>
      <c r="GY599" s="22"/>
      <c r="GZ599" s="22"/>
      <c r="HA599" s="22"/>
      <c r="HB599" s="22"/>
      <c r="HC599" s="22"/>
      <c r="HD599" s="22"/>
      <c r="HE599" s="22"/>
      <c r="HF599" s="22"/>
      <c r="HG599" s="22"/>
      <c r="HH599" s="22"/>
      <c r="HI599" s="22"/>
      <c r="HJ599" s="22"/>
      <c r="HK599" s="22"/>
      <c r="HL599" s="22"/>
      <c r="HM599" s="22"/>
      <c r="HN599" s="22"/>
      <c r="HO599" s="22"/>
      <c r="HP599" s="22"/>
      <c r="HQ599" s="22"/>
      <c r="HR599" s="22"/>
      <c r="HS599" s="22"/>
      <c r="HT599" s="22"/>
      <c r="HU599" s="22"/>
      <c r="HV599" s="22"/>
      <c r="HW599" s="22"/>
      <c r="HX599" s="22"/>
      <c r="HY599" s="22"/>
      <c r="HZ599" s="22"/>
      <c r="IA599" s="22"/>
      <c r="IB599" s="22"/>
      <c r="IC599" s="22"/>
      <c r="ID599" s="22"/>
      <c r="IE599" s="22"/>
      <c r="IF599" s="22"/>
      <c r="IG599" s="22"/>
      <c r="IH599" s="22"/>
      <c r="II599" s="22"/>
      <c r="IJ599" s="22"/>
      <c r="IK599" s="22"/>
      <c r="IL599" s="22"/>
      <c r="IM599" s="22"/>
      <c r="IN599" s="22"/>
      <c r="IO599" s="22"/>
      <c r="IP599" s="22"/>
      <c r="IQ599" s="22"/>
      <c r="IR599" s="22"/>
      <c r="IS599" s="22"/>
      <c r="IT599" s="22"/>
      <c r="IU599" s="22"/>
      <c r="IV599" s="22"/>
    </row>
    <row r="600" spans="1:256" s="29" customFormat="1">
      <c r="A600" s="700"/>
      <c r="B600" s="908"/>
      <c r="C600" s="931"/>
      <c r="D600" s="731"/>
      <c r="E600" s="421" t="s">
        <v>264</v>
      </c>
      <c r="F600" s="421" t="s">
        <v>104</v>
      </c>
      <c r="G600" s="376" t="s">
        <v>169</v>
      </c>
      <c r="H600" s="396">
        <v>100</v>
      </c>
      <c r="I600" s="765"/>
      <c r="J600" s="730"/>
      <c r="K600" s="390"/>
      <c r="L600" s="15">
        <v>438.7</v>
      </c>
      <c r="M600" s="15">
        <v>0</v>
      </c>
      <c r="N600" s="15">
        <v>0</v>
      </c>
      <c r="O600" s="15">
        <v>0</v>
      </c>
      <c r="P600" s="15">
        <v>0</v>
      </c>
      <c r="Q600" s="15">
        <v>0</v>
      </c>
      <c r="R600" s="15">
        <v>0</v>
      </c>
      <c r="S600" s="15">
        <v>0</v>
      </c>
      <c r="T600" s="15"/>
      <c r="U600" s="15">
        <f>SUM(V600:W600)</f>
        <v>0</v>
      </c>
      <c r="V600" s="15">
        <v>0</v>
      </c>
      <c r="W600" s="15"/>
      <c r="X600" s="22"/>
      <c r="Y600" s="22"/>
      <c r="Z600" s="22"/>
      <c r="AA600" s="22"/>
      <c r="AB600" s="22"/>
      <c r="AC600" s="22"/>
      <c r="AD600" s="22"/>
      <c r="AE600" s="22"/>
      <c r="AF600" s="22"/>
      <c r="AG600" s="22"/>
      <c r="AH600" s="22"/>
      <c r="AI600" s="22"/>
      <c r="AJ600" s="22"/>
      <c r="AK600" s="22"/>
      <c r="AL600" s="22"/>
      <c r="AM600" s="22"/>
      <c r="AN600" s="22"/>
      <c r="AO600" s="22"/>
      <c r="AP600" s="22"/>
      <c r="AQ600" s="22"/>
      <c r="AR600" s="22"/>
      <c r="AS600" s="22"/>
      <c r="AT600" s="22"/>
      <c r="AU600" s="22"/>
      <c r="AV600" s="22"/>
      <c r="AW600" s="22"/>
      <c r="AX600" s="22"/>
      <c r="AY600" s="22"/>
      <c r="AZ600" s="22"/>
      <c r="BA600" s="22"/>
      <c r="BB600" s="22"/>
      <c r="BC600" s="22"/>
      <c r="BD600" s="22"/>
      <c r="BE600" s="22"/>
      <c r="BF600" s="22"/>
      <c r="BG600" s="22"/>
      <c r="BH600" s="22"/>
      <c r="BI600" s="22"/>
      <c r="BJ600" s="22"/>
      <c r="BK600" s="22"/>
      <c r="BL600" s="22"/>
      <c r="BM600" s="22"/>
      <c r="BN600" s="22"/>
      <c r="BO600" s="22"/>
      <c r="BP600" s="22"/>
      <c r="BQ600" s="22"/>
      <c r="BR600" s="22"/>
      <c r="BS600" s="22"/>
      <c r="BT600" s="22"/>
      <c r="BU600" s="22"/>
      <c r="BV600" s="22"/>
      <c r="BW600" s="22"/>
      <c r="BX600" s="22"/>
      <c r="BY600" s="22"/>
      <c r="BZ600" s="22"/>
      <c r="CA600" s="22"/>
      <c r="CB600" s="22"/>
      <c r="CC600" s="22"/>
      <c r="CD600" s="22"/>
      <c r="CE600" s="22"/>
      <c r="CF600" s="22"/>
      <c r="CG600" s="22"/>
      <c r="CH600" s="22"/>
      <c r="CI600" s="22"/>
      <c r="CJ600" s="22"/>
      <c r="CK600" s="22"/>
      <c r="CL600" s="22"/>
      <c r="CM600" s="22"/>
      <c r="CN600" s="22"/>
      <c r="CO600" s="22"/>
      <c r="CP600" s="22"/>
      <c r="CQ600" s="22"/>
      <c r="CR600" s="22"/>
      <c r="CS600" s="22"/>
      <c r="CT600" s="22"/>
      <c r="CU600" s="22"/>
      <c r="CV600" s="22"/>
      <c r="CW600" s="22"/>
      <c r="CX600" s="22"/>
      <c r="CY600" s="22"/>
      <c r="CZ600" s="22"/>
      <c r="DA600" s="22"/>
      <c r="DB600" s="22"/>
      <c r="DC600" s="22"/>
      <c r="DD600" s="22"/>
      <c r="DE600" s="22"/>
      <c r="DF600" s="22"/>
      <c r="DG600" s="22"/>
      <c r="DH600" s="22"/>
      <c r="DI600" s="22"/>
      <c r="DJ600" s="22"/>
      <c r="DK600" s="22"/>
      <c r="DL600" s="22"/>
      <c r="DM600" s="22"/>
      <c r="DN600" s="22"/>
      <c r="DO600" s="22"/>
      <c r="DP600" s="22"/>
      <c r="DQ600" s="22"/>
      <c r="DR600" s="22"/>
      <c r="DS600" s="22"/>
      <c r="DT600" s="22"/>
      <c r="DU600" s="22"/>
      <c r="DV600" s="22"/>
      <c r="DW600" s="22"/>
      <c r="DX600" s="22"/>
      <c r="DY600" s="22"/>
      <c r="DZ600" s="22"/>
      <c r="EA600" s="22"/>
      <c r="EB600" s="22"/>
      <c r="EC600" s="22"/>
      <c r="ED600" s="22"/>
      <c r="EE600" s="22"/>
      <c r="EF600" s="22"/>
      <c r="EG600" s="22"/>
      <c r="EH600" s="22"/>
      <c r="EI600" s="22"/>
      <c r="EJ600" s="22"/>
      <c r="EK600" s="22"/>
      <c r="EL600" s="22"/>
      <c r="EM600" s="22"/>
      <c r="EN600" s="22"/>
      <c r="EO600" s="22"/>
      <c r="EP600" s="22"/>
      <c r="EQ600" s="22"/>
      <c r="ER600" s="22"/>
      <c r="ES600" s="22"/>
      <c r="ET600" s="22"/>
      <c r="EU600" s="22"/>
      <c r="EV600" s="22"/>
      <c r="EW600" s="22"/>
      <c r="EX600" s="22"/>
      <c r="EY600" s="22"/>
      <c r="EZ600" s="22"/>
      <c r="FA600" s="22"/>
      <c r="FB600" s="22"/>
      <c r="FC600" s="22"/>
      <c r="FD600" s="22"/>
      <c r="FE600" s="22"/>
      <c r="FF600" s="22"/>
      <c r="FG600" s="22"/>
      <c r="FH600" s="22"/>
      <c r="FI600" s="22"/>
      <c r="FJ600" s="22"/>
      <c r="FK600" s="22"/>
      <c r="FL600" s="22"/>
      <c r="FM600" s="22"/>
      <c r="FN600" s="22"/>
      <c r="FO600" s="22"/>
      <c r="FP600" s="22"/>
      <c r="FQ600" s="22"/>
      <c r="FR600" s="22"/>
      <c r="FS600" s="22"/>
      <c r="FT600" s="22"/>
      <c r="FU600" s="22"/>
      <c r="FV600" s="22"/>
      <c r="FW600" s="22"/>
      <c r="FX600" s="22"/>
      <c r="FY600" s="22"/>
      <c r="FZ600" s="22"/>
      <c r="GA600" s="22"/>
      <c r="GB600" s="22"/>
      <c r="GC600" s="22"/>
      <c r="GD600" s="22"/>
      <c r="GE600" s="22"/>
      <c r="GF600" s="22"/>
      <c r="GG600" s="22"/>
      <c r="GH600" s="22"/>
      <c r="GI600" s="22"/>
      <c r="GJ600" s="22"/>
      <c r="GK600" s="22"/>
      <c r="GL600" s="22"/>
      <c r="GM600" s="22"/>
      <c r="GN600" s="22"/>
      <c r="GO600" s="22"/>
      <c r="GP600" s="22"/>
      <c r="GQ600" s="22"/>
      <c r="GR600" s="22"/>
      <c r="GS600" s="22"/>
      <c r="GT600" s="22"/>
      <c r="GU600" s="22"/>
      <c r="GV600" s="22"/>
      <c r="GW600" s="22"/>
      <c r="GX600" s="22"/>
      <c r="GY600" s="22"/>
      <c r="GZ600" s="22"/>
      <c r="HA600" s="22"/>
      <c r="HB600" s="22"/>
      <c r="HC600" s="22"/>
      <c r="HD600" s="22"/>
      <c r="HE600" s="22"/>
      <c r="HF600" s="22"/>
      <c r="HG600" s="22"/>
      <c r="HH600" s="22"/>
      <c r="HI600" s="22"/>
      <c r="HJ600" s="22"/>
      <c r="HK600" s="22"/>
      <c r="HL600" s="22"/>
      <c r="HM600" s="22"/>
      <c r="HN600" s="22"/>
      <c r="HO600" s="22"/>
      <c r="HP600" s="22"/>
      <c r="HQ600" s="22"/>
      <c r="HR600" s="22"/>
      <c r="HS600" s="22"/>
      <c r="HT600" s="22"/>
      <c r="HU600" s="22"/>
      <c r="HV600" s="22"/>
      <c r="HW600" s="22"/>
      <c r="HX600" s="22"/>
      <c r="HY600" s="22"/>
      <c r="HZ600" s="22"/>
      <c r="IA600" s="22"/>
      <c r="IB600" s="22"/>
      <c r="IC600" s="22"/>
      <c r="ID600" s="22"/>
      <c r="IE600" s="22"/>
      <c r="IF600" s="22"/>
      <c r="IG600" s="22"/>
      <c r="IH600" s="22"/>
      <c r="II600" s="22"/>
      <c r="IJ600" s="22"/>
      <c r="IK600" s="22"/>
      <c r="IL600" s="22"/>
      <c r="IM600" s="22"/>
      <c r="IN600" s="22"/>
      <c r="IO600" s="22"/>
      <c r="IP600" s="22"/>
      <c r="IQ600" s="22"/>
      <c r="IR600" s="22"/>
      <c r="IS600" s="22"/>
      <c r="IT600" s="22"/>
      <c r="IU600" s="22"/>
      <c r="IV600" s="22"/>
    </row>
    <row r="601" spans="1:256" s="29" customFormat="1" ht="31.5">
      <c r="A601" s="406" t="s">
        <v>11</v>
      </c>
      <c r="B601" s="388" t="s">
        <v>73</v>
      </c>
      <c r="C601" s="185"/>
      <c r="D601" s="420"/>
      <c r="E601" s="421" t="s">
        <v>264</v>
      </c>
      <c r="F601" s="421" t="s">
        <v>104</v>
      </c>
      <c r="G601" s="376" t="s">
        <v>969</v>
      </c>
      <c r="H601" s="396">
        <v>200</v>
      </c>
      <c r="I601" s="765"/>
      <c r="J601" s="730"/>
      <c r="K601" s="420"/>
      <c r="L601" s="15">
        <v>163.1</v>
      </c>
      <c r="M601" s="15">
        <v>69.400000000000006</v>
      </c>
      <c r="N601" s="15">
        <v>48</v>
      </c>
      <c r="O601" s="15">
        <f>SUM(P601:Q601)</f>
        <v>64.7</v>
      </c>
      <c r="P601" s="15">
        <v>64.7</v>
      </c>
      <c r="Q601" s="15">
        <v>0</v>
      </c>
      <c r="R601" s="15">
        <f>SUM(S601:T601)</f>
        <v>67</v>
      </c>
      <c r="S601" s="15">
        <v>67</v>
      </c>
      <c r="T601" s="15">
        <v>0</v>
      </c>
      <c r="U601" s="15">
        <f>SUM(V601:W601)</f>
        <v>67.400000000000006</v>
      </c>
      <c r="V601" s="15">
        <v>67.400000000000006</v>
      </c>
      <c r="W601" s="15">
        <v>0</v>
      </c>
      <c r="X601" s="22"/>
      <c r="Y601" s="22"/>
      <c r="Z601" s="22"/>
      <c r="AA601" s="22"/>
      <c r="AB601" s="22"/>
      <c r="AC601" s="22"/>
      <c r="AD601" s="22"/>
      <c r="AE601" s="22"/>
      <c r="AF601" s="22"/>
      <c r="AG601" s="22"/>
      <c r="AH601" s="22"/>
      <c r="AI601" s="22"/>
      <c r="AJ601" s="22"/>
      <c r="AK601" s="22"/>
      <c r="AL601" s="22"/>
      <c r="AM601" s="22"/>
      <c r="AN601" s="22"/>
      <c r="AO601" s="22"/>
      <c r="AP601" s="22"/>
      <c r="AQ601" s="22"/>
      <c r="AR601" s="22"/>
      <c r="AS601" s="22"/>
      <c r="AT601" s="22"/>
      <c r="AU601" s="22"/>
      <c r="AV601" s="22"/>
      <c r="AW601" s="22"/>
      <c r="AX601" s="22"/>
      <c r="AY601" s="22"/>
      <c r="AZ601" s="22"/>
      <c r="BA601" s="22"/>
      <c r="BB601" s="22"/>
      <c r="BC601" s="22"/>
      <c r="BD601" s="22"/>
      <c r="BE601" s="22"/>
      <c r="BF601" s="22"/>
      <c r="BG601" s="22"/>
      <c r="BH601" s="22"/>
      <c r="BI601" s="22"/>
      <c r="BJ601" s="22"/>
      <c r="BK601" s="22"/>
      <c r="BL601" s="22"/>
      <c r="BM601" s="22"/>
      <c r="BN601" s="22"/>
      <c r="BO601" s="22"/>
      <c r="BP601" s="22"/>
      <c r="BQ601" s="22"/>
      <c r="BR601" s="22"/>
      <c r="BS601" s="22"/>
      <c r="BT601" s="22"/>
      <c r="BU601" s="22"/>
      <c r="BV601" s="22"/>
      <c r="BW601" s="22"/>
      <c r="BX601" s="22"/>
      <c r="BY601" s="22"/>
      <c r="BZ601" s="22"/>
      <c r="CA601" s="22"/>
      <c r="CB601" s="22"/>
      <c r="CC601" s="22"/>
      <c r="CD601" s="22"/>
      <c r="CE601" s="22"/>
      <c r="CF601" s="22"/>
      <c r="CG601" s="22"/>
      <c r="CH601" s="22"/>
      <c r="CI601" s="22"/>
      <c r="CJ601" s="22"/>
      <c r="CK601" s="22"/>
      <c r="CL601" s="22"/>
      <c r="CM601" s="22"/>
      <c r="CN601" s="22"/>
      <c r="CO601" s="22"/>
      <c r="CP601" s="22"/>
      <c r="CQ601" s="22"/>
      <c r="CR601" s="22"/>
      <c r="CS601" s="22"/>
      <c r="CT601" s="22"/>
      <c r="CU601" s="22"/>
      <c r="CV601" s="22"/>
      <c r="CW601" s="22"/>
      <c r="CX601" s="22"/>
      <c r="CY601" s="22"/>
      <c r="CZ601" s="22"/>
      <c r="DA601" s="22"/>
      <c r="DB601" s="22"/>
      <c r="DC601" s="22"/>
      <c r="DD601" s="22"/>
      <c r="DE601" s="22"/>
      <c r="DF601" s="22"/>
      <c r="DG601" s="22"/>
      <c r="DH601" s="22"/>
      <c r="DI601" s="22"/>
      <c r="DJ601" s="22"/>
      <c r="DK601" s="22"/>
      <c r="DL601" s="22"/>
      <c r="DM601" s="22"/>
      <c r="DN601" s="22"/>
      <c r="DO601" s="22"/>
      <c r="DP601" s="22"/>
      <c r="DQ601" s="22"/>
      <c r="DR601" s="22"/>
      <c r="DS601" s="22"/>
      <c r="DT601" s="22"/>
      <c r="DU601" s="22"/>
      <c r="DV601" s="22"/>
      <c r="DW601" s="22"/>
      <c r="DX601" s="22"/>
      <c r="DY601" s="22"/>
      <c r="DZ601" s="22"/>
      <c r="EA601" s="22"/>
      <c r="EB601" s="22"/>
      <c r="EC601" s="22"/>
      <c r="ED601" s="22"/>
      <c r="EE601" s="22"/>
      <c r="EF601" s="22"/>
      <c r="EG601" s="22"/>
      <c r="EH601" s="22"/>
      <c r="EI601" s="22"/>
      <c r="EJ601" s="22"/>
      <c r="EK601" s="22"/>
      <c r="EL601" s="22"/>
      <c r="EM601" s="22"/>
      <c r="EN601" s="22"/>
      <c r="EO601" s="22"/>
      <c r="EP601" s="22"/>
      <c r="EQ601" s="22"/>
      <c r="ER601" s="22"/>
      <c r="ES601" s="22"/>
      <c r="ET601" s="22"/>
      <c r="EU601" s="22"/>
      <c r="EV601" s="22"/>
      <c r="EW601" s="22"/>
      <c r="EX601" s="22"/>
      <c r="EY601" s="22"/>
      <c r="EZ601" s="22"/>
      <c r="FA601" s="22"/>
      <c r="FB601" s="22"/>
      <c r="FC601" s="22"/>
      <c r="FD601" s="22"/>
      <c r="FE601" s="22"/>
      <c r="FF601" s="22"/>
      <c r="FG601" s="22"/>
      <c r="FH601" s="22"/>
      <c r="FI601" s="22"/>
      <c r="FJ601" s="22"/>
      <c r="FK601" s="22"/>
      <c r="FL601" s="22"/>
      <c r="FM601" s="22"/>
      <c r="FN601" s="22"/>
      <c r="FO601" s="22"/>
      <c r="FP601" s="22"/>
      <c r="FQ601" s="22"/>
      <c r="FR601" s="22"/>
      <c r="FS601" s="22"/>
      <c r="FT601" s="22"/>
      <c r="FU601" s="22"/>
      <c r="FV601" s="22"/>
      <c r="FW601" s="22"/>
      <c r="FX601" s="22"/>
      <c r="FY601" s="22"/>
      <c r="FZ601" s="22"/>
      <c r="GA601" s="22"/>
      <c r="GB601" s="22"/>
      <c r="GC601" s="22"/>
      <c r="GD601" s="22"/>
      <c r="GE601" s="22"/>
      <c r="GF601" s="22"/>
      <c r="GG601" s="22"/>
      <c r="GH601" s="22"/>
      <c r="GI601" s="22"/>
      <c r="GJ601" s="22"/>
      <c r="GK601" s="22"/>
      <c r="GL601" s="22"/>
      <c r="GM601" s="22"/>
      <c r="GN601" s="22"/>
      <c r="GO601" s="22"/>
      <c r="GP601" s="22"/>
      <c r="GQ601" s="22"/>
      <c r="GR601" s="22"/>
      <c r="GS601" s="22"/>
      <c r="GT601" s="22"/>
      <c r="GU601" s="22"/>
      <c r="GV601" s="22"/>
      <c r="GW601" s="22"/>
      <c r="GX601" s="22"/>
      <c r="GY601" s="22"/>
      <c r="GZ601" s="22"/>
      <c r="HA601" s="22"/>
      <c r="HB601" s="22"/>
      <c r="HC601" s="22"/>
      <c r="HD601" s="22"/>
      <c r="HE601" s="22"/>
      <c r="HF601" s="22"/>
      <c r="HG601" s="22"/>
      <c r="HH601" s="22"/>
      <c r="HI601" s="22"/>
      <c r="HJ601" s="22"/>
      <c r="HK601" s="22"/>
      <c r="HL601" s="22"/>
      <c r="HM601" s="22"/>
      <c r="HN601" s="22"/>
      <c r="HO601" s="22"/>
      <c r="HP601" s="22"/>
      <c r="HQ601" s="22"/>
      <c r="HR601" s="22"/>
      <c r="HS601" s="22"/>
      <c r="HT601" s="22"/>
      <c r="HU601" s="22"/>
      <c r="HV601" s="22"/>
      <c r="HW601" s="22"/>
      <c r="HX601" s="22"/>
      <c r="HY601" s="22"/>
      <c r="HZ601" s="22"/>
      <c r="IA601" s="22"/>
      <c r="IB601" s="22"/>
      <c r="IC601" s="22"/>
      <c r="ID601" s="22"/>
      <c r="IE601" s="22"/>
      <c r="IF601" s="22"/>
      <c r="IG601" s="22"/>
      <c r="IH601" s="22"/>
      <c r="II601" s="22"/>
      <c r="IJ601" s="22"/>
      <c r="IK601" s="22"/>
      <c r="IL601" s="22"/>
      <c r="IM601" s="22"/>
      <c r="IN601" s="22"/>
      <c r="IO601" s="22"/>
      <c r="IP601" s="22"/>
      <c r="IQ601" s="22"/>
      <c r="IR601" s="22"/>
      <c r="IS601" s="22"/>
      <c r="IT601" s="22"/>
      <c r="IU601" s="22"/>
      <c r="IV601" s="22"/>
    </row>
    <row r="602" spans="1:256" s="29" customFormat="1">
      <c r="A602" s="406" t="s">
        <v>21</v>
      </c>
      <c r="B602" s="388" t="s">
        <v>32</v>
      </c>
      <c r="C602" s="185"/>
      <c r="D602" s="420"/>
      <c r="E602" s="421" t="s">
        <v>264</v>
      </c>
      <c r="F602" s="421" t="s">
        <v>104</v>
      </c>
      <c r="G602" s="376" t="s">
        <v>969</v>
      </c>
      <c r="H602" s="396">
        <v>800</v>
      </c>
      <c r="I602" s="849"/>
      <c r="J602" s="731"/>
      <c r="K602" s="420"/>
      <c r="L602" s="15">
        <v>3.1</v>
      </c>
      <c r="M602" s="15">
        <v>3.7</v>
      </c>
      <c r="N602" s="15">
        <v>2.5</v>
      </c>
      <c r="O602" s="15">
        <f>SUM(P602:Q602)</f>
        <v>0</v>
      </c>
      <c r="P602" s="15">
        <v>0</v>
      </c>
      <c r="Q602" s="15">
        <v>0</v>
      </c>
      <c r="R602" s="15">
        <f>SUM(S602:T602)</f>
        <v>0</v>
      </c>
      <c r="S602" s="15">
        <v>0</v>
      </c>
      <c r="T602" s="15"/>
      <c r="U602" s="15">
        <f>SUM(V602:W602)</f>
        <v>0</v>
      </c>
      <c r="V602" s="15">
        <v>0</v>
      </c>
      <c r="W602" s="15"/>
      <c r="X602" s="22"/>
      <c r="Y602" s="22"/>
      <c r="Z602" s="22"/>
      <c r="AA602" s="22"/>
      <c r="AB602" s="22"/>
      <c r="AC602" s="22"/>
      <c r="AD602" s="22"/>
      <c r="AE602" s="22"/>
      <c r="AF602" s="22"/>
      <c r="AG602" s="22"/>
      <c r="AH602" s="22"/>
      <c r="AI602" s="22"/>
      <c r="AJ602" s="22"/>
      <c r="AK602" s="22"/>
      <c r="AL602" s="22"/>
      <c r="AM602" s="22"/>
      <c r="AN602" s="22"/>
      <c r="AO602" s="22"/>
      <c r="AP602" s="22"/>
      <c r="AQ602" s="22"/>
      <c r="AR602" s="22"/>
      <c r="AS602" s="22"/>
      <c r="AT602" s="22"/>
      <c r="AU602" s="22"/>
      <c r="AV602" s="22"/>
      <c r="AW602" s="22"/>
      <c r="AX602" s="22"/>
      <c r="AY602" s="22"/>
      <c r="AZ602" s="22"/>
      <c r="BA602" s="22"/>
      <c r="BB602" s="22"/>
      <c r="BC602" s="22"/>
      <c r="BD602" s="22"/>
      <c r="BE602" s="22"/>
      <c r="BF602" s="22"/>
      <c r="BG602" s="22"/>
      <c r="BH602" s="22"/>
      <c r="BI602" s="22"/>
      <c r="BJ602" s="22"/>
      <c r="BK602" s="22"/>
      <c r="BL602" s="22"/>
      <c r="BM602" s="22"/>
      <c r="BN602" s="22"/>
      <c r="BO602" s="22"/>
      <c r="BP602" s="22"/>
      <c r="BQ602" s="22"/>
      <c r="BR602" s="22"/>
      <c r="BS602" s="22"/>
      <c r="BT602" s="22"/>
      <c r="BU602" s="22"/>
      <c r="BV602" s="22"/>
      <c r="BW602" s="22"/>
      <c r="BX602" s="22"/>
      <c r="BY602" s="22"/>
      <c r="BZ602" s="22"/>
      <c r="CA602" s="22"/>
      <c r="CB602" s="22"/>
      <c r="CC602" s="22"/>
      <c r="CD602" s="22"/>
      <c r="CE602" s="22"/>
      <c r="CF602" s="22"/>
      <c r="CG602" s="22"/>
      <c r="CH602" s="22"/>
      <c r="CI602" s="22"/>
      <c r="CJ602" s="22"/>
      <c r="CK602" s="22"/>
      <c r="CL602" s="22"/>
      <c r="CM602" s="22"/>
      <c r="CN602" s="22"/>
      <c r="CO602" s="22"/>
      <c r="CP602" s="22"/>
      <c r="CQ602" s="22"/>
      <c r="CR602" s="22"/>
      <c r="CS602" s="22"/>
      <c r="CT602" s="22"/>
      <c r="CU602" s="22"/>
      <c r="CV602" s="22"/>
      <c r="CW602" s="22"/>
      <c r="CX602" s="22"/>
      <c r="CY602" s="22"/>
      <c r="CZ602" s="22"/>
      <c r="DA602" s="22"/>
      <c r="DB602" s="22"/>
      <c r="DC602" s="22"/>
      <c r="DD602" s="22"/>
      <c r="DE602" s="22"/>
      <c r="DF602" s="22"/>
      <c r="DG602" s="22"/>
      <c r="DH602" s="22"/>
      <c r="DI602" s="22"/>
      <c r="DJ602" s="22"/>
      <c r="DK602" s="22"/>
      <c r="DL602" s="22"/>
      <c r="DM602" s="22"/>
      <c r="DN602" s="22"/>
      <c r="DO602" s="22"/>
      <c r="DP602" s="22"/>
      <c r="DQ602" s="22"/>
      <c r="DR602" s="22"/>
      <c r="DS602" s="22"/>
      <c r="DT602" s="22"/>
      <c r="DU602" s="22"/>
      <c r="DV602" s="22"/>
      <c r="DW602" s="22"/>
      <c r="DX602" s="22"/>
      <c r="DY602" s="22"/>
      <c r="DZ602" s="22"/>
      <c r="EA602" s="22"/>
      <c r="EB602" s="22"/>
      <c r="EC602" s="22"/>
      <c r="ED602" s="22"/>
      <c r="EE602" s="22"/>
      <c r="EF602" s="22"/>
      <c r="EG602" s="22"/>
      <c r="EH602" s="22"/>
      <c r="EI602" s="22"/>
      <c r="EJ602" s="22"/>
      <c r="EK602" s="22"/>
      <c r="EL602" s="22"/>
      <c r="EM602" s="22"/>
      <c r="EN602" s="22"/>
      <c r="EO602" s="22"/>
      <c r="EP602" s="22"/>
      <c r="EQ602" s="22"/>
      <c r="ER602" s="22"/>
      <c r="ES602" s="22"/>
      <c r="ET602" s="22"/>
      <c r="EU602" s="22"/>
      <c r="EV602" s="22"/>
      <c r="EW602" s="22"/>
      <c r="EX602" s="22"/>
      <c r="EY602" s="22"/>
      <c r="EZ602" s="22"/>
      <c r="FA602" s="22"/>
      <c r="FB602" s="22"/>
      <c r="FC602" s="22"/>
      <c r="FD602" s="22"/>
      <c r="FE602" s="22"/>
      <c r="FF602" s="22"/>
      <c r="FG602" s="22"/>
      <c r="FH602" s="22"/>
      <c r="FI602" s="22"/>
      <c r="FJ602" s="22"/>
      <c r="FK602" s="22"/>
      <c r="FL602" s="22"/>
      <c r="FM602" s="22"/>
      <c r="FN602" s="22"/>
      <c r="FO602" s="22"/>
      <c r="FP602" s="22"/>
      <c r="FQ602" s="22"/>
      <c r="FR602" s="22"/>
      <c r="FS602" s="22"/>
      <c r="FT602" s="22"/>
      <c r="FU602" s="22"/>
      <c r="FV602" s="22"/>
      <c r="FW602" s="22"/>
      <c r="FX602" s="22"/>
      <c r="FY602" s="22"/>
      <c r="FZ602" s="22"/>
      <c r="GA602" s="22"/>
      <c r="GB602" s="22"/>
      <c r="GC602" s="22"/>
      <c r="GD602" s="22"/>
      <c r="GE602" s="22"/>
      <c r="GF602" s="22"/>
      <c r="GG602" s="22"/>
      <c r="GH602" s="22"/>
      <c r="GI602" s="22"/>
      <c r="GJ602" s="22"/>
      <c r="GK602" s="22"/>
      <c r="GL602" s="22"/>
      <c r="GM602" s="22"/>
      <c r="GN602" s="22"/>
      <c r="GO602" s="22"/>
      <c r="GP602" s="22"/>
      <c r="GQ602" s="22"/>
      <c r="GR602" s="22"/>
      <c r="GS602" s="22"/>
      <c r="GT602" s="22"/>
      <c r="GU602" s="22"/>
      <c r="GV602" s="22"/>
      <c r="GW602" s="22"/>
      <c r="GX602" s="22"/>
      <c r="GY602" s="22"/>
      <c r="GZ602" s="22"/>
      <c r="HA602" s="22"/>
      <c r="HB602" s="22"/>
      <c r="HC602" s="22"/>
      <c r="HD602" s="22"/>
      <c r="HE602" s="22"/>
      <c r="HF602" s="22"/>
      <c r="HG602" s="22"/>
      <c r="HH602" s="22"/>
      <c r="HI602" s="22"/>
      <c r="HJ602" s="22"/>
      <c r="HK602" s="22"/>
      <c r="HL602" s="22"/>
      <c r="HM602" s="22"/>
      <c r="HN602" s="22"/>
      <c r="HO602" s="22"/>
      <c r="HP602" s="22"/>
      <c r="HQ602" s="22"/>
      <c r="HR602" s="22"/>
      <c r="HS602" s="22"/>
      <c r="HT602" s="22"/>
      <c r="HU602" s="22"/>
      <c r="HV602" s="22"/>
      <c r="HW602" s="22"/>
      <c r="HX602" s="22"/>
      <c r="HY602" s="22"/>
      <c r="HZ602" s="22"/>
      <c r="IA602" s="22"/>
      <c r="IB602" s="22"/>
      <c r="IC602" s="22"/>
      <c r="ID602" s="22"/>
      <c r="IE602" s="22"/>
      <c r="IF602" s="22"/>
      <c r="IG602" s="22"/>
      <c r="IH602" s="22"/>
      <c r="II602" s="22"/>
      <c r="IJ602" s="22"/>
      <c r="IK602" s="22"/>
      <c r="IL602" s="22"/>
      <c r="IM602" s="22"/>
      <c r="IN602" s="22"/>
      <c r="IO602" s="22"/>
      <c r="IP602" s="22"/>
      <c r="IQ602" s="22"/>
      <c r="IR602" s="22"/>
      <c r="IS602" s="22"/>
      <c r="IT602" s="22"/>
      <c r="IU602" s="22"/>
      <c r="IV602" s="22"/>
    </row>
    <row r="603" spans="1:256" s="29" customFormat="1">
      <c r="A603" s="865" t="s">
        <v>97</v>
      </c>
      <c r="B603" s="866"/>
      <c r="C603" s="866"/>
      <c r="D603" s="866"/>
      <c r="E603" s="866"/>
      <c r="F603" s="866"/>
      <c r="G603" s="866"/>
      <c r="H603" s="866"/>
      <c r="I603" s="866"/>
      <c r="J603" s="866"/>
      <c r="K603" s="866"/>
      <c r="L603" s="149">
        <f t="shared" ref="L603" si="400">SUM(L604,L607,L610)</f>
        <v>5889.5</v>
      </c>
      <c r="M603" s="149">
        <f t="shared" ref="M603:W603" si="401">SUM(M604,M607,M610)</f>
        <v>16637.8</v>
      </c>
      <c r="N603" s="149">
        <f t="shared" si="401"/>
        <v>10033.1</v>
      </c>
      <c r="O603" s="149">
        <f t="shared" si="401"/>
        <v>17772.8</v>
      </c>
      <c r="P603" s="149">
        <f t="shared" si="401"/>
        <v>17772.8</v>
      </c>
      <c r="Q603" s="149">
        <f t="shared" si="401"/>
        <v>0</v>
      </c>
      <c r="R603" s="149">
        <f t="shared" si="401"/>
        <v>9831.4000000000015</v>
      </c>
      <c r="S603" s="149">
        <f t="shared" si="401"/>
        <v>9831.4000000000015</v>
      </c>
      <c r="T603" s="149">
        <f t="shared" si="401"/>
        <v>0</v>
      </c>
      <c r="U603" s="149">
        <f t="shared" si="401"/>
        <v>9869.0000000000018</v>
      </c>
      <c r="V603" s="149">
        <f t="shared" si="401"/>
        <v>9869.0000000000018</v>
      </c>
      <c r="W603" s="150">
        <f t="shared" si="401"/>
        <v>0</v>
      </c>
      <c r="X603" s="151"/>
      <c r="Y603" s="151"/>
      <c r="Z603" s="151"/>
      <c r="AA603" s="151"/>
      <c r="AB603" s="151"/>
      <c r="AC603" s="151"/>
      <c r="AD603" s="151"/>
      <c r="AE603" s="151"/>
      <c r="AF603" s="151"/>
      <c r="AG603" s="151"/>
      <c r="AH603" s="151"/>
      <c r="AI603" s="151"/>
      <c r="AJ603" s="151"/>
      <c r="AK603" s="151"/>
      <c r="AL603" s="151"/>
      <c r="AM603" s="151"/>
      <c r="AN603" s="151"/>
      <c r="AO603" s="151"/>
      <c r="AP603" s="151"/>
      <c r="AQ603" s="151"/>
      <c r="AR603" s="151"/>
      <c r="AS603" s="151"/>
      <c r="AT603" s="151"/>
      <c r="AU603" s="151"/>
      <c r="AV603" s="151"/>
      <c r="AW603" s="151"/>
      <c r="AX603" s="151"/>
      <c r="AY603" s="151"/>
      <c r="AZ603" s="151"/>
      <c r="BA603" s="151"/>
      <c r="BB603" s="151"/>
      <c r="BC603" s="151"/>
      <c r="BD603" s="151"/>
      <c r="BE603" s="151"/>
      <c r="BF603" s="151"/>
      <c r="BG603" s="151"/>
      <c r="BH603" s="151"/>
      <c r="BI603" s="151"/>
      <c r="BJ603" s="151"/>
      <c r="BK603" s="151"/>
      <c r="BL603" s="151"/>
      <c r="BM603" s="151"/>
      <c r="BN603" s="151"/>
      <c r="BO603" s="151"/>
      <c r="BP603" s="151"/>
      <c r="BQ603" s="151"/>
      <c r="BR603" s="151"/>
      <c r="BS603" s="151"/>
      <c r="BT603" s="151"/>
      <c r="BU603" s="151"/>
      <c r="BV603" s="151"/>
      <c r="BW603" s="151"/>
      <c r="BX603" s="151"/>
      <c r="BY603" s="151"/>
      <c r="BZ603" s="151"/>
      <c r="CA603" s="151"/>
      <c r="CB603" s="151"/>
      <c r="CC603" s="151"/>
      <c r="CD603" s="151"/>
      <c r="CE603" s="151"/>
      <c r="CF603" s="151"/>
      <c r="CG603" s="151"/>
      <c r="CH603" s="151"/>
      <c r="CI603" s="151"/>
      <c r="CJ603" s="151"/>
      <c r="CK603" s="151"/>
      <c r="CL603" s="151"/>
      <c r="CM603" s="151"/>
      <c r="CN603" s="151"/>
      <c r="CO603" s="151"/>
      <c r="CP603" s="151"/>
      <c r="CQ603" s="151"/>
      <c r="CR603" s="151"/>
      <c r="CS603" s="151"/>
      <c r="CT603" s="151"/>
      <c r="CU603" s="151"/>
      <c r="CV603" s="151"/>
      <c r="CW603" s="151"/>
      <c r="CX603" s="151"/>
      <c r="CY603" s="151"/>
      <c r="CZ603" s="151"/>
      <c r="DA603" s="151"/>
      <c r="DB603" s="151"/>
      <c r="DC603" s="151"/>
      <c r="DD603" s="151"/>
      <c r="DE603" s="151"/>
      <c r="DF603" s="151"/>
      <c r="DG603" s="151"/>
      <c r="DH603" s="151"/>
      <c r="DI603" s="151"/>
      <c r="DJ603" s="151"/>
      <c r="DK603" s="151"/>
      <c r="DL603" s="151"/>
      <c r="DM603" s="151"/>
      <c r="DN603" s="151"/>
      <c r="DO603" s="151"/>
      <c r="DP603" s="151"/>
      <c r="DQ603" s="151"/>
      <c r="DR603" s="151"/>
      <c r="DS603" s="151"/>
      <c r="DT603" s="151"/>
      <c r="DU603" s="151"/>
      <c r="DV603" s="151"/>
      <c r="DW603" s="151"/>
      <c r="DX603" s="151"/>
      <c r="DY603" s="151"/>
      <c r="DZ603" s="151"/>
      <c r="EA603" s="151"/>
      <c r="EB603" s="151"/>
      <c r="EC603" s="151"/>
      <c r="ED603" s="151"/>
      <c r="EE603" s="151"/>
      <c r="EF603" s="151"/>
      <c r="EG603" s="151"/>
      <c r="EH603" s="151"/>
      <c r="EI603" s="151"/>
      <c r="EJ603" s="151"/>
      <c r="EK603" s="151"/>
      <c r="EL603" s="151"/>
      <c r="EM603" s="151"/>
      <c r="EN603" s="151"/>
      <c r="EO603" s="151"/>
      <c r="EP603" s="151"/>
      <c r="EQ603" s="151"/>
      <c r="ER603" s="151"/>
      <c r="ES603" s="151"/>
      <c r="ET603" s="151"/>
      <c r="EU603" s="151"/>
      <c r="EV603" s="151"/>
      <c r="EW603" s="151"/>
      <c r="EX603" s="151"/>
      <c r="EY603" s="151"/>
      <c r="EZ603" s="151"/>
      <c r="FA603" s="151"/>
      <c r="FB603" s="151"/>
      <c r="FC603" s="151"/>
      <c r="FD603" s="151"/>
      <c r="FE603" s="151"/>
      <c r="FF603" s="151"/>
      <c r="FG603" s="151"/>
      <c r="FH603" s="151"/>
      <c r="FI603" s="151"/>
      <c r="FJ603" s="151"/>
      <c r="FK603" s="151"/>
      <c r="FL603" s="151"/>
      <c r="FM603" s="151"/>
      <c r="FN603" s="151"/>
      <c r="FO603" s="151"/>
      <c r="FP603" s="151"/>
      <c r="FQ603" s="151"/>
      <c r="FR603" s="151"/>
      <c r="FS603" s="151"/>
      <c r="FT603" s="151"/>
      <c r="FU603" s="151"/>
      <c r="FV603" s="151"/>
      <c r="FW603" s="151"/>
      <c r="FX603" s="151"/>
      <c r="FY603" s="151"/>
      <c r="FZ603" s="151"/>
      <c r="GA603" s="151"/>
      <c r="GB603" s="151"/>
      <c r="GC603" s="151"/>
      <c r="GD603" s="151"/>
      <c r="GE603" s="151"/>
      <c r="GF603" s="151"/>
      <c r="GG603" s="151"/>
      <c r="GH603" s="151"/>
      <c r="GI603" s="151"/>
      <c r="GJ603" s="151"/>
      <c r="GK603" s="151"/>
      <c r="GL603" s="151"/>
      <c r="GM603" s="151"/>
      <c r="GN603" s="151"/>
      <c r="GO603" s="151"/>
      <c r="GP603" s="151"/>
      <c r="GQ603" s="151"/>
      <c r="GR603" s="151"/>
      <c r="GS603" s="151"/>
      <c r="GT603" s="151"/>
      <c r="GU603" s="151"/>
      <c r="GV603" s="151"/>
      <c r="GW603" s="151"/>
      <c r="GX603" s="151"/>
      <c r="GY603" s="151"/>
      <c r="GZ603" s="151"/>
      <c r="HA603" s="151"/>
      <c r="HB603" s="151"/>
      <c r="HC603" s="151"/>
      <c r="HD603" s="151"/>
      <c r="HE603" s="151"/>
      <c r="HF603" s="151"/>
      <c r="HG603" s="151"/>
      <c r="HH603" s="151"/>
      <c r="HI603" s="151"/>
      <c r="HJ603" s="151"/>
      <c r="HK603" s="151"/>
      <c r="HL603" s="151"/>
      <c r="HM603" s="151"/>
      <c r="HN603" s="151"/>
      <c r="HO603" s="151"/>
      <c r="HP603" s="151"/>
      <c r="HQ603" s="151"/>
      <c r="HR603" s="151"/>
      <c r="HS603" s="151"/>
      <c r="HT603" s="151"/>
      <c r="HU603" s="151"/>
      <c r="HV603" s="151"/>
      <c r="HW603" s="151"/>
      <c r="HX603" s="151"/>
      <c r="HY603" s="151"/>
      <c r="HZ603" s="151"/>
      <c r="IA603" s="151"/>
      <c r="IB603" s="151"/>
      <c r="IC603" s="151"/>
      <c r="ID603" s="151"/>
      <c r="IE603" s="151"/>
      <c r="IF603" s="151"/>
      <c r="IG603" s="151"/>
      <c r="IH603" s="151"/>
      <c r="II603" s="151"/>
      <c r="IJ603" s="151"/>
      <c r="IK603" s="151"/>
      <c r="IL603" s="151"/>
      <c r="IM603" s="151"/>
      <c r="IN603" s="151"/>
      <c r="IO603" s="151"/>
      <c r="IP603" s="151"/>
      <c r="IQ603" s="151"/>
      <c r="IR603" s="151"/>
      <c r="IS603" s="151"/>
      <c r="IT603" s="151"/>
      <c r="IU603" s="151"/>
      <c r="IV603" s="151"/>
    </row>
    <row r="604" spans="1:256" s="29" customFormat="1">
      <c r="A604" s="406" t="s">
        <v>12</v>
      </c>
      <c r="B604" s="388" t="s">
        <v>59</v>
      </c>
      <c r="C604" s="5"/>
      <c r="D604" s="390"/>
      <c r="E604" s="228"/>
      <c r="F604" s="228"/>
      <c r="G604" s="229"/>
      <c r="H604" s="228">
        <v>100</v>
      </c>
      <c r="I604" s="190"/>
      <c r="J604" s="390"/>
      <c r="K604" s="390"/>
      <c r="L604" s="15">
        <f t="shared" ref="L604" si="402">SUM(L605:L606)</f>
        <v>5820.2</v>
      </c>
      <c r="M604" s="15">
        <f t="shared" ref="M604:W604" si="403">SUM(M605:M606)</f>
        <v>15444.5</v>
      </c>
      <c r="N604" s="15">
        <f t="shared" si="403"/>
        <v>9538.1</v>
      </c>
      <c r="O604" s="15">
        <f t="shared" si="403"/>
        <v>16904.099999999999</v>
      </c>
      <c r="P604" s="15">
        <f t="shared" si="403"/>
        <v>16904.099999999999</v>
      </c>
      <c r="Q604" s="15">
        <f t="shared" si="403"/>
        <v>0</v>
      </c>
      <c r="R604" s="15">
        <f t="shared" si="403"/>
        <v>8931.1</v>
      </c>
      <c r="S604" s="15">
        <f t="shared" si="403"/>
        <v>8931.1</v>
      </c>
      <c r="T604" s="15">
        <f t="shared" si="403"/>
        <v>0</v>
      </c>
      <c r="U604" s="15">
        <f t="shared" si="403"/>
        <v>8965.3000000000011</v>
      </c>
      <c r="V604" s="15">
        <f t="shared" si="403"/>
        <v>8965.3000000000011</v>
      </c>
      <c r="W604" s="9">
        <f t="shared" si="403"/>
        <v>0</v>
      </c>
      <c r="X604" s="22"/>
      <c r="Y604" s="22"/>
      <c r="Z604" s="22"/>
      <c r="AA604" s="22"/>
      <c r="AB604" s="22"/>
      <c r="AC604" s="22"/>
      <c r="AD604" s="22"/>
      <c r="AE604" s="22"/>
      <c r="AF604" s="22"/>
      <c r="AG604" s="22"/>
      <c r="AH604" s="22"/>
      <c r="AI604" s="22"/>
      <c r="AJ604" s="22"/>
      <c r="AK604" s="22"/>
      <c r="AL604" s="22"/>
      <c r="AM604" s="22"/>
      <c r="AN604" s="22"/>
      <c r="AO604" s="22"/>
      <c r="AP604" s="22"/>
      <c r="AQ604" s="22"/>
      <c r="AR604" s="22"/>
      <c r="AS604" s="22"/>
      <c r="AT604" s="22"/>
      <c r="AU604" s="22"/>
      <c r="AV604" s="22"/>
      <c r="AW604" s="22"/>
      <c r="AX604" s="22"/>
      <c r="AY604" s="22"/>
      <c r="AZ604" s="22"/>
      <c r="BA604" s="22"/>
      <c r="BB604" s="22"/>
      <c r="BC604" s="22"/>
      <c r="BD604" s="22"/>
      <c r="BE604" s="22"/>
      <c r="BF604" s="22"/>
      <c r="BG604" s="22"/>
      <c r="BH604" s="22"/>
      <c r="BI604" s="22"/>
      <c r="BJ604" s="22"/>
      <c r="BK604" s="22"/>
      <c r="BL604" s="22"/>
      <c r="BM604" s="22"/>
      <c r="BN604" s="22"/>
      <c r="BO604" s="22"/>
      <c r="BP604" s="22"/>
      <c r="BQ604" s="22"/>
      <c r="BR604" s="22"/>
      <c r="BS604" s="22"/>
      <c r="BT604" s="22"/>
      <c r="BU604" s="22"/>
      <c r="BV604" s="22"/>
      <c r="BW604" s="22"/>
      <c r="BX604" s="22"/>
      <c r="BY604" s="22"/>
      <c r="BZ604" s="22"/>
      <c r="CA604" s="22"/>
      <c r="CB604" s="22"/>
      <c r="CC604" s="22"/>
      <c r="CD604" s="22"/>
      <c r="CE604" s="22"/>
      <c r="CF604" s="22"/>
      <c r="CG604" s="22"/>
      <c r="CH604" s="22"/>
      <c r="CI604" s="22"/>
      <c r="CJ604" s="22"/>
      <c r="CK604" s="22"/>
      <c r="CL604" s="22"/>
      <c r="CM604" s="22"/>
      <c r="CN604" s="22"/>
      <c r="CO604" s="22"/>
      <c r="CP604" s="22"/>
      <c r="CQ604" s="22"/>
      <c r="CR604" s="22"/>
      <c r="CS604" s="22"/>
      <c r="CT604" s="22"/>
      <c r="CU604" s="22"/>
      <c r="CV604" s="22"/>
      <c r="CW604" s="22"/>
      <c r="CX604" s="22"/>
      <c r="CY604" s="22"/>
      <c r="CZ604" s="22"/>
      <c r="DA604" s="22"/>
      <c r="DB604" s="22"/>
      <c r="DC604" s="22"/>
      <c r="DD604" s="22"/>
      <c r="DE604" s="22"/>
      <c r="DF604" s="22"/>
      <c r="DG604" s="22"/>
      <c r="DH604" s="22"/>
      <c r="DI604" s="22"/>
      <c r="DJ604" s="22"/>
      <c r="DK604" s="22"/>
      <c r="DL604" s="22"/>
      <c r="DM604" s="22"/>
      <c r="DN604" s="22"/>
      <c r="DO604" s="22"/>
      <c r="DP604" s="22"/>
      <c r="DQ604" s="22"/>
      <c r="DR604" s="22"/>
      <c r="DS604" s="22"/>
      <c r="DT604" s="22"/>
      <c r="DU604" s="22"/>
      <c r="DV604" s="22"/>
      <c r="DW604" s="22"/>
      <c r="DX604" s="22"/>
      <c r="DY604" s="22"/>
      <c r="DZ604" s="22"/>
      <c r="EA604" s="22"/>
      <c r="EB604" s="22"/>
      <c r="EC604" s="22"/>
      <c r="ED604" s="22"/>
      <c r="EE604" s="22"/>
      <c r="EF604" s="22"/>
      <c r="EG604" s="22"/>
      <c r="EH604" s="22"/>
      <c r="EI604" s="22"/>
      <c r="EJ604" s="22"/>
      <c r="EK604" s="22"/>
      <c r="EL604" s="22"/>
      <c r="EM604" s="22"/>
      <c r="EN604" s="22"/>
      <c r="EO604" s="22"/>
      <c r="EP604" s="22"/>
      <c r="EQ604" s="22"/>
      <c r="ER604" s="22"/>
      <c r="ES604" s="22"/>
      <c r="ET604" s="22"/>
      <c r="EU604" s="22"/>
      <c r="EV604" s="22"/>
      <c r="EW604" s="22"/>
      <c r="EX604" s="22"/>
      <c r="EY604" s="22"/>
      <c r="EZ604" s="22"/>
      <c r="FA604" s="22"/>
      <c r="FB604" s="22"/>
      <c r="FC604" s="22"/>
      <c r="FD604" s="22"/>
      <c r="FE604" s="22"/>
      <c r="FF604" s="22"/>
      <c r="FG604" s="22"/>
      <c r="FH604" s="22"/>
      <c r="FI604" s="22"/>
      <c r="FJ604" s="22"/>
      <c r="FK604" s="22"/>
      <c r="FL604" s="22"/>
      <c r="FM604" s="22"/>
      <c r="FN604" s="22"/>
      <c r="FO604" s="22"/>
      <c r="FP604" s="22"/>
      <c r="FQ604" s="22"/>
      <c r="FR604" s="22"/>
      <c r="FS604" s="22"/>
      <c r="FT604" s="22"/>
      <c r="FU604" s="22"/>
      <c r="FV604" s="22"/>
      <c r="FW604" s="22"/>
      <c r="FX604" s="22"/>
      <c r="FY604" s="22"/>
      <c r="FZ604" s="22"/>
      <c r="GA604" s="22"/>
      <c r="GB604" s="22"/>
      <c r="GC604" s="22"/>
      <c r="GD604" s="22"/>
      <c r="GE604" s="22"/>
      <c r="GF604" s="22"/>
      <c r="GG604" s="22"/>
      <c r="GH604" s="22"/>
      <c r="GI604" s="22"/>
      <c r="GJ604" s="22"/>
      <c r="GK604" s="22"/>
      <c r="GL604" s="22"/>
      <c r="GM604" s="22"/>
      <c r="GN604" s="22"/>
      <c r="GO604" s="22"/>
      <c r="GP604" s="22"/>
      <c r="GQ604" s="22"/>
      <c r="GR604" s="22"/>
      <c r="GS604" s="22"/>
      <c r="GT604" s="22"/>
      <c r="GU604" s="22"/>
      <c r="GV604" s="22"/>
      <c r="GW604" s="22"/>
      <c r="GX604" s="22"/>
      <c r="GY604" s="22"/>
      <c r="GZ604" s="22"/>
      <c r="HA604" s="22"/>
      <c r="HB604" s="22"/>
      <c r="HC604" s="22"/>
      <c r="HD604" s="22"/>
      <c r="HE604" s="22"/>
      <c r="HF604" s="22"/>
      <c r="HG604" s="22"/>
      <c r="HH604" s="22"/>
      <c r="HI604" s="22"/>
      <c r="HJ604" s="22"/>
      <c r="HK604" s="22"/>
      <c r="HL604" s="22"/>
      <c r="HM604" s="22"/>
      <c r="HN604" s="22"/>
      <c r="HO604" s="22"/>
      <c r="HP604" s="22"/>
      <c r="HQ604" s="22"/>
      <c r="HR604" s="22"/>
      <c r="HS604" s="22"/>
      <c r="HT604" s="22"/>
      <c r="HU604" s="22"/>
      <c r="HV604" s="22"/>
      <c r="HW604" s="22"/>
      <c r="HX604" s="22"/>
      <c r="HY604" s="22"/>
      <c r="HZ604" s="22"/>
      <c r="IA604" s="22"/>
      <c r="IB604" s="22"/>
      <c r="IC604" s="22"/>
      <c r="ID604" s="22"/>
      <c r="IE604" s="22"/>
      <c r="IF604" s="22"/>
      <c r="IG604" s="22"/>
      <c r="IH604" s="22"/>
      <c r="II604" s="22"/>
      <c r="IJ604" s="22"/>
      <c r="IK604" s="22"/>
      <c r="IL604" s="22"/>
      <c r="IM604" s="22"/>
      <c r="IN604" s="22"/>
      <c r="IO604" s="22"/>
      <c r="IP604" s="22"/>
      <c r="IQ604" s="22"/>
      <c r="IR604" s="22"/>
      <c r="IS604" s="22"/>
      <c r="IT604" s="22"/>
      <c r="IU604" s="22"/>
      <c r="IV604" s="22"/>
    </row>
    <row r="605" spans="1:256" s="29" customFormat="1">
      <c r="A605" s="406" t="s">
        <v>49</v>
      </c>
      <c r="B605" s="388" t="s">
        <v>382</v>
      </c>
      <c r="C605" s="5"/>
      <c r="D605" s="390"/>
      <c r="E605" s="421" t="s">
        <v>264</v>
      </c>
      <c r="F605" s="421" t="s">
        <v>104</v>
      </c>
      <c r="G605" s="376" t="s">
        <v>1751</v>
      </c>
      <c r="H605" s="396">
        <v>100</v>
      </c>
      <c r="I605" s="873" t="s">
        <v>383</v>
      </c>
      <c r="J605" s="729" t="s">
        <v>384</v>
      </c>
      <c r="K605" s="390"/>
      <c r="L605" s="15">
        <v>5820.2</v>
      </c>
      <c r="M605" s="90">
        <v>7484.9</v>
      </c>
      <c r="N605" s="15">
        <v>4501.3</v>
      </c>
      <c r="O605" s="15">
        <f>SUM(P605:Q605)</f>
        <v>8601.9</v>
      </c>
      <c r="P605" s="15">
        <v>8601.9</v>
      </c>
      <c r="Q605" s="15">
        <v>0</v>
      </c>
      <c r="R605" s="15">
        <f>SUM(S605:T605)</f>
        <v>8914.9</v>
      </c>
      <c r="S605" s="15">
        <v>8914.9</v>
      </c>
      <c r="T605" s="15">
        <v>0</v>
      </c>
      <c r="U605" s="15">
        <f>SUM(V605:W605)</f>
        <v>8949.1</v>
      </c>
      <c r="V605" s="15">
        <v>8949.1</v>
      </c>
      <c r="W605" s="9">
        <v>0</v>
      </c>
      <c r="X605" s="22"/>
      <c r="Y605" s="22"/>
      <c r="Z605" s="22"/>
      <c r="AA605" s="22"/>
      <c r="AB605" s="22"/>
      <c r="AC605" s="22"/>
      <c r="AD605" s="22"/>
      <c r="AE605" s="22"/>
      <c r="AF605" s="22"/>
      <c r="AG605" s="22"/>
      <c r="AH605" s="22"/>
      <c r="AI605" s="22"/>
      <c r="AJ605" s="22"/>
      <c r="AK605" s="22"/>
      <c r="AL605" s="22"/>
      <c r="AM605" s="22"/>
      <c r="AN605" s="22"/>
      <c r="AO605" s="22"/>
      <c r="AP605" s="22"/>
      <c r="AQ605" s="22"/>
      <c r="AR605" s="22"/>
      <c r="AS605" s="22"/>
      <c r="AT605" s="22"/>
      <c r="AU605" s="22"/>
      <c r="AV605" s="22"/>
      <c r="AW605" s="22"/>
      <c r="AX605" s="22"/>
      <c r="AY605" s="22"/>
      <c r="AZ605" s="22"/>
      <c r="BA605" s="22"/>
      <c r="BB605" s="22"/>
      <c r="BC605" s="22"/>
      <c r="BD605" s="22"/>
      <c r="BE605" s="22"/>
      <c r="BF605" s="22"/>
      <c r="BG605" s="22"/>
      <c r="BH605" s="22"/>
      <c r="BI605" s="22"/>
      <c r="BJ605" s="22"/>
      <c r="BK605" s="22"/>
      <c r="BL605" s="22"/>
      <c r="BM605" s="22"/>
      <c r="BN605" s="22"/>
      <c r="BO605" s="22"/>
      <c r="BP605" s="22"/>
      <c r="BQ605" s="22"/>
      <c r="BR605" s="22"/>
      <c r="BS605" s="22"/>
      <c r="BT605" s="22"/>
      <c r="BU605" s="22"/>
      <c r="BV605" s="22"/>
      <c r="BW605" s="22"/>
      <c r="BX605" s="22"/>
      <c r="BY605" s="22"/>
      <c r="BZ605" s="22"/>
      <c r="CA605" s="22"/>
      <c r="CB605" s="22"/>
      <c r="CC605" s="22"/>
      <c r="CD605" s="22"/>
      <c r="CE605" s="22"/>
      <c r="CF605" s="22"/>
      <c r="CG605" s="22"/>
      <c r="CH605" s="22"/>
      <c r="CI605" s="22"/>
      <c r="CJ605" s="22"/>
      <c r="CK605" s="22"/>
      <c r="CL605" s="22"/>
      <c r="CM605" s="22"/>
      <c r="CN605" s="22"/>
      <c r="CO605" s="22"/>
      <c r="CP605" s="22"/>
      <c r="CQ605" s="22"/>
      <c r="CR605" s="22"/>
      <c r="CS605" s="22"/>
      <c r="CT605" s="22"/>
      <c r="CU605" s="22"/>
      <c r="CV605" s="22"/>
      <c r="CW605" s="22"/>
      <c r="CX605" s="22"/>
      <c r="CY605" s="22"/>
      <c r="CZ605" s="22"/>
      <c r="DA605" s="22"/>
      <c r="DB605" s="22"/>
      <c r="DC605" s="22"/>
      <c r="DD605" s="22"/>
      <c r="DE605" s="22"/>
      <c r="DF605" s="22"/>
      <c r="DG605" s="22"/>
      <c r="DH605" s="22"/>
      <c r="DI605" s="22"/>
      <c r="DJ605" s="22"/>
      <c r="DK605" s="22"/>
      <c r="DL605" s="22"/>
      <c r="DM605" s="22"/>
      <c r="DN605" s="22"/>
      <c r="DO605" s="22"/>
      <c r="DP605" s="22"/>
      <c r="DQ605" s="22"/>
      <c r="DR605" s="22"/>
      <c r="DS605" s="22"/>
      <c r="DT605" s="22"/>
      <c r="DU605" s="22"/>
      <c r="DV605" s="22"/>
      <c r="DW605" s="22"/>
      <c r="DX605" s="22"/>
      <c r="DY605" s="22"/>
      <c r="DZ605" s="22"/>
      <c r="EA605" s="22"/>
      <c r="EB605" s="22"/>
      <c r="EC605" s="22"/>
      <c r="ED605" s="22"/>
      <c r="EE605" s="22"/>
      <c r="EF605" s="22"/>
      <c r="EG605" s="22"/>
      <c r="EH605" s="22"/>
      <c r="EI605" s="22"/>
      <c r="EJ605" s="22"/>
      <c r="EK605" s="22"/>
      <c r="EL605" s="22"/>
      <c r="EM605" s="22"/>
      <c r="EN605" s="22"/>
      <c r="EO605" s="22"/>
      <c r="EP605" s="22"/>
      <c r="EQ605" s="22"/>
      <c r="ER605" s="22"/>
      <c r="ES605" s="22"/>
      <c r="ET605" s="22"/>
      <c r="EU605" s="22"/>
      <c r="EV605" s="22"/>
      <c r="EW605" s="22"/>
      <c r="EX605" s="22"/>
      <c r="EY605" s="22"/>
      <c r="EZ605" s="22"/>
      <c r="FA605" s="22"/>
      <c r="FB605" s="22"/>
      <c r="FC605" s="22"/>
      <c r="FD605" s="22"/>
      <c r="FE605" s="22"/>
      <c r="FF605" s="22"/>
      <c r="FG605" s="22"/>
      <c r="FH605" s="22"/>
      <c r="FI605" s="22"/>
      <c r="FJ605" s="22"/>
      <c r="FK605" s="22"/>
      <c r="FL605" s="22"/>
      <c r="FM605" s="22"/>
      <c r="FN605" s="22"/>
      <c r="FO605" s="22"/>
      <c r="FP605" s="22"/>
      <c r="FQ605" s="22"/>
      <c r="FR605" s="22"/>
      <c r="FS605" s="22"/>
      <c r="FT605" s="22"/>
      <c r="FU605" s="22"/>
      <c r="FV605" s="22"/>
      <c r="FW605" s="22"/>
      <c r="FX605" s="22"/>
      <c r="FY605" s="22"/>
      <c r="FZ605" s="22"/>
      <c r="GA605" s="22"/>
      <c r="GB605" s="22"/>
      <c r="GC605" s="22"/>
      <c r="GD605" s="22"/>
      <c r="GE605" s="22"/>
      <c r="GF605" s="22"/>
      <c r="GG605" s="22"/>
      <c r="GH605" s="22"/>
      <c r="GI605" s="22"/>
      <c r="GJ605" s="22"/>
      <c r="GK605" s="22"/>
      <c r="GL605" s="22"/>
      <c r="GM605" s="22"/>
      <c r="GN605" s="22"/>
      <c r="GO605" s="22"/>
      <c r="GP605" s="22"/>
      <c r="GQ605" s="22"/>
      <c r="GR605" s="22"/>
      <c r="GS605" s="22"/>
      <c r="GT605" s="22"/>
      <c r="GU605" s="22"/>
      <c r="GV605" s="22"/>
      <c r="GW605" s="22"/>
      <c r="GX605" s="22"/>
      <c r="GY605" s="22"/>
      <c r="GZ605" s="22"/>
      <c r="HA605" s="22"/>
      <c r="HB605" s="22"/>
      <c r="HC605" s="22"/>
      <c r="HD605" s="22"/>
      <c r="HE605" s="22"/>
      <c r="HF605" s="22"/>
      <c r="HG605" s="22"/>
      <c r="HH605" s="22"/>
      <c r="HI605" s="22"/>
      <c r="HJ605" s="22"/>
      <c r="HK605" s="22"/>
      <c r="HL605" s="22"/>
      <c r="HM605" s="22"/>
      <c r="HN605" s="22"/>
      <c r="HO605" s="22"/>
      <c r="HP605" s="22"/>
      <c r="HQ605" s="22"/>
      <c r="HR605" s="22"/>
      <c r="HS605" s="22"/>
      <c r="HT605" s="22"/>
      <c r="HU605" s="22"/>
      <c r="HV605" s="22"/>
      <c r="HW605" s="22"/>
      <c r="HX605" s="22"/>
      <c r="HY605" s="22"/>
      <c r="HZ605" s="22"/>
      <c r="IA605" s="22"/>
      <c r="IB605" s="22"/>
      <c r="IC605" s="22"/>
      <c r="ID605" s="22"/>
      <c r="IE605" s="22"/>
      <c r="IF605" s="22"/>
      <c r="IG605" s="22"/>
      <c r="IH605" s="22"/>
      <c r="II605" s="22"/>
      <c r="IJ605" s="22"/>
      <c r="IK605" s="22"/>
      <c r="IL605" s="22"/>
      <c r="IM605" s="22"/>
      <c r="IN605" s="22"/>
      <c r="IO605" s="22"/>
      <c r="IP605" s="22"/>
      <c r="IQ605" s="22"/>
      <c r="IR605" s="22"/>
      <c r="IS605" s="22"/>
      <c r="IT605" s="22"/>
      <c r="IU605" s="22"/>
      <c r="IV605" s="22"/>
    </row>
    <row r="606" spans="1:256" s="29" customFormat="1">
      <c r="A606" s="406" t="s">
        <v>69</v>
      </c>
      <c r="B606" s="388" t="s">
        <v>385</v>
      </c>
      <c r="C606" s="5"/>
      <c r="D606" s="390"/>
      <c r="E606" s="421" t="s">
        <v>264</v>
      </c>
      <c r="F606" s="421" t="s">
        <v>104</v>
      </c>
      <c r="G606" s="376" t="s">
        <v>1752</v>
      </c>
      <c r="H606" s="396">
        <v>100</v>
      </c>
      <c r="I606" s="875"/>
      <c r="J606" s="730"/>
      <c r="K606" s="390"/>
      <c r="L606" s="15">
        <v>0</v>
      </c>
      <c r="M606" s="15">
        <v>7959.6</v>
      </c>
      <c r="N606" s="15">
        <v>5036.8</v>
      </c>
      <c r="O606" s="15">
        <f>SUM(P606:Q606)</f>
        <v>8302.2000000000007</v>
      </c>
      <c r="P606" s="15">
        <v>8302.2000000000007</v>
      </c>
      <c r="Q606" s="15">
        <v>0</v>
      </c>
      <c r="R606" s="15">
        <f>SUM(S606:T606)</f>
        <v>16.2</v>
      </c>
      <c r="S606" s="15">
        <v>16.2</v>
      </c>
      <c r="T606" s="15">
        <v>0</v>
      </c>
      <c r="U606" s="15">
        <f>SUM(V606:W606)</f>
        <v>16.2</v>
      </c>
      <c r="V606" s="15">
        <v>16.2</v>
      </c>
      <c r="W606" s="9">
        <v>0</v>
      </c>
      <c r="X606" s="22"/>
      <c r="Y606" s="22"/>
      <c r="Z606" s="22"/>
      <c r="AA606" s="22"/>
      <c r="AB606" s="22"/>
      <c r="AC606" s="22"/>
      <c r="AD606" s="22"/>
      <c r="AE606" s="22"/>
      <c r="AF606" s="22"/>
      <c r="AG606" s="22"/>
      <c r="AH606" s="22"/>
      <c r="AI606" s="22"/>
      <c r="AJ606" s="22"/>
      <c r="AK606" s="22"/>
      <c r="AL606" s="22"/>
      <c r="AM606" s="22"/>
      <c r="AN606" s="22"/>
      <c r="AO606" s="22"/>
      <c r="AP606" s="22"/>
      <c r="AQ606" s="22"/>
      <c r="AR606" s="22"/>
      <c r="AS606" s="22"/>
      <c r="AT606" s="22"/>
      <c r="AU606" s="22"/>
      <c r="AV606" s="22"/>
      <c r="AW606" s="22"/>
      <c r="AX606" s="22"/>
      <c r="AY606" s="22"/>
      <c r="AZ606" s="22"/>
      <c r="BA606" s="22"/>
      <c r="BB606" s="22"/>
      <c r="BC606" s="22"/>
      <c r="BD606" s="22"/>
      <c r="BE606" s="22"/>
      <c r="BF606" s="22"/>
      <c r="BG606" s="22"/>
      <c r="BH606" s="22"/>
      <c r="BI606" s="22"/>
      <c r="BJ606" s="22"/>
      <c r="BK606" s="22"/>
      <c r="BL606" s="22"/>
      <c r="BM606" s="22"/>
      <c r="BN606" s="22"/>
      <c r="BO606" s="22"/>
      <c r="BP606" s="22"/>
      <c r="BQ606" s="22"/>
      <c r="BR606" s="22"/>
      <c r="BS606" s="22"/>
      <c r="BT606" s="22"/>
      <c r="BU606" s="22"/>
      <c r="BV606" s="22"/>
      <c r="BW606" s="22"/>
      <c r="BX606" s="22"/>
      <c r="BY606" s="22"/>
      <c r="BZ606" s="22"/>
      <c r="CA606" s="22"/>
      <c r="CB606" s="22"/>
      <c r="CC606" s="22"/>
      <c r="CD606" s="22"/>
      <c r="CE606" s="22"/>
      <c r="CF606" s="22"/>
      <c r="CG606" s="22"/>
      <c r="CH606" s="22"/>
      <c r="CI606" s="22"/>
      <c r="CJ606" s="22"/>
      <c r="CK606" s="22"/>
      <c r="CL606" s="22"/>
      <c r="CM606" s="22"/>
      <c r="CN606" s="22"/>
      <c r="CO606" s="22"/>
      <c r="CP606" s="22"/>
      <c r="CQ606" s="22"/>
      <c r="CR606" s="22"/>
      <c r="CS606" s="22"/>
      <c r="CT606" s="22"/>
      <c r="CU606" s="22"/>
      <c r="CV606" s="22"/>
      <c r="CW606" s="22"/>
      <c r="CX606" s="22"/>
      <c r="CY606" s="22"/>
      <c r="CZ606" s="22"/>
      <c r="DA606" s="22"/>
      <c r="DB606" s="22"/>
      <c r="DC606" s="22"/>
      <c r="DD606" s="22"/>
      <c r="DE606" s="22"/>
      <c r="DF606" s="22"/>
      <c r="DG606" s="22"/>
      <c r="DH606" s="22"/>
      <c r="DI606" s="22"/>
      <c r="DJ606" s="22"/>
      <c r="DK606" s="22"/>
      <c r="DL606" s="22"/>
      <c r="DM606" s="22"/>
      <c r="DN606" s="22"/>
      <c r="DO606" s="22"/>
      <c r="DP606" s="22"/>
      <c r="DQ606" s="22"/>
      <c r="DR606" s="22"/>
      <c r="DS606" s="22"/>
      <c r="DT606" s="22"/>
      <c r="DU606" s="22"/>
      <c r="DV606" s="22"/>
      <c r="DW606" s="22"/>
      <c r="DX606" s="22"/>
      <c r="DY606" s="22"/>
      <c r="DZ606" s="22"/>
      <c r="EA606" s="22"/>
      <c r="EB606" s="22"/>
      <c r="EC606" s="22"/>
      <c r="ED606" s="22"/>
      <c r="EE606" s="22"/>
      <c r="EF606" s="22"/>
      <c r="EG606" s="22"/>
      <c r="EH606" s="22"/>
      <c r="EI606" s="22"/>
      <c r="EJ606" s="22"/>
      <c r="EK606" s="22"/>
      <c r="EL606" s="22"/>
      <c r="EM606" s="22"/>
      <c r="EN606" s="22"/>
      <c r="EO606" s="22"/>
      <c r="EP606" s="22"/>
      <c r="EQ606" s="22"/>
      <c r="ER606" s="22"/>
      <c r="ES606" s="22"/>
      <c r="ET606" s="22"/>
      <c r="EU606" s="22"/>
      <c r="EV606" s="22"/>
      <c r="EW606" s="22"/>
      <c r="EX606" s="22"/>
      <c r="EY606" s="22"/>
      <c r="EZ606" s="22"/>
      <c r="FA606" s="22"/>
      <c r="FB606" s="22"/>
      <c r="FC606" s="22"/>
      <c r="FD606" s="22"/>
      <c r="FE606" s="22"/>
      <c r="FF606" s="22"/>
      <c r="FG606" s="22"/>
      <c r="FH606" s="22"/>
      <c r="FI606" s="22"/>
      <c r="FJ606" s="22"/>
      <c r="FK606" s="22"/>
      <c r="FL606" s="22"/>
      <c r="FM606" s="22"/>
      <c r="FN606" s="22"/>
      <c r="FO606" s="22"/>
      <c r="FP606" s="22"/>
      <c r="FQ606" s="22"/>
      <c r="FR606" s="22"/>
      <c r="FS606" s="22"/>
      <c r="FT606" s="22"/>
      <c r="FU606" s="22"/>
      <c r="FV606" s="22"/>
      <c r="FW606" s="22"/>
      <c r="FX606" s="22"/>
      <c r="FY606" s="22"/>
      <c r="FZ606" s="22"/>
      <c r="GA606" s="22"/>
      <c r="GB606" s="22"/>
      <c r="GC606" s="22"/>
      <c r="GD606" s="22"/>
      <c r="GE606" s="22"/>
      <c r="GF606" s="22"/>
      <c r="GG606" s="22"/>
      <c r="GH606" s="22"/>
      <c r="GI606" s="22"/>
      <c r="GJ606" s="22"/>
      <c r="GK606" s="22"/>
      <c r="GL606" s="22"/>
      <c r="GM606" s="22"/>
      <c r="GN606" s="22"/>
      <c r="GO606" s="22"/>
      <c r="GP606" s="22"/>
      <c r="GQ606" s="22"/>
      <c r="GR606" s="22"/>
      <c r="GS606" s="22"/>
      <c r="GT606" s="22"/>
      <c r="GU606" s="22"/>
      <c r="GV606" s="22"/>
      <c r="GW606" s="22"/>
      <c r="GX606" s="22"/>
      <c r="GY606" s="22"/>
      <c r="GZ606" s="22"/>
      <c r="HA606" s="22"/>
      <c r="HB606" s="22"/>
      <c r="HC606" s="22"/>
      <c r="HD606" s="22"/>
      <c r="HE606" s="22"/>
      <c r="HF606" s="22"/>
      <c r="HG606" s="22"/>
      <c r="HH606" s="22"/>
      <c r="HI606" s="22"/>
      <c r="HJ606" s="22"/>
      <c r="HK606" s="22"/>
      <c r="HL606" s="22"/>
      <c r="HM606" s="22"/>
      <c r="HN606" s="22"/>
      <c r="HO606" s="22"/>
      <c r="HP606" s="22"/>
      <c r="HQ606" s="22"/>
      <c r="HR606" s="22"/>
      <c r="HS606" s="22"/>
      <c r="HT606" s="22"/>
      <c r="HU606" s="22"/>
      <c r="HV606" s="22"/>
      <c r="HW606" s="22"/>
      <c r="HX606" s="22"/>
      <c r="HY606" s="22"/>
      <c r="HZ606" s="22"/>
      <c r="IA606" s="22"/>
      <c r="IB606" s="22"/>
      <c r="IC606" s="22"/>
      <c r="ID606" s="22"/>
      <c r="IE606" s="22"/>
      <c r="IF606" s="22"/>
      <c r="IG606" s="22"/>
      <c r="IH606" s="22"/>
      <c r="II606" s="22"/>
      <c r="IJ606" s="22"/>
      <c r="IK606" s="22"/>
      <c r="IL606" s="22"/>
      <c r="IM606" s="22"/>
      <c r="IN606" s="22"/>
      <c r="IO606" s="22"/>
      <c r="IP606" s="22"/>
      <c r="IQ606" s="22"/>
      <c r="IR606" s="22"/>
      <c r="IS606" s="22"/>
      <c r="IT606" s="22"/>
      <c r="IU606" s="22"/>
      <c r="IV606" s="22"/>
    </row>
    <row r="607" spans="1:256" s="29" customFormat="1" ht="31.5">
      <c r="A607" s="406" t="s">
        <v>13</v>
      </c>
      <c r="B607" s="388" t="s">
        <v>33</v>
      </c>
      <c r="C607" s="185"/>
      <c r="D607" s="420"/>
      <c r="E607" s="421"/>
      <c r="F607" s="421"/>
      <c r="G607" s="376"/>
      <c r="H607" s="396">
        <v>200</v>
      </c>
      <c r="I607" s="875"/>
      <c r="J607" s="730"/>
      <c r="K607" s="420"/>
      <c r="L607" s="15">
        <f t="shared" ref="L607" si="404">SUM(L608:L609)</f>
        <v>65.5</v>
      </c>
      <c r="M607" s="15">
        <f t="shared" ref="M607:W607" si="405">SUM(M608:M609)</f>
        <v>1172.8</v>
      </c>
      <c r="N607" s="15">
        <f t="shared" si="405"/>
        <v>489.4</v>
      </c>
      <c r="O607" s="15">
        <f t="shared" si="405"/>
        <v>867.5</v>
      </c>
      <c r="P607" s="15">
        <f t="shared" si="405"/>
        <v>867.5</v>
      </c>
      <c r="Q607" s="15">
        <f t="shared" si="405"/>
        <v>0</v>
      </c>
      <c r="R607" s="15">
        <f t="shared" si="405"/>
        <v>899.1</v>
      </c>
      <c r="S607" s="15">
        <f t="shared" si="405"/>
        <v>899.1</v>
      </c>
      <c r="T607" s="15">
        <f t="shared" si="405"/>
        <v>0</v>
      </c>
      <c r="U607" s="15">
        <f t="shared" si="405"/>
        <v>902.5</v>
      </c>
      <c r="V607" s="15">
        <f t="shared" si="405"/>
        <v>902.5</v>
      </c>
      <c r="W607" s="9">
        <f t="shared" si="405"/>
        <v>0</v>
      </c>
      <c r="X607" s="22"/>
      <c r="Y607" s="22"/>
      <c r="Z607" s="22"/>
      <c r="AA607" s="22"/>
      <c r="AB607" s="22"/>
      <c r="AC607" s="22"/>
      <c r="AD607" s="22"/>
      <c r="AE607" s="22"/>
      <c r="AF607" s="22"/>
      <c r="AG607" s="22"/>
      <c r="AH607" s="22"/>
      <c r="AI607" s="22"/>
      <c r="AJ607" s="22"/>
      <c r="AK607" s="22"/>
      <c r="AL607" s="22"/>
      <c r="AM607" s="22"/>
      <c r="AN607" s="22"/>
      <c r="AO607" s="22"/>
      <c r="AP607" s="22"/>
      <c r="AQ607" s="22"/>
      <c r="AR607" s="22"/>
      <c r="AS607" s="22"/>
      <c r="AT607" s="22"/>
      <c r="AU607" s="22"/>
      <c r="AV607" s="22"/>
      <c r="AW607" s="22"/>
      <c r="AX607" s="22"/>
      <c r="AY607" s="22"/>
      <c r="AZ607" s="22"/>
      <c r="BA607" s="22"/>
      <c r="BB607" s="22"/>
      <c r="BC607" s="22"/>
      <c r="BD607" s="22"/>
      <c r="BE607" s="22"/>
      <c r="BF607" s="22"/>
      <c r="BG607" s="22"/>
      <c r="BH607" s="22"/>
      <c r="BI607" s="22"/>
      <c r="BJ607" s="22"/>
      <c r="BK607" s="22"/>
      <c r="BL607" s="22"/>
      <c r="BM607" s="22"/>
      <c r="BN607" s="22"/>
      <c r="BO607" s="22"/>
      <c r="BP607" s="22"/>
      <c r="BQ607" s="22"/>
      <c r="BR607" s="22"/>
      <c r="BS607" s="22"/>
      <c r="BT607" s="22"/>
      <c r="BU607" s="22"/>
      <c r="BV607" s="22"/>
      <c r="BW607" s="22"/>
      <c r="BX607" s="22"/>
      <c r="BY607" s="22"/>
      <c r="BZ607" s="22"/>
      <c r="CA607" s="22"/>
      <c r="CB607" s="22"/>
      <c r="CC607" s="22"/>
      <c r="CD607" s="22"/>
      <c r="CE607" s="22"/>
      <c r="CF607" s="22"/>
      <c r="CG607" s="22"/>
      <c r="CH607" s="22"/>
      <c r="CI607" s="22"/>
      <c r="CJ607" s="22"/>
      <c r="CK607" s="22"/>
      <c r="CL607" s="22"/>
      <c r="CM607" s="22"/>
      <c r="CN607" s="22"/>
      <c r="CO607" s="22"/>
      <c r="CP607" s="22"/>
      <c r="CQ607" s="22"/>
      <c r="CR607" s="22"/>
      <c r="CS607" s="22"/>
      <c r="CT607" s="22"/>
      <c r="CU607" s="22"/>
      <c r="CV607" s="22"/>
      <c r="CW607" s="22"/>
      <c r="CX607" s="22"/>
      <c r="CY607" s="22"/>
      <c r="CZ607" s="22"/>
      <c r="DA607" s="22"/>
      <c r="DB607" s="22"/>
      <c r="DC607" s="22"/>
      <c r="DD607" s="22"/>
      <c r="DE607" s="22"/>
      <c r="DF607" s="22"/>
      <c r="DG607" s="22"/>
      <c r="DH607" s="22"/>
      <c r="DI607" s="22"/>
      <c r="DJ607" s="22"/>
      <c r="DK607" s="22"/>
      <c r="DL607" s="22"/>
      <c r="DM607" s="22"/>
      <c r="DN607" s="22"/>
      <c r="DO607" s="22"/>
      <c r="DP607" s="22"/>
      <c r="DQ607" s="22"/>
      <c r="DR607" s="22"/>
      <c r="DS607" s="22"/>
      <c r="DT607" s="22"/>
      <c r="DU607" s="22"/>
      <c r="DV607" s="22"/>
      <c r="DW607" s="22"/>
      <c r="DX607" s="22"/>
      <c r="DY607" s="22"/>
      <c r="DZ607" s="22"/>
      <c r="EA607" s="22"/>
      <c r="EB607" s="22"/>
      <c r="EC607" s="22"/>
      <c r="ED607" s="22"/>
      <c r="EE607" s="22"/>
      <c r="EF607" s="22"/>
      <c r="EG607" s="22"/>
      <c r="EH607" s="22"/>
      <c r="EI607" s="22"/>
      <c r="EJ607" s="22"/>
      <c r="EK607" s="22"/>
      <c r="EL607" s="22"/>
      <c r="EM607" s="22"/>
      <c r="EN607" s="22"/>
      <c r="EO607" s="22"/>
      <c r="EP607" s="22"/>
      <c r="EQ607" s="22"/>
      <c r="ER607" s="22"/>
      <c r="ES607" s="22"/>
      <c r="ET607" s="22"/>
      <c r="EU607" s="22"/>
      <c r="EV607" s="22"/>
      <c r="EW607" s="22"/>
      <c r="EX607" s="22"/>
      <c r="EY607" s="22"/>
      <c r="EZ607" s="22"/>
      <c r="FA607" s="22"/>
      <c r="FB607" s="22"/>
      <c r="FC607" s="22"/>
      <c r="FD607" s="22"/>
      <c r="FE607" s="22"/>
      <c r="FF607" s="22"/>
      <c r="FG607" s="22"/>
      <c r="FH607" s="22"/>
      <c r="FI607" s="22"/>
      <c r="FJ607" s="22"/>
      <c r="FK607" s="22"/>
      <c r="FL607" s="22"/>
      <c r="FM607" s="22"/>
      <c r="FN607" s="22"/>
      <c r="FO607" s="22"/>
      <c r="FP607" s="22"/>
      <c r="FQ607" s="22"/>
      <c r="FR607" s="22"/>
      <c r="FS607" s="22"/>
      <c r="FT607" s="22"/>
      <c r="FU607" s="22"/>
      <c r="FV607" s="22"/>
      <c r="FW607" s="22"/>
      <c r="FX607" s="22"/>
      <c r="FY607" s="22"/>
      <c r="FZ607" s="22"/>
      <c r="GA607" s="22"/>
      <c r="GB607" s="22"/>
      <c r="GC607" s="22"/>
      <c r="GD607" s="22"/>
      <c r="GE607" s="22"/>
      <c r="GF607" s="22"/>
      <c r="GG607" s="22"/>
      <c r="GH607" s="22"/>
      <c r="GI607" s="22"/>
      <c r="GJ607" s="22"/>
      <c r="GK607" s="22"/>
      <c r="GL607" s="22"/>
      <c r="GM607" s="22"/>
      <c r="GN607" s="22"/>
      <c r="GO607" s="22"/>
      <c r="GP607" s="22"/>
      <c r="GQ607" s="22"/>
      <c r="GR607" s="22"/>
      <c r="GS607" s="22"/>
      <c r="GT607" s="22"/>
      <c r="GU607" s="22"/>
      <c r="GV607" s="22"/>
      <c r="GW607" s="22"/>
      <c r="GX607" s="22"/>
      <c r="GY607" s="22"/>
      <c r="GZ607" s="22"/>
      <c r="HA607" s="22"/>
      <c r="HB607" s="22"/>
      <c r="HC607" s="22"/>
      <c r="HD607" s="22"/>
      <c r="HE607" s="22"/>
      <c r="HF607" s="22"/>
      <c r="HG607" s="22"/>
      <c r="HH607" s="22"/>
      <c r="HI607" s="22"/>
      <c r="HJ607" s="22"/>
      <c r="HK607" s="22"/>
      <c r="HL607" s="22"/>
      <c r="HM607" s="22"/>
      <c r="HN607" s="22"/>
      <c r="HO607" s="22"/>
      <c r="HP607" s="22"/>
      <c r="HQ607" s="22"/>
      <c r="HR607" s="22"/>
      <c r="HS607" s="22"/>
      <c r="HT607" s="22"/>
      <c r="HU607" s="22"/>
      <c r="HV607" s="22"/>
      <c r="HW607" s="22"/>
      <c r="HX607" s="22"/>
      <c r="HY607" s="22"/>
      <c r="HZ607" s="22"/>
      <c r="IA607" s="22"/>
      <c r="IB607" s="22"/>
      <c r="IC607" s="22"/>
      <c r="ID607" s="22"/>
      <c r="IE607" s="22"/>
      <c r="IF607" s="22"/>
      <c r="IG607" s="22"/>
      <c r="IH607" s="22"/>
      <c r="II607" s="22"/>
      <c r="IJ607" s="22"/>
      <c r="IK607" s="22"/>
      <c r="IL607" s="22"/>
      <c r="IM607" s="22"/>
      <c r="IN607" s="22"/>
      <c r="IO607" s="22"/>
      <c r="IP607" s="22"/>
      <c r="IQ607" s="22"/>
      <c r="IR607" s="22"/>
      <c r="IS607" s="22"/>
      <c r="IT607" s="22"/>
      <c r="IU607" s="22"/>
      <c r="IV607" s="22"/>
    </row>
    <row r="608" spans="1:256" s="29" customFormat="1" ht="31.5">
      <c r="A608" s="406" t="s">
        <v>50</v>
      </c>
      <c r="B608" s="388" t="s">
        <v>382</v>
      </c>
      <c r="C608" s="185"/>
      <c r="D608" s="420"/>
      <c r="E608" s="421" t="s">
        <v>264</v>
      </c>
      <c r="F608" s="421" t="s">
        <v>104</v>
      </c>
      <c r="G608" s="376" t="s">
        <v>1753</v>
      </c>
      <c r="H608" s="396">
        <v>200</v>
      </c>
      <c r="I608" s="875"/>
      <c r="J608" s="730"/>
      <c r="K608" s="420"/>
      <c r="L608" s="15">
        <v>65.5</v>
      </c>
      <c r="M608" s="15">
        <v>26</v>
      </c>
      <c r="N608" s="15">
        <v>9.1999999999999993</v>
      </c>
      <c r="O608" s="15">
        <f>SUM(P608:Q608)</f>
        <v>30.9</v>
      </c>
      <c r="P608" s="15">
        <v>30.9</v>
      </c>
      <c r="Q608" s="15">
        <v>0</v>
      </c>
      <c r="R608" s="15">
        <f>SUM(S608:T608)</f>
        <v>32</v>
      </c>
      <c r="S608" s="15">
        <v>32</v>
      </c>
      <c r="T608" s="15"/>
      <c r="U608" s="15">
        <f>SUM(V608:W608)</f>
        <v>32.1</v>
      </c>
      <c r="V608" s="15">
        <v>32.1</v>
      </c>
      <c r="W608" s="9"/>
      <c r="X608" s="22"/>
      <c r="Y608" s="22"/>
      <c r="Z608" s="22"/>
      <c r="AA608" s="22"/>
      <c r="AB608" s="22"/>
      <c r="AC608" s="22"/>
      <c r="AD608" s="22"/>
      <c r="AE608" s="22"/>
      <c r="AF608" s="22"/>
      <c r="AG608" s="22"/>
      <c r="AH608" s="22"/>
      <c r="AI608" s="22"/>
      <c r="AJ608" s="22"/>
      <c r="AK608" s="22"/>
      <c r="AL608" s="22"/>
      <c r="AM608" s="22"/>
      <c r="AN608" s="22"/>
      <c r="AO608" s="22"/>
      <c r="AP608" s="22"/>
      <c r="AQ608" s="22"/>
      <c r="AR608" s="22"/>
      <c r="AS608" s="22"/>
      <c r="AT608" s="22"/>
      <c r="AU608" s="22"/>
      <c r="AV608" s="22"/>
      <c r="AW608" s="22"/>
      <c r="AX608" s="22"/>
      <c r="AY608" s="22"/>
      <c r="AZ608" s="22"/>
      <c r="BA608" s="22"/>
      <c r="BB608" s="22"/>
      <c r="BC608" s="22"/>
      <c r="BD608" s="22"/>
      <c r="BE608" s="22"/>
      <c r="BF608" s="22"/>
      <c r="BG608" s="22"/>
      <c r="BH608" s="22"/>
      <c r="BI608" s="22"/>
      <c r="BJ608" s="22"/>
      <c r="BK608" s="22"/>
      <c r="BL608" s="22"/>
      <c r="BM608" s="22"/>
      <c r="BN608" s="22"/>
      <c r="BO608" s="22"/>
      <c r="BP608" s="22"/>
      <c r="BQ608" s="22"/>
      <c r="BR608" s="22"/>
      <c r="BS608" s="22"/>
      <c r="BT608" s="22"/>
      <c r="BU608" s="22"/>
      <c r="BV608" s="22"/>
      <c r="BW608" s="22"/>
      <c r="BX608" s="22"/>
      <c r="BY608" s="22"/>
      <c r="BZ608" s="22"/>
      <c r="CA608" s="22"/>
      <c r="CB608" s="22"/>
      <c r="CC608" s="22"/>
      <c r="CD608" s="22"/>
      <c r="CE608" s="22"/>
      <c r="CF608" s="22"/>
      <c r="CG608" s="22"/>
      <c r="CH608" s="22"/>
      <c r="CI608" s="22"/>
      <c r="CJ608" s="22"/>
      <c r="CK608" s="22"/>
      <c r="CL608" s="22"/>
      <c r="CM608" s="22"/>
      <c r="CN608" s="22"/>
      <c r="CO608" s="22"/>
      <c r="CP608" s="22"/>
      <c r="CQ608" s="22"/>
      <c r="CR608" s="22"/>
      <c r="CS608" s="22"/>
      <c r="CT608" s="22"/>
      <c r="CU608" s="22"/>
      <c r="CV608" s="22"/>
      <c r="CW608" s="22"/>
      <c r="CX608" s="22"/>
      <c r="CY608" s="22"/>
      <c r="CZ608" s="22"/>
      <c r="DA608" s="22"/>
      <c r="DB608" s="22"/>
      <c r="DC608" s="22"/>
      <c r="DD608" s="22"/>
      <c r="DE608" s="22"/>
      <c r="DF608" s="22"/>
      <c r="DG608" s="22"/>
      <c r="DH608" s="22"/>
      <c r="DI608" s="22"/>
      <c r="DJ608" s="22"/>
      <c r="DK608" s="22"/>
      <c r="DL608" s="22"/>
      <c r="DM608" s="22"/>
      <c r="DN608" s="22"/>
      <c r="DO608" s="22"/>
      <c r="DP608" s="22"/>
      <c r="DQ608" s="22"/>
      <c r="DR608" s="22"/>
      <c r="DS608" s="22"/>
      <c r="DT608" s="22"/>
      <c r="DU608" s="22"/>
      <c r="DV608" s="22"/>
      <c r="DW608" s="22"/>
      <c r="DX608" s="22"/>
      <c r="DY608" s="22"/>
      <c r="DZ608" s="22"/>
      <c r="EA608" s="22"/>
      <c r="EB608" s="22"/>
      <c r="EC608" s="22"/>
      <c r="ED608" s="22"/>
      <c r="EE608" s="22"/>
      <c r="EF608" s="22"/>
      <c r="EG608" s="22"/>
      <c r="EH608" s="22"/>
      <c r="EI608" s="22"/>
      <c r="EJ608" s="22"/>
      <c r="EK608" s="22"/>
      <c r="EL608" s="22"/>
      <c r="EM608" s="22"/>
      <c r="EN608" s="22"/>
      <c r="EO608" s="22"/>
      <c r="EP608" s="22"/>
      <c r="EQ608" s="22"/>
      <c r="ER608" s="22"/>
      <c r="ES608" s="22"/>
      <c r="ET608" s="22"/>
      <c r="EU608" s="22"/>
      <c r="EV608" s="22"/>
      <c r="EW608" s="22"/>
      <c r="EX608" s="22"/>
      <c r="EY608" s="22"/>
      <c r="EZ608" s="22"/>
      <c r="FA608" s="22"/>
      <c r="FB608" s="22"/>
      <c r="FC608" s="22"/>
      <c r="FD608" s="22"/>
      <c r="FE608" s="22"/>
      <c r="FF608" s="22"/>
      <c r="FG608" s="22"/>
      <c r="FH608" s="22"/>
      <c r="FI608" s="22"/>
      <c r="FJ608" s="22"/>
      <c r="FK608" s="22"/>
      <c r="FL608" s="22"/>
      <c r="FM608" s="22"/>
      <c r="FN608" s="22"/>
      <c r="FO608" s="22"/>
      <c r="FP608" s="22"/>
      <c r="FQ608" s="22"/>
      <c r="FR608" s="22"/>
      <c r="FS608" s="22"/>
      <c r="FT608" s="22"/>
      <c r="FU608" s="22"/>
      <c r="FV608" s="22"/>
      <c r="FW608" s="22"/>
      <c r="FX608" s="22"/>
      <c r="FY608" s="22"/>
      <c r="FZ608" s="22"/>
      <c r="GA608" s="22"/>
      <c r="GB608" s="22"/>
      <c r="GC608" s="22"/>
      <c r="GD608" s="22"/>
      <c r="GE608" s="22"/>
      <c r="GF608" s="22"/>
      <c r="GG608" s="22"/>
      <c r="GH608" s="22"/>
      <c r="GI608" s="22"/>
      <c r="GJ608" s="22"/>
      <c r="GK608" s="22"/>
      <c r="GL608" s="22"/>
      <c r="GM608" s="22"/>
      <c r="GN608" s="22"/>
      <c r="GO608" s="22"/>
      <c r="GP608" s="22"/>
      <c r="GQ608" s="22"/>
      <c r="GR608" s="22"/>
      <c r="GS608" s="22"/>
      <c r="GT608" s="22"/>
      <c r="GU608" s="22"/>
      <c r="GV608" s="22"/>
      <c r="GW608" s="22"/>
      <c r="GX608" s="22"/>
      <c r="GY608" s="22"/>
      <c r="GZ608" s="22"/>
      <c r="HA608" s="22"/>
      <c r="HB608" s="22"/>
      <c r="HC608" s="22"/>
      <c r="HD608" s="22"/>
      <c r="HE608" s="22"/>
      <c r="HF608" s="22"/>
      <c r="HG608" s="22"/>
      <c r="HH608" s="22"/>
      <c r="HI608" s="22"/>
      <c r="HJ608" s="22"/>
      <c r="HK608" s="22"/>
      <c r="HL608" s="22"/>
      <c r="HM608" s="22"/>
      <c r="HN608" s="22"/>
      <c r="HO608" s="22"/>
      <c r="HP608" s="22"/>
      <c r="HQ608" s="22"/>
      <c r="HR608" s="22"/>
      <c r="HS608" s="22"/>
      <c r="HT608" s="22"/>
      <c r="HU608" s="22"/>
      <c r="HV608" s="22"/>
      <c r="HW608" s="22"/>
      <c r="HX608" s="22"/>
      <c r="HY608" s="22"/>
      <c r="HZ608" s="22"/>
      <c r="IA608" s="22"/>
      <c r="IB608" s="22"/>
      <c r="IC608" s="22"/>
      <c r="ID608" s="22"/>
      <c r="IE608" s="22"/>
      <c r="IF608" s="22"/>
      <c r="IG608" s="22"/>
      <c r="IH608" s="22"/>
      <c r="II608" s="22"/>
      <c r="IJ608" s="22"/>
      <c r="IK608" s="22"/>
      <c r="IL608" s="22"/>
      <c r="IM608" s="22"/>
      <c r="IN608" s="22"/>
      <c r="IO608" s="22"/>
      <c r="IP608" s="22"/>
      <c r="IQ608" s="22"/>
      <c r="IR608" s="22"/>
      <c r="IS608" s="22"/>
      <c r="IT608" s="22"/>
      <c r="IU608" s="22"/>
      <c r="IV608" s="22"/>
    </row>
    <row r="609" spans="1:256" s="29" customFormat="1">
      <c r="A609" s="406" t="s">
        <v>74</v>
      </c>
      <c r="B609" s="388" t="s">
        <v>385</v>
      </c>
      <c r="C609" s="5"/>
      <c r="D609" s="390"/>
      <c r="E609" s="421"/>
      <c r="F609" s="421"/>
      <c r="G609" s="376"/>
      <c r="H609" s="396">
        <v>200</v>
      </c>
      <c r="I609" s="875"/>
      <c r="J609" s="731"/>
      <c r="K609" s="390"/>
      <c r="L609" s="15">
        <v>0</v>
      </c>
      <c r="M609" s="15">
        <v>1146.8</v>
      </c>
      <c r="N609" s="15">
        <v>480.2</v>
      </c>
      <c r="O609" s="15">
        <f>SUM(P609:Q609)</f>
        <v>836.6</v>
      </c>
      <c r="P609" s="90">
        <v>836.6</v>
      </c>
      <c r="Q609" s="15">
        <v>0</v>
      </c>
      <c r="R609" s="15">
        <f>SUM(S609:T609)</f>
        <v>867.1</v>
      </c>
      <c r="S609" s="90">
        <v>867.1</v>
      </c>
      <c r="T609" s="15">
        <v>0</v>
      </c>
      <c r="U609" s="15">
        <f>SUM(V609:W609)</f>
        <v>870.4</v>
      </c>
      <c r="V609" s="90">
        <v>870.4</v>
      </c>
      <c r="W609" s="9">
        <v>0</v>
      </c>
      <c r="X609" s="22"/>
      <c r="Y609" s="22"/>
      <c r="Z609" s="22"/>
      <c r="AA609" s="22"/>
      <c r="AB609" s="22"/>
      <c r="AC609" s="22"/>
      <c r="AD609" s="22"/>
      <c r="AE609" s="22"/>
      <c r="AF609" s="22"/>
      <c r="AG609" s="22"/>
      <c r="AH609" s="22"/>
      <c r="AI609" s="22"/>
      <c r="AJ609" s="22"/>
      <c r="AK609" s="22"/>
      <c r="AL609" s="22"/>
      <c r="AM609" s="22"/>
      <c r="AN609" s="22"/>
      <c r="AO609" s="22"/>
      <c r="AP609" s="22"/>
      <c r="AQ609" s="22"/>
      <c r="AR609" s="22"/>
      <c r="AS609" s="22"/>
      <c r="AT609" s="22"/>
      <c r="AU609" s="22"/>
      <c r="AV609" s="22"/>
      <c r="AW609" s="22"/>
      <c r="AX609" s="22"/>
      <c r="AY609" s="22"/>
      <c r="AZ609" s="22"/>
      <c r="BA609" s="22"/>
      <c r="BB609" s="22"/>
      <c r="BC609" s="22"/>
      <c r="BD609" s="22"/>
      <c r="BE609" s="22"/>
      <c r="BF609" s="22"/>
      <c r="BG609" s="22"/>
      <c r="BH609" s="22"/>
      <c r="BI609" s="22"/>
      <c r="BJ609" s="22"/>
      <c r="BK609" s="22"/>
      <c r="BL609" s="22"/>
      <c r="BM609" s="22"/>
      <c r="BN609" s="22"/>
      <c r="BO609" s="22"/>
      <c r="BP609" s="22"/>
      <c r="BQ609" s="22"/>
      <c r="BR609" s="22"/>
      <c r="BS609" s="22"/>
      <c r="BT609" s="22"/>
      <c r="BU609" s="22"/>
      <c r="BV609" s="22"/>
      <c r="BW609" s="22"/>
      <c r="BX609" s="22"/>
      <c r="BY609" s="22"/>
      <c r="BZ609" s="22"/>
      <c r="CA609" s="22"/>
      <c r="CB609" s="22"/>
      <c r="CC609" s="22"/>
      <c r="CD609" s="22"/>
      <c r="CE609" s="22"/>
      <c r="CF609" s="22"/>
      <c r="CG609" s="22"/>
      <c r="CH609" s="22"/>
      <c r="CI609" s="22"/>
      <c r="CJ609" s="22"/>
      <c r="CK609" s="22"/>
      <c r="CL609" s="22"/>
      <c r="CM609" s="22"/>
      <c r="CN609" s="22"/>
      <c r="CO609" s="22"/>
      <c r="CP609" s="22"/>
      <c r="CQ609" s="22"/>
      <c r="CR609" s="22"/>
      <c r="CS609" s="22"/>
      <c r="CT609" s="22"/>
      <c r="CU609" s="22"/>
      <c r="CV609" s="22"/>
      <c r="CW609" s="22"/>
      <c r="CX609" s="22"/>
      <c r="CY609" s="22"/>
      <c r="CZ609" s="22"/>
      <c r="DA609" s="22"/>
      <c r="DB609" s="22"/>
      <c r="DC609" s="22"/>
      <c r="DD609" s="22"/>
      <c r="DE609" s="22"/>
      <c r="DF609" s="22"/>
      <c r="DG609" s="22"/>
      <c r="DH609" s="22"/>
      <c r="DI609" s="22"/>
      <c r="DJ609" s="22"/>
      <c r="DK609" s="22"/>
      <c r="DL609" s="22"/>
      <c r="DM609" s="22"/>
      <c r="DN609" s="22"/>
      <c r="DO609" s="22"/>
      <c r="DP609" s="22"/>
      <c r="DQ609" s="22"/>
      <c r="DR609" s="22"/>
      <c r="DS609" s="22"/>
      <c r="DT609" s="22"/>
      <c r="DU609" s="22"/>
      <c r="DV609" s="22"/>
      <c r="DW609" s="22"/>
      <c r="DX609" s="22"/>
      <c r="DY609" s="22"/>
      <c r="DZ609" s="22"/>
      <c r="EA609" s="22"/>
      <c r="EB609" s="22"/>
      <c r="EC609" s="22"/>
      <c r="ED609" s="22"/>
      <c r="EE609" s="22"/>
      <c r="EF609" s="22"/>
      <c r="EG609" s="22"/>
      <c r="EH609" s="22"/>
      <c r="EI609" s="22"/>
      <c r="EJ609" s="22"/>
      <c r="EK609" s="22"/>
      <c r="EL609" s="22"/>
      <c r="EM609" s="22"/>
      <c r="EN609" s="22"/>
      <c r="EO609" s="22"/>
      <c r="EP609" s="22"/>
      <c r="EQ609" s="22"/>
      <c r="ER609" s="22"/>
      <c r="ES609" s="22"/>
      <c r="ET609" s="22"/>
      <c r="EU609" s="22"/>
      <c r="EV609" s="22"/>
      <c r="EW609" s="22"/>
      <c r="EX609" s="22"/>
      <c r="EY609" s="22"/>
      <c r="EZ609" s="22"/>
      <c r="FA609" s="22"/>
      <c r="FB609" s="22"/>
      <c r="FC609" s="22"/>
      <c r="FD609" s="22"/>
      <c r="FE609" s="22"/>
      <c r="FF609" s="22"/>
      <c r="FG609" s="22"/>
      <c r="FH609" s="22"/>
      <c r="FI609" s="22"/>
      <c r="FJ609" s="22"/>
      <c r="FK609" s="22"/>
      <c r="FL609" s="22"/>
      <c r="FM609" s="22"/>
      <c r="FN609" s="22"/>
      <c r="FO609" s="22"/>
      <c r="FP609" s="22"/>
      <c r="FQ609" s="22"/>
      <c r="FR609" s="22"/>
      <c r="FS609" s="22"/>
      <c r="FT609" s="22"/>
      <c r="FU609" s="22"/>
      <c r="FV609" s="22"/>
      <c r="FW609" s="22"/>
      <c r="FX609" s="22"/>
      <c r="FY609" s="22"/>
      <c r="FZ609" s="22"/>
      <c r="GA609" s="22"/>
      <c r="GB609" s="22"/>
      <c r="GC609" s="22"/>
      <c r="GD609" s="22"/>
      <c r="GE609" s="22"/>
      <c r="GF609" s="22"/>
      <c r="GG609" s="22"/>
      <c r="GH609" s="22"/>
      <c r="GI609" s="22"/>
      <c r="GJ609" s="22"/>
      <c r="GK609" s="22"/>
      <c r="GL609" s="22"/>
      <c r="GM609" s="22"/>
      <c r="GN609" s="22"/>
      <c r="GO609" s="22"/>
      <c r="GP609" s="22"/>
      <c r="GQ609" s="22"/>
      <c r="GR609" s="22"/>
      <c r="GS609" s="22"/>
      <c r="GT609" s="22"/>
      <c r="GU609" s="22"/>
      <c r="GV609" s="22"/>
      <c r="GW609" s="22"/>
      <c r="GX609" s="22"/>
      <c r="GY609" s="22"/>
      <c r="GZ609" s="22"/>
      <c r="HA609" s="22"/>
      <c r="HB609" s="22"/>
      <c r="HC609" s="22"/>
      <c r="HD609" s="22"/>
      <c r="HE609" s="22"/>
      <c r="HF609" s="22"/>
      <c r="HG609" s="22"/>
      <c r="HH609" s="22"/>
      <c r="HI609" s="22"/>
      <c r="HJ609" s="22"/>
      <c r="HK609" s="22"/>
      <c r="HL609" s="22"/>
      <c r="HM609" s="22"/>
      <c r="HN609" s="22"/>
      <c r="HO609" s="22"/>
      <c r="HP609" s="22"/>
      <c r="HQ609" s="22"/>
      <c r="HR609" s="22"/>
      <c r="HS609" s="22"/>
      <c r="HT609" s="22"/>
      <c r="HU609" s="22"/>
      <c r="HV609" s="22"/>
      <c r="HW609" s="22"/>
      <c r="HX609" s="22"/>
      <c r="HY609" s="22"/>
      <c r="HZ609" s="22"/>
      <c r="IA609" s="22"/>
      <c r="IB609" s="22"/>
      <c r="IC609" s="22"/>
      <c r="ID609" s="22"/>
      <c r="IE609" s="22"/>
      <c r="IF609" s="22"/>
      <c r="IG609" s="22"/>
      <c r="IH609" s="22"/>
      <c r="II609" s="22"/>
      <c r="IJ609" s="22"/>
      <c r="IK609" s="22"/>
      <c r="IL609" s="22"/>
      <c r="IM609" s="22"/>
      <c r="IN609" s="22"/>
      <c r="IO609" s="22"/>
      <c r="IP609" s="22"/>
      <c r="IQ609" s="22"/>
      <c r="IR609" s="22"/>
      <c r="IS609" s="22"/>
      <c r="IT609" s="22"/>
      <c r="IU609" s="22"/>
      <c r="IV609" s="22"/>
    </row>
    <row r="610" spans="1:256" s="29" customFormat="1">
      <c r="A610" s="406" t="s">
        <v>51</v>
      </c>
      <c r="B610" s="388" t="s">
        <v>32</v>
      </c>
      <c r="C610" s="185"/>
      <c r="D610" s="420"/>
      <c r="E610" s="421"/>
      <c r="F610" s="421"/>
      <c r="G610" s="376"/>
      <c r="H610" s="396">
        <v>800</v>
      </c>
      <c r="I610" s="875"/>
      <c r="J610" s="454"/>
      <c r="K610" s="420"/>
      <c r="L610" s="15">
        <f t="shared" ref="L610" si="406">SUM(L611:L612)</f>
        <v>3.8</v>
      </c>
      <c r="M610" s="15">
        <f t="shared" ref="M610:N610" si="407">SUM(M611:M612)</f>
        <v>20.5</v>
      </c>
      <c r="N610" s="15">
        <f t="shared" si="407"/>
        <v>5.6</v>
      </c>
      <c r="O610" s="15">
        <f t="shared" ref="O610:W610" si="408">SUM(O611:O612)</f>
        <v>1.2</v>
      </c>
      <c r="P610" s="15">
        <f t="shared" si="408"/>
        <v>1.2</v>
      </c>
      <c r="Q610" s="15">
        <f t="shared" si="408"/>
        <v>0</v>
      </c>
      <c r="R610" s="15">
        <f t="shared" si="408"/>
        <v>1.2</v>
      </c>
      <c r="S610" s="15">
        <f t="shared" si="408"/>
        <v>1.2</v>
      </c>
      <c r="T610" s="15">
        <f t="shared" si="408"/>
        <v>0</v>
      </c>
      <c r="U610" s="15">
        <f t="shared" si="408"/>
        <v>1.2</v>
      </c>
      <c r="V610" s="15">
        <f t="shared" si="408"/>
        <v>1.2</v>
      </c>
      <c r="W610" s="9">
        <f t="shared" si="408"/>
        <v>0</v>
      </c>
      <c r="X610" s="22"/>
      <c r="Y610" s="22"/>
      <c r="Z610" s="22"/>
      <c r="AA610" s="22"/>
      <c r="AB610" s="22"/>
      <c r="AC610" s="22"/>
      <c r="AD610" s="22"/>
      <c r="AE610" s="22"/>
      <c r="AF610" s="22"/>
      <c r="AG610" s="22"/>
      <c r="AH610" s="22"/>
      <c r="AI610" s="22"/>
      <c r="AJ610" s="22"/>
      <c r="AK610" s="22"/>
      <c r="AL610" s="22"/>
      <c r="AM610" s="22"/>
      <c r="AN610" s="22"/>
      <c r="AO610" s="22"/>
      <c r="AP610" s="22"/>
      <c r="AQ610" s="22"/>
      <c r="AR610" s="22"/>
      <c r="AS610" s="22"/>
      <c r="AT610" s="22"/>
      <c r="AU610" s="22"/>
      <c r="AV610" s="22"/>
      <c r="AW610" s="22"/>
      <c r="AX610" s="22"/>
      <c r="AY610" s="22"/>
      <c r="AZ610" s="22"/>
      <c r="BA610" s="22"/>
      <c r="BB610" s="22"/>
      <c r="BC610" s="22"/>
      <c r="BD610" s="22"/>
      <c r="BE610" s="22"/>
      <c r="BF610" s="22"/>
      <c r="BG610" s="22"/>
      <c r="BH610" s="22"/>
      <c r="BI610" s="22"/>
      <c r="BJ610" s="22"/>
      <c r="BK610" s="22"/>
      <c r="BL610" s="22"/>
      <c r="BM610" s="22"/>
      <c r="BN610" s="22"/>
      <c r="BO610" s="22"/>
      <c r="BP610" s="22"/>
      <c r="BQ610" s="22"/>
      <c r="BR610" s="22"/>
      <c r="BS610" s="22"/>
      <c r="BT610" s="22"/>
      <c r="BU610" s="22"/>
      <c r="BV610" s="22"/>
      <c r="BW610" s="22"/>
      <c r="BX610" s="22"/>
      <c r="BY610" s="22"/>
      <c r="BZ610" s="22"/>
      <c r="CA610" s="22"/>
      <c r="CB610" s="22"/>
      <c r="CC610" s="22"/>
      <c r="CD610" s="22"/>
      <c r="CE610" s="22"/>
      <c r="CF610" s="22"/>
      <c r="CG610" s="22"/>
      <c r="CH610" s="22"/>
      <c r="CI610" s="22"/>
      <c r="CJ610" s="22"/>
      <c r="CK610" s="22"/>
      <c r="CL610" s="22"/>
      <c r="CM610" s="22"/>
      <c r="CN610" s="22"/>
      <c r="CO610" s="22"/>
      <c r="CP610" s="22"/>
      <c r="CQ610" s="22"/>
      <c r="CR610" s="22"/>
      <c r="CS610" s="22"/>
      <c r="CT610" s="22"/>
      <c r="CU610" s="22"/>
      <c r="CV610" s="22"/>
      <c r="CW610" s="22"/>
      <c r="CX610" s="22"/>
      <c r="CY610" s="22"/>
      <c r="CZ610" s="22"/>
      <c r="DA610" s="22"/>
      <c r="DB610" s="22"/>
      <c r="DC610" s="22"/>
      <c r="DD610" s="22"/>
      <c r="DE610" s="22"/>
      <c r="DF610" s="22"/>
      <c r="DG610" s="22"/>
      <c r="DH610" s="22"/>
      <c r="DI610" s="22"/>
      <c r="DJ610" s="22"/>
      <c r="DK610" s="22"/>
      <c r="DL610" s="22"/>
      <c r="DM610" s="22"/>
      <c r="DN610" s="22"/>
      <c r="DO610" s="22"/>
      <c r="DP610" s="22"/>
      <c r="DQ610" s="22"/>
      <c r="DR610" s="22"/>
      <c r="DS610" s="22"/>
      <c r="DT610" s="22"/>
      <c r="DU610" s="22"/>
      <c r="DV610" s="22"/>
      <c r="DW610" s="22"/>
      <c r="DX610" s="22"/>
      <c r="DY610" s="22"/>
      <c r="DZ610" s="22"/>
      <c r="EA610" s="22"/>
      <c r="EB610" s="22"/>
      <c r="EC610" s="22"/>
      <c r="ED610" s="22"/>
      <c r="EE610" s="22"/>
      <c r="EF610" s="22"/>
      <c r="EG610" s="22"/>
      <c r="EH610" s="22"/>
      <c r="EI610" s="22"/>
      <c r="EJ610" s="22"/>
      <c r="EK610" s="22"/>
      <c r="EL610" s="22"/>
      <c r="EM610" s="22"/>
      <c r="EN610" s="22"/>
      <c r="EO610" s="22"/>
      <c r="EP610" s="22"/>
      <c r="EQ610" s="22"/>
      <c r="ER610" s="22"/>
      <c r="ES610" s="22"/>
      <c r="ET610" s="22"/>
      <c r="EU610" s="22"/>
      <c r="EV610" s="22"/>
      <c r="EW610" s="22"/>
      <c r="EX610" s="22"/>
      <c r="EY610" s="22"/>
      <c r="EZ610" s="22"/>
      <c r="FA610" s="22"/>
      <c r="FB610" s="22"/>
      <c r="FC610" s="22"/>
      <c r="FD610" s="22"/>
      <c r="FE610" s="22"/>
      <c r="FF610" s="22"/>
      <c r="FG610" s="22"/>
      <c r="FH610" s="22"/>
      <c r="FI610" s="22"/>
      <c r="FJ610" s="22"/>
      <c r="FK610" s="22"/>
      <c r="FL610" s="22"/>
      <c r="FM610" s="22"/>
      <c r="FN610" s="22"/>
      <c r="FO610" s="22"/>
      <c r="FP610" s="22"/>
      <c r="FQ610" s="22"/>
      <c r="FR610" s="22"/>
      <c r="FS610" s="22"/>
      <c r="FT610" s="22"/>
      <c r="FU610" s="22"/>
      <c r="FV610" s="22"/>
      <c r="FW610" s="22"/>
      <c r="FX610" s="22"/>
      <c r="FY610" s="22"/>
      <c r="FZ610" s="22"/>
      <c r="GA610" s="22"/>
      <c r="GB610" s="22"/>
      <c r="GC610" s="22"/>
      <c r="GD610" s="22"/>
      <c r="GE610" s="22"/>
      <c r="GF610" s="22"/>
      <c r="GG610" s="22"/>
      <c r="GH610" s="22"/>
      <c r="GI610" s="22"/>
      <c r="GJ610" s="22"/>
      <c r="GK610" s="22"/>
      <c r="GL610" s="22"/>
      <c r="GM610" s="22"/>
      <c r="GN610" s="22"/>
      <c r="GO610" s="22"/>
      <c r="GP610" s="22"/>
      <c r="GQ610" s="22"/>
      <c r="GR610" s="22"/>
      <c r="GS610" s="22"/>
      <c r="GT610" s="22"/>
      <c r="GU610" s="22"/>
      <c r="GV610" s="22"/>
      <c r="GW610" s="22"/>
      <c r="GX610" s="22"/>
      <c r="GY610" s="22"/>
      <c r="GZ610" s="22"/>
      <c r="HA610" s="22"/>
      <c r="HB610" s="22"/>
      <c r="HC610" s="22"/>
      <c r="HD610" s="22"/>
      <c r="HE610" s="22"/>
      <c r="HF610" s="22"/>
      <c r="HG610" s="22"/>
      <c r="HH610" s="22"/>
      <c r="HI610" s="22"/>
      <c r="HJ610" s="22"/>
      <c r="HK610" s="22"/>
      <c r="HL610" s="22"/>
      <c r="HM610" s="22"/>
      <c r="HN610" s="22"/>
      <c r="HO610" s="22"/>
      <c r="HP610" s="22"/>
      <c r="HQ610" s="22"/>
      <c r="HR610" s="22"/>
      <c r="HS610" s="22"/>
      <c r="HT610" s="22"/>
      <c r="HU610" s="22"/>
      <c r="HV610" s="22"/>
      <c r="HW610" s="22"/>
      <c r="HX610" s="22"/>
      <c r="HY610" s="22"/>
      <c r="HZ610" s="22"/>
      <c r="IA610" s="22"/>
      <c r="IB610" s="22"/>
      <c r="IC610" s="22"/>
      <c r="ID610" s="22"/>
      <c r="IE610" s="22"/>
      <c r="IF610" s="22"/>
      <c r="IG610" s="22"/>
      <c r="IH610" s="22"/>
      <c r="II610" s="22"/>
      <c r="IJ610" s="22"/>
      <c r="IK610" s="22"/>
      <c r="IL610" s="22"/>
      <c r="IM610" s="22"/>
      <c r="IN610" s="22"/>
      <c r="IO610" s="22"/>
      <c r="IP610" s="22"/>
      <c r="IQ610" s="22"/>
      <c r="IR610" s="22"/>
      <c r="IS610" s="22"/>
      <c r="IT610" s="22"/>
      <c r="IU610" s="22"/>
      <c r="IV610" s="22"/>
    </row>
    <row r="611" spans="1:256" s="29" customFormat="1" ht="31.5">
      <c r="A611" s="406" t="s">
        <v>52</v>
      </c>
      <c r="B611" s="388" t="s">
        <v>382</v>
      </c>
      <c r="C611" s="185"/>
      <c r="D611" s="420"/>
      <c r="E611" s="421" t="s">
        <v>264</v>
      </c>
      <c r="F611" s="421" t="s">
        <v>104</v>
      </c>
      <c r="G611" s="376" t="s">
        <v>1753</v>
      </c>
      <c r="H611" s="396">
        <v>800</v>
      </c>
      <c r="I611" s="875"/>
      <c r="J611" s="454"/>
      <c r="K611" s="420"/>
      <c r="L611" s="15">
        <v>3.8</v>
      </c>
      <c r="M611" s="15">
        <v>4.3</v>
      </c>
      <c r="N611" s="15">
        <v>0</v>
      </c>
      <c r="O611" s="15">
        <f>SUM(P611:Q611)</f>
        <v>0</v>
      </c>
      <c r="P611" s="15">
        <v>0</v>
      </c>
      <c r="Q611" s="15">
        <v>0</v>
      </c>
      <c r="R611" s="15">
        <f>SUM(S611:T611)</f>
        <v>0</v>
      </c>
      <c r="S611" s="15">
        <v>0</v>
      </c>
      <c r="T611" s="15">
        <v>0</v>
      </c>
      <c r="U611" s="15">
        <f>SUM(V611:W611)</f>
        <v>0</v>
      </c>
      <c r="V611" s="15">
        <v>0</v>
      </c>
      <c r="W611" s="9">
        <v>0</v>
      </c>
      <c r="X611" s="22"/>
      <c r="Y611" s="22"/>
      <c r="Z611" s="22"/>
      <c r="AA611" s="22"/>
      <c r="AB611" s="22"/>
      <c r="AC611" s="22"/>
      <c r="AD611" s="22"/>
      <c r="AE611" s="22"/>
      <c r="AF611" s="22"/>
      <c r="AG611" s="22"/>
      <c r="AH611" s="22"/>
      <c r="AI611" s="22"/>
      <c r="AJ611" s="22"/>
      <c r="AK611" s="22"/>
      <c r="AL611" s="22"/>
      <c r="AM611" s="22"/>
      <c r="AN611" s="22"/>
      <c r="AO611" s="22"/>
      <c r="AP611" s="22"/>
      <c r="AQ611" s="22"/>
      <c r="AR611" s="22"/>
      <c r="AS611" s="22"/>
      <c r="AT611" s="22"/>
      <c r="AU611" s="22"/>
      <c r="AV611" s="22"/>
      <c r="AW611" s="22"/>
      <c r="AX611" s="22"/>
      <c r="AY611" s="22"/>
      <c r="AZ611" s="22"/>
      <c r="BA611" s="22"/>
      <c r="BB611" s="22"/>
      <c r="BC611" s="22"/>
      <c r="BD611" s="22"/>
      <c r="BE611" s="22"/>
      <c r="BF611" s="22"/>
      <c r="BG611" s="22"/>
      <c r="BH611" s="22"/>
      <c r="BI611" s="22"/>
      <c r="BJ611" s="22"/>
      <c r="BK611" s="22"/>
      <c r="BL611" s="22"/>
      <c r="BM611" s="22"/>
      <c r="BN611" s="22"/>
      <c r="BO611" s="22"/>
      <c r="BP611" s="22"/>
      <c r="BQ611" s="22"/>
      <c r="BR611" s="22"/>
      <c r="BS611" s="22"/>
      <c r="BT611" s="22"/>
      <c r="BU611" s="22"/>
      <c r="BV611" s="22"/>
      <c r="BW611" s="22"/>
      <c r="BX611" s="22"/>
      <c r="BY611" s="22"/>
      <c r="BZ611" s="22"/>
      <c r="CA611" s="22"/>
      <c r="CB611" s="22"/>
      <c r="CC611" s="22"/>
      <c r="CD611" s="22"/>
      <c r="CE611" s="22"/>
      <c r="CF611" s="22"/>
      <c r="CG611" s="22"/>
      <c r="CH611" s="22"/>
      <c r="CI611" s="22"/>
      <c r="CJ611" s="22"/>
      <c r="CK611" s="22"/>
      <c r="CL611" s="22"/>
      <c r="CM611" s="22"/>
      <c r="CN611" s="22"/>
      <c r="CO611" s="22"/>
      <c r="CP611" s="22"/>
      <c r="CQ611" s="22"/>
      <c r="CR611" s="22"/>
      <c r="CS611" s="22"/>
      <c r="CT611" s="22"/>
      <c r="CU611" s="22"/>
      <c r="CV611" s="22"/>
      <c r="CW611" s="22"/>
      <c r="CX611" s="22"/>
      <c r="CY611" s="22"/>
      <c r="CZ611" s="22"/>
      <c r="DA611" s="22"/>
      <c r="DB611" s="22"/>
      <c r="DC611" s="22"/>
      <c r="DD611" s="22"/>
      <c r="DE611" s="22"/>
      <c r="DF611" s="22"/>
      <c r="DG611" s="22"/>
      <c r="DH611" s="22"/>
      <c r="DI611" s="22"/>
      <c r="DJ611" s="22"/>
      <c r="DK611" s="22"/>
      <c r="DL611" s="22"/>
      <c r="DM611" s="22"/>
      <c r="DN611" s="22"/>
      <c r="DO611" s="22"/>
      <c r="DP611" s="22"/>
      <c r="DQ611" s="22"/>
      <c r="DR611" s="22"/>
      <c r="DS611" s="22"/>
      <c r="DT611" s="22"/>
      <c r="DU611" s="22"/>
      <c r="DV611" s="22"/>
      <c r="DW611" s="22"/>
      <c r="DX611" s="22"/>
      <c r="DY611" s="22"/>
      <c r="DZ611" s="22"/>
      <c r="EA611" s="22"/>
      <c r="EB611" s="22"/>
      <c r="EC611" s="22"/>
      <c r="ED611" s="22"/>
      <c r="EE611" s="22"/>
      <c r="EF611" s="22"/>
      <c r="EG611" s="22"/>
      <c r="EH611" s="22"/>
      <c r="EI611" s="22"/>
      <c r="EJ611" s="22"/>
      <c r="EK611" s="22"/>
      <c r="EL611" s="22"/>
      <c r="EM611" s="22"/>
      <c r="EN611" s="22"/>
      <c r="EO611" s="22"/>
      <c r="EP611" s="22"/>
      <c r="EQ611" s="22"/>
      <c r="ER611" s="22"/>
      <c r="ES611" s="22"/>
      <c r="ET611" s="22"/>
      <c r="EU611" s="22"/>
      <c r="EV611" s="22"/>
      <c r="EW611" s="22"/>
      <c r="EX611" s="22"/>
      <c r="EY611" s="22"/>
      <c r="EZ611" s="22"/>
      <c r="FA611" s="22"/>
      <c r="FB611" s="22"/>
      <c r="FC611" s="22"/>
      <c r="FD611" s="22"/>
      <c r="FE611" s="22"/>
      <c r="FF611" s="22"/>
      <c r="FG611" s="22"/>
      <c r="FH611" s="22"/>
      <c r="FI611" s="22"/>
      <c r="FJ611" s="22"/>
      <c r="FK611" s="22"/>
      <c r="FL611" s="22"/>
      <c r="FM611" s="22"/>
      <c r="FN611" s="22"/>
      <c r="FO611" s="22"/>
      <c r="FP611" s="22"/>
      <c r="FQ611" s="22"/>
      <c r="FR611" s="22"/>
      <c r="FS611" s="22"/>
      <c r="FT611" s="22"/>
      <c r="FU611" s="22"/>
      <c r="FV611" s="22"/>
      <c r="FW611" s="22"/>
      <c r="FX611" s="22"/>
      <c r="FY611" s="22"/>
      <c r="FZ611" s="22"/>
      <c r="GA611" s="22"/>
      <c r="GB611" s="22"/>
      <c r="GC611" s="22"/>
      <c r="GD611" s="22"/>
      <c r="GE611" s="22"/>
      <c r="GF611" s="22"/>
      <c r="GG611" s="22"/>
      <c r="GH611" s="22"/>
      <c r="GI611" s="22"/>
      <c r="GJ611" s="22"/>
      <c r="GK611" s="22"/>
      <c r="GL611" s="22"/>
      <c r="GM611" s="22"/>
      <c r="GN611" s="22"/>
      <c r="GO611" s="22"/>
      <c r="GP611" s="22"/>
      <c r="GQ611" s="22"/>
      <c r="GR611" s="22"/>
      <c r="GS611" s="22"/>
      <c r="GT611" s="22"/>
      <c r="GU611" s="22"/>
      <c r="GV611" s="22"/>
      <c r="GW611" s="22"/>
      <c r="GX611" s="22"/>
      <c r="GY611" s="22"/>
      <c r="GZ611" s="22"/>
      <c r="HA611" s="22"/>
      <c r="HB611" s="22"/>
      <c r="HC611" s="22"/>
      <c r="HD611" s="22"/>
      <c r="HE611" s="22"/>
      <c r="HF611" s="22"/>
      <c r="HG611" s="22"/>
      <c r="HH611" s="22"/>
      <c r="HI611" s="22"/>
      <c r="HJ611" s="22"/>
      <c r="HK611" s="22"/>
      <c r="HL611" s="22"/>
      <c r="HM611" s="22"/>
      <c r="HN611" s="22"/>
      <c r="HO611" s="22"/>
      <c r="HP611" s="22"/>
      <c r="HQ611" s="22"/>
      <c r="HR611" s="22"/>
      <c r="HS611" s="22"/>
      <c r="HT611" s="22"/>
      <c r="HU611" s="22"/>
      <c r="HV611" s="22"/>
      <c r="HW611" s="22"/>
      <c r="HX611" s="22"/>
      <c r="HY611" s="22"/>
      <c r="HZ611" s="22"/>
      <c r="IA611" s="22"/>
      <c r="IB611" s="22"/>
      <c r="IC611" s="22"/>
      <c r="ID611" s="22"/>
      <c r="IE611" s="22"/>
      <c r="IF611" s="22"/>
      <c r="IG611" s="22"/>
      <c r="IH611" s="22"/>
      <c r="II611" s="22"/>
      <c r="IJ611" s="22"/>
      <c r="IK611" s="22"/>
      <c r="IL611" s="22"/>
      <c r="IM611" s="22"/>
      <c r="IN611" s="22"/>
      <c r="IO611" s="22"/>
      <c r="IP611" s="22"/>
      <c r="IQ611" s="22"/>
      <c r="IR611" s="22"/>
      <c r="IS611" s="22"/>
      <c r="IT611" s="22"/>
      <c r="IU611" s="22"/>
      <c r="IV611" s="22"/>
    </row>
    <row r="612" spans="1:256" s="29" customFormat="1">
      <c r="A612" s="406" t="s">
        <v>76</v>
      </c>
      <c r="B612" s="388" t="s">
        <v>385</v>
      </c>
      <c r="C612" s="5"/>
      <c r="D612" s="390"/>
      <c r="E612" s="421"/>
      <c r="F612" s="421"/>
      <c r="G612" s="376"/>
      <c r="H612" s="396">
        <v>800</v>
      </c>
      <c r="I612" s="874"/>
      <c r="J612" s="390"/>
      <c r="K612" s="390"/>
      <c r="L612" s="15">
        <v>0</v>
      </c>
      <c r="M612" s="15">
        <v>16.2</v>
      </c>
      <c r="N612" s="15">
        <v>5.6</v>
      </c>
      <c r="O612" s="15">
        <f>SUM(P612:Q612)</f>
        <v>1.2</v>
      </c>
      <c r="P612" s="15">
        <v>1.2</v>
      </c>
      <c r="Q612" s="15">
        <v>0</v>
      </c>
      <c r="R612" s="15">
        <f>SUM(S612:T612)</f>
        <v>1.2</v>
      </c>
      <c r="S612" s="15">
        <v>1.2</v>
      </c>
      <c r="T612" s="15">
        <v>0</v>
      </c>
      <c r="U612" s="15">
        <f>SUM(V612:W612)</f>
        <v>1.2</v>
      </c>
      <c r="V612" s="15">
        <v>1.2</v>
      </c>
      <c r="W612" s="9">
        <v>0</v>
      </c>
      <c r="X612" s="22"/>
      <c r="Y612" s="22"/>
      <c r="Z612" s="22"/>
      <c r="AA612" s="22"/>
      <c r="AB612" s="22"/>
      <c r="AC612" s="22"/>
      <c r="AD612" s="22"/>
      <c r="AE612" s="22"/>
      <c r="AF612" s="22"/>
      <c r="AG612" s="22"/>
      <c r="AH612" s="22"/>
      <c r="AI612" s="22"/>
      <c r="AJ612" s="22"/>
      <c r="AK612" s="22"/>
      <c r="AL612" s="22"/>
      <c r="AM612" s="22"/>
      <c r="AN612" s="22"/>
      <c r="AO612" s="22"/>
      <c r="AP612" s="22"/>
      <c r="AQ612" s="22"/>
      <c r="AR612" s="22"/>
      <c r="AS612" s="22"/>
      <c r="AT612" s="22"/>
      <c r="AU612" s="22"/>
      <c r="AV612" s="22"/>
      <c r="AW612" s="22"/>
      <c r="AX612" s="22"/>
      <c r="AY612" s="22"/>
      <c r="AZ612" s="22"/>
      <c r="BA612" s="22"/>
      <c r="BB612" s="22"/>
      <c r="BC612" s="22"/>
      <c r="BD612" s="22"/>
      <c r="BE612" s="22"/>
      <c r="BF612" s="22"/>
      <c r="BG612" s="22"/>
      <c r="BH612" s="22"/>
      <c r="BI612" s="22"/>
      <c r="BJ612" s="22"/>
      <c r="BK612" s="22"/>
      <c r="BL612" s="22"/>
      <c r="BM612" s="22"/>
      <c r="BN612" s="22"/>
      <c r="BO612" s="22"/>
      <c r="BP612" s="22"/>
      <c r="BQ612" s="22"/>
      <c r="BR612" s="22"/>
      <c r="BS612" s="22"/>
      <c r="BT612" s="22"/>
      <c r="BU612" s="22"/>
      <c r="BV612" s="22"/>
      <c r="BW612" s="22"/>
      <c r="BX612" s="22"/>
      <c r="BY612" s="22"/>
      <c r="BZ612" s="22"/>
      <c r="CA612" s="22"/>
      <c r="CB612" s="22"/>
      <c r="CC612" s="22"/>
      <c r="CD612" s="22"/>
      <c r="CE612" s="22"/>
      <c r="CF612" s="22"/>
      <c r="CG612" s="22"/>
      <c r="CH612" s="22"/>
      <c r="CI612" s="22"/>
      <c r="CJ612" s="22"/>
      <c r="CK612" s="22"/>
      <c r="CL612" s="22"/>
      <c r="CM612" s="22"/>
      <c r="CN612" s="22"/>
      <c r="CO612" s="22"/>
      <c r="CP612" s="22"/>
      <c r="CQ612" s="22"/>
      <c r="CR612" s="22"/>
      <c r="CS612" s="22"/>
      <c r="CT612" s="22"/>
      <c r="CU612" s="22"/>
      <c r="CV612" s="22"/>
      <c r="CW612" s="22"/>
      <c r="CX612" s="22"/>
      <c r="CY612" s="22"/>
      <c r="CZ612" s="22"/>
      <c r="DA612" s="22"/>
      <c r="DB612" s="22"/>
      <c r="DC612" s="22"/>
      <c r="DD612" s="22"/>
      <c r="DE612" s="22"/>
      <c r="DF612" s="22"/>
      <c r="DG612" s="22"/>
      <c r="DH612" s="22"/>
      <c r="DI612" s="22"/>
      <c r="DJ612" s="22"/>
      <c r="DK612" s="22"/>
      <c r="DL612" s="22"/>
      <c r="DM612" s="22"/>
      <c r="DN612" s="22"/>
      <c r="DO612" s="22"/>
      <c r="DP612" s="22"/>
      <c r="DQ612" s="22"/>
      <c r="DR612" s="22"/>
      <c r="DS612" s="22"/>
      <c r="DT612" s="22"/>
      <c r="DU612" s="22"/>
      <c r="DV612" s="22"/>
      <c r="DW612" s="22"/>
      <c r="DX612" s="22"/>
      <c r="DY612" s="22"/>
      <c r="DZ612" s="22"/>
      <c r="EA612" s="22"/>
      <c r="EB612" s="22"/>
      <c r="EC612" s="22"/>
      <c r="ED612" s="22"/>
      <c r="EE612" s="22"/>
      <c r="EF612" s="22"/>
      <c r="EG612" s="22"/>
      <c r="EH612" s="22"/>
      <c r="EI612" s="22"/>
      <c r="EJ612" s="22"/>
      <c r="EK612" s="22"/>
      <c r="EL612" s="22"/>
      <c r="EM612" s="22"/>
      <c r="EN612" s="22"/>
      <c r="EO612" s="22"/>
      <c r="EP612" s="22"/>
      <c r="EQ612" s="22"/>
      <c r="ER612" s="22"/>
      <c r="ES612" s="22"/>
      <c r="ET612" s="22"/>
      <c r="EU612" s="22"/>
      <c r="EV612" s="22"/>
      <c r="EW612" s="22"/>
      <c r="EX612" s="22"/>
      <c r="EY612" s="22"/>
      <c r="EZ612" s="22"/>
      <c r="FA612" s="22"/>
      <c r="FB612" s="22"/>
      <c r="FC612" s="22"/>
      <c r="FD612" s="22"/>
      <c r="FE612" s="22"/>
      <c r="FF612" s="22"/>
      <c r="FG612" s="22"/>
      <c r="FH612" s="22"/>
      <c r="FI612" s="22"/>
      <c r="FJ612" s="22"/>
      <c r="FK612" s="22"/>
      <c r="FL612" s="22"/>
      <c r="FM612" s="22"/>
      <c r="FN612" s="22"/>
      <c r="FO612" s="22"/>
      <c r="FP612" s="22"/>
      <c r="FQ612" s="22"/>
      <c r="FR612" s="22"/>
      <c r="FS612" s="22"/>
      <c r="FT612" s="22"/>
      <c r="FU612" s="22"/>
      <c r="FV612" s="22"/>
      <c r="FW612" s="22"/>
      <c r="FX612" s="22"/>
      <c r="FY612" s="22"/>
      <c r="FZ612" s="22"/>
      <c r="GA612" s="22"/>
      <c r="GB612" s="22"/>
      <c r="GC612" s="22"/>
      <c r="GD612" s="22"/>
      <c r="GE612" s="22"/>
      <c r="GF612" s="22"/>
      <c r="GG612" s="22"/>
      <c r="GH612" s="22"/>
      <c r="GI612" s="22"/>
      <c r="GJ612" s="22"/>
      <c r="GK612" s="22"/>
      <c r="GL612" s="22"/>
      <c r="GM612" s="22"/>
      <c r="GN612" s="22"/>
      <c r="GO612" s="22"/>
      <c r="GP612" s="22"/>
      <c r="GQ612" s="22"/>
      <c r="GR612" s="22"/>
      <c r="GS612" s="22"/>
      <c r="GT612" s="22"/>
      <c r="GU612" s="22"/>
      <c r="GV612" s="22"/>
      <c r="GW612" s="22"/>
      <c r="GX612" s="22"/>
      <c r="GY612" s="22"/>
      <c r="GZ612" s="22"/>
      <c r="HA612" s="22"/>
      <c r="HB612" s="22"/>
      <c r="HC612" s="22"/>
      <c r="HD612" s="22"/>
      <c r="HE612" s="22"/>
      <c r="HF612" s="22"/>
      <c r="HG612" s="22"/>
      <c r="HH612" s="22"/>
      <c r="HI612" s="22"/>
      <c r="HJ612" s="22"/>
      <c r="HK612" s="22"/>
      <c r="HL612" s="22"/>
      <c r="HM612" s="22"/>
      <c r="HN612" s="22"/>
      <c r="HO612" s="22"/>
      <c r="HP612" s="22"/>
      <c r="HQ612" s="22"/>
      <c r="HR612" s="22"/>
      <c r="HS612" s="22"/>
      <c r="HT612" s="22"/>
      <c r="HU612" s="22"/>
      <c r="HV612" s="22"/>
      <c r="HW612" s="22"/>
      <c r="HX612" s="22"/>
      <c r="HY612" s="22"/>
      <c r="HZ612" s="22"/>
      <c r="IA612" s="22"/>
      <c r="IB612" s="22"/>
      <c r="IC612" s="22"/>
      <c r="ID612" s="22"/>
      <c r="IE612" s="22"/>
      <c r="IF612" s="22"/>
      <c r="IG612" s="22"/>
      <c r="IH612" s="22"/>
      <c r="II612" s="22"/>
      <c r="IJ612" s="22"/>
      <c r="IK612" s="22"/>
      <c r="IL612" s="22"/>
      <c r="IM612" s="22"/>
      <c r="IN612" s="22"/>
      <c r="IO612" s="22"/>
      <c r="IP612" s="22"/>
      <c r="IQ612" s="22"/>
      <c r="IR612" s="22"/>
      <c r="IS612" s="22"/>
      <c r="IT612" s="22"/>
      <c r="IU612" s="22"/>
      <c r="IV612" s="22"/>
    </row>
    <row r="613" spans="1:256" s="29" customFormat="1">
      <c r="A613" s="740" t="s">
        <v>77</v>
      </c>
      <c r="B613" s="741"/>
      <c r="C613" s="741"/>
      <c r="D613" s="741"/>
      <c r="E613" s="741"/>
      <c r="F613" s="741"/>
      <c r="G613" s="741"/>
      <c r="H613" s="741"/>
      <c r="I613" s="741"/>
      <c r="J613" s="741"/>
      <c r="K613" s="741"/>
      <c r="L613" s="152">
        <f t="shared" ref="L613:N613" si="409">SUM(L614)</f>
        <v>0</v>
      </c>
      <c r="M613" s="152">
        <f t="shared" si="409"/>
        <v>154.6</v>
      </c>
      <c r="N613" s="152">
        <f t="shared" si="409"/>
        <v>0</v>
      </c>
      <c r="O613" s="152">
        <f t="shared" ref="O613:W613" si="410">SUM(O614)</f>
        <v>587.4</v>
      </c>
      <c r="P613" s="152">
        <f t="shared" si="410"/>
        <v>587.4</v>
      </c>
      <c r="Q613" s="152">
        <f t="shared" si="410"/>
        <v>0</v>
      </c>
      <c r="R613" s="152">
        <f t="shared" si="410"/>
        <v>608.9</v>
      </c>
      <c r="S613" s="152">
        <f t="shared" si="410"/>
        <v>608.9</v>
      </c>
      <c r="T613" s="152">
        <f t="shared" si="410"/>
        <v>0</v>
      </c>
      <c r="U613" s="152">
        <f t="shared" si="410"/>
        <v>611.20000000000005</v>
      </c>
      <c r="V613" s="152">
        <f t="shared" si="410"/>
        <v>611.20000000000005</v>
      </c>
      <c r="W613" s="153">
        <f t="shared" si="410"/>
        <v>0</v>
      </c>
      <c r="X613" s="151"/>
      <c r="Y613" s="151"/>
      <c r="Z613" s="151"/>
      <c r="AA613" s="151"/>
      <c r="AB613" s="151"/>
      <c r="AC613" s="151"/>
      <c r="AD613" s="151"/>
      <c r="AE613" s="151"/>
      <c r="AF613" s="151"/>
      <c r="AG613" s="151"/>
      <c r="AH613" s="151"/>
      <c r="AI613" s="151"/>
      <c r="AJ613" s="151"/>
      <c r="AK613" s="151"/>
      <c r="AL613" s="151"/>
      <c r="AM613" s="151"/>
      <c r="AN613" s="151"/>
      <c r="AO613" s="151"/>
      <c r="AP613" s="151"/>
      <c r="AQ613" s="151"/>
      <c r="AR613" s="151"/>
      <c r="AS613" s="151"/>
      <c r="AT613" s="151"/>
      <c r="AU613" s="151"/>
      <c r="AV613" s="151"/>
      <c r="AW613" s="151"/>
      <c r="AX613" s="151"/>
      <c r="AY613" s="151"/>
      <c r="AZ613" s="151"/>
      <c r="BA613" s="151"/>
      <c r="BB613" s="151"/>
      <c r="BC613" s="151"/>
      <c r="BD613" s="151"/>
      <c r="BE613" s="151"/>
      <c r="BF613" s="151"/>
      <c r="BG613" s="151"/>
      <c r="BH613" s="151"/>
      <c r="BI613" s="151"/>
      <c r="BJ613" s="151"/>
      <c r="BK613" s="151"/>
      <c r="BL613" s="151"/>
      <c r="BM613" s="151"/>
      <c r="BN613" s="151"/>
      <c r="BO613" s="151"/>
      <c r="BP613" s="151"/>
      <c r="BQ613" s="151"/>
      <c r="BR613" s="151"/>
      <c r="BS613" s="151"/>
      <c r="BT613" s="151"/>
      <c r="BU613" s="151"/>
      <c r="BV613" s="151"/>
      <c r="BW613" s="151"/>
      <c r="BX613" s="151"/>
      <c r="BY613" s="151"/>
      <c r="BZ613" s="151"/>
      <c r="CA613" s="151"/>
      <c r="CB613" s="151"/>
      <c r="CC613" s="151"/>
      <c r="CD613" s="151"/>
      <c r="CE613" s="151"/>
      <c r="CF613" s="151"/>
      <c r="CG613" s="151"/>
      <c r="CH613" s="151"/>
      <c r="CI613" s="151"/>
      <c r="CJ613" s="151"/>
      <c r="CK613" s="151"/>
      <c r="CL613" s="151"/>
      <c r="CM613" s="151"/>
      <c r="CN613" s="151"/>
      <c r="CO613" s="151"/>
      <c r="CP613" s="151"/>
      <c r="CQ613" s="151"/>
      <c r="CR613" s="151"/>
      <c r="CS613" s="151"/>
      <c r="CT613" s="151"/>
      <c r="CU613" s="151"/>
      <c r="CV613" s="151"/>
      <c r="CW613" s="151"/>
      <c r="CX613" s="151"/>
      <c r="CY613" s="151"/>
      <c r="CZ613" s="151"/>
      <c r="DA613" s="151"/>
      <c r="DB613" s="151"/>
      <c r="DC613" s="151"/>
      <c r="DD613" s="151"/>
      <c r="DE613" s="151"/>
      <c r="DF613" s="151"/>
      <c r="DG613" s="151"/>
      <c r="DH613" s="151"/>
      <c r="DI613" s="151"/>
      <c r="DJ613" s="151"/>
      <c r="DK613" s="151"/>
      <c r="DL613" s="151"/>
      <c r="DM613" s="151"/>
      <c r="DN613" s="151"/>
      <c r="DO613" s="151"/>
      <c r="DP613" s="151"/>
      <c r="DQ613" s="151"/>
      <c r="DR613" s="151"/>
      <c r="DS613" s="151"/>
      <c r="DT613" s="151"/>
      <c r="DU613" s="151"/>
      <c r="DV613" s="151"/>
      <c r="DW613" s="151"/>
      <c r="DX613" s="151"/>
      <c r="DY613" s="151"/>
      <c r="DZ613" s="151"/>
      <c r="EA613" s="151"/>
      <c r="EB613" s="151"/>
      <c r="EC613" s="151"/>
      <c r="ED613" s="151"/>
      <c r="EE613" s="151"/>
      <c r="EF613" s="151"/>
      <c r="EG613" s="151"/>
      <c r="EH613" s="151"/>
      <c r="EI613" s="151"/>
      <c r="EJ613" s="151"/>
      <c r="EK613" s="151"/>
      <c r="EL613" s="151"/>
      <c r="EM613" s="151"/>
      <c r="EN613" s="151"/>
      <c r="EO613" s="151"/>
      <c r="EP613" s="151"/>
      <c r="EQ613" s="151"/>
      <c r="ER613" s="151"/>
      <c r="ES613" s="151"/>
      <c r="ET613" s="151"/>
      <c r="EU613" s="151"/>
      <c r="EV613" s="151"/>
      <c r="EW613" s="151"/>
      <c r="EX613" s="151"/>
      <c r="EY613" s="151"/>
      <c r="EZ613" s="151"/>
      <c r="FA613" s="151"/>
      <c r="FB613" s="151"/>
      <c r="FC613" s="151"/>
      <c r="FD613" s="151"/>
      <c r="FE613" s="151"/>
      <c r="FF613" s="151"/>
      <c r="FG613" s="151"/>
      <c r="FH613" s="151"/>
      <c r="FI613" s="151"/>
      <c r="FJ613" s="151"/>
      <c r="FK613" s="151"/>
      <c r="FL613" s="151"/>
      <c r="FM613" s="151"/>
      <c r="FN613" s="151"/>
      <c r="FO613" s="151"/>
      <c r="FP613" s="151"/>
      <c r="FQ613" s="151"/>
      <c r="FR613" s="151"/>
      <c r="FS613" s="151"/>
      <c r="FT613" s="151"/>
      <c r="FU613" s="151"/>
      <c r="FV613" s="151"/>
      <c r="FW613" s="151"/>
      <c r="FX613" s="151"/>
      <c r="FY613" s="151"/>
      <c r="FZ613" s="151"/>
      <c r="GA613" s="151"/>
      <c r="GB613" s="151"/>
      <c r="GC613" s="151"/>
      <c r="GD613" s="151"/>
      <c r="GE613" s="151"/>
      <c r="GF613" s="151"/>
      <c r="GG613" s="151"/>
      <c r="GH613" s="151"/>
      <c r="GI613" s="151"/>
      <c r="GJ613" s="151"/>
      <c r="GK613" s="151"/>
      <c r="GL613" s="151"/>
      <c r="GM613" s="151"/>
      <c r="GN613" s="151"/>
      <c r="GO613" s="151"/>
      <c r="GP613" s="151"/>
      <c r="GQ613" s="151"/>
      <c r="GR613" s="151"/>
      <c r="GS613" s="151"/>
      <c r="GT613" s="151"/>
      <c r="GU613" s="151"/>
      <c r="GV613" s="151"/>
      <c r="GW613" s="151"/>
      <c r="GX613" s="151"/>
      <c r="GY613" s="151"/>
      <c r="GZ613" s="151"/>
      <c r="HA613" s="151"/>
      <c r="HB613" s="151"/>
      <c r="HC613" s="151"/>
      <c r="HD613" s="151"/>
      <c r="HE613" s="151"/>
      <c r="HF613" s="151"/>
      <c r="HG613" s="151"/>
      <c r="HH613" s="151"/>
      <c r="HI613" s="151"/>
      <c r="HJ613" s="151"/>
      <c r="HK613" s="151"/>
      <c r="HL613" s="151"/>
      <c r="HM613" s="151"/>
      <c r="HN613" s="151"/>
      <c r="HO613" s="151"/>
      <c r="HP613" s="151"/>
      <c r="HQ613" s="151"/>
      <c r="HR613" s="151"/>
      <c r="HS613" s="151"/>
      <c r="HT613" s="151"/>
      <c r="HU613" s="151"/>
      <c r="HV613" s="151"/>
      <c r="HW613" s="151"/>
      <c r="HX613" s="151"/>
      <c r="HY613" s="151"/>
      <c r="HZ613" s="151"/>
      <c r="IA613" s="151"/>
      <c r="IB613" s="151"/>
      <c r="IC613" s="151"/>
      <c r="ID613" s="151"/>
      <c r="IE613" s="151"/>
      <c r="IF613" s="151"/>
      <c r="IG613" s="151"/>
      <c r="IH613" s="151"/>
      <c r="II613" s="151"/>
      <c r="IJ613" s="151"/>
      <c r="IK613" s="151"/>
      <c r="IL613" s="151"/>
      <c r="IM613" s="151"/>
      <c r="IN613" s="151"/>
      <c r="IO613" s="151"/>
      <c r="IP613" s="151"/>
      <c r="IQ613" s="151"/>
      <c r="IR613" s="151"/>
      <c r="IS613" s="151"/>
      <c r="IT613" s="151"/>
      <c r="IU613" s="151"/>
      <c r="IV613" s="151"/>
    </row>
    <row r="614" spans="1:256" s="29" customFormat="1" ht="31.5">
      <c r="A614" s="406" t="s">
        <v>22</v>
      </c>
      <c r="B614" s="388" t="s">
        <v>98</v>
      </c>
      <c r="C614" s="185"/>
      <c r="D614" s="420"/>
      <c r="E614" s="433"/>
      <c r="F614" s="433"/>
      <c r="G614" s="398"/>
      <c r="H614" s="396">
        <v>200</v>
      </c>
      <c r="I614" s="185"/>
      <c r="J614" s="454"/>
      <c r="K614" s="420"/>
      <c r="L614" s="15">
        <f t="shared" ref="L614:N614" si="411">SUM(L615:L615)</f>
        <v>0</v>
      </c>
      <c r="M614" s="15">
        <f t="shared" si="411"/>
        <v>154.6</v>
      </c>
      <c r="N614" s="15">
        <f t="shared" si="411"/>
        <v>0</v>
      </c>
      <c r="O614" s="15">
        <f t="shared" ref="O614:W614" si="412">SUM(O615:O615)</f>
        <v>587.4</v>
      </c>
      <c r="P614" s="15">
        <f t="shared" si="412"/>
        <v>587.4</v>
      </c>
      <c r="Q614" s="15">
        <f t="shared" si="412"/>
        <v>0</v>
      </c>
      <c r="R614" s="15">
        <f t="shared" si="412"/>
        <v>608.9</v>
      </c>
      <c r="S614" s="15">
        <f t="shared" si="412"/>
        <v>608.9</v>
      </c>
      <c r="T614" s="15">
        <f t="shared" si="412"/>
        <v>0</v>
      </c>
      <c r="U614" s="15">
        <f t="shared" si="412"/>
        <v>611.20000000000005</v>
      </c>
      <c r="V614" s="15">
        <f t="shared" si="412"/>
        <v>611.20000000000005</v>
      </c>
      <c r="W614" s="9">
        <f t="shared" si="412"/>
        <v>0</v>
      </c>
      <c r="X614" s="22"/>
      <c r="Y614" s="22"/>
      <c r="Z614" s="22"/>
      <c r="AA614" s="22"/>
      <c r="AB614" s="22"/>
      <c r="AC614" s="22"/>
      <c r="AD614" s="22"/>
      <c r="AE614" s="22"/>
      <c r="AF614" s="22"/>
      <c r="AG614" s="22"/>
      <c r="AH614" s="22"/>
      <c r="AI614" s="22"/>
      <c r="AJ614" s="22"/>
      <c r="AK614" s="22"/>
      <c r="AL614" s="22"/>
      <c r="AM614" s="22"/>
      <c r="AN614" s="22"/>
      <c r="AO614" s="22"/>
      <c r="AP614" s="22"/>
      <c r="AQ614" s="22"/>
      <c r="AR614" s="22"/>
      <c r="AS614" s="22"/>
      <c r="AT614" s="22"/>
      <c r="AU614" s="22"/>
      <c r="AV614" s="22"/>
      <c r="AW614" s="22"/>
      <c r="AX614" s="22"/>
      <c r="AY614" s="22"/>
      <c r="AZ614" s="22"/>
      <c r="BA614" s="22"/>
      <c r="BB614" s="22"/>
      <c r="BC614" s="22"/>
      <c r="BD614" s="22"/>
      <c r="BE614" s="22"/>
      <c r="BF614" s="22"/>
      <c r="BG614" s="22"/>
      <c r="BH614" s="22"/>
      <c r="BI614" s="22"/>
      <c r="BJ614" s="22"/>
      <c r="BK614" s="22"/>
      <c r="BL614" s="22"/>
      <c r="BM614" s="22"/>
      <c r="BN614" s="22"/>
      <c r="BO614" s="22"/>
      <c r="BP614" s="22"/>
      <c r="BQ614" s="22"/>
      <c r="BR614" s="22"/>
      <c r="BS614" s="22"/>
      <c r="BT614" s="22"/>
      <c r="BU614" s="22"/>
      <c r="BV614" s="22"/>
      <c r="BW614" s="22"/>
      <c r="BX614" s="22"/>
      <c r="BY614" s="22"/>
      <c r="BZ614" s="22"/>
      <c r="CA614" s="22"/>
      <c r="CB614" s="22"/>
      <c r="CC614" s="22"/>
      <c r="CD614" s="22"/>
      <c r="CE614" s="22"/>
      <c r="CF614" s="22"/>
      <c r="CG614" s="22"/>
      <c r="CH614" s="22"/>
      <c r="CI614" s="22"/>
      <c r="CJ614" s="22"/>
      <c r="CK614" s="22"/>
      <c r="CL614" s="22"/>
      <c r="CM614" s="22"/>
      <c r="CN614" s="22"/>
      <c r="CO614" s="22"/>
      <c r="CP614" s="22"/>
      <c r="CQ614" s="22"/>
      <c r="CR614" s="22"/>
      <c r="CS614" s="22"/>
      <c r="CT614" s="22"/>
      <c r="CU614" s="22"/>
      <c r="CV614" s="22"/>
      <c r="CW614" s="22"/>
      <c r="CX614" s="22"/>
      <c r="CY614" s="22"/>
      <c r="CZ614" s="22"/>
      <c r="DA614" s="22"/>
      <c r="DB614" s="22"/>
      <c r="DC614" s="22"/>
      <c r="DD614" s="22"/>
      <c r="DE614" s="22"/>
      <c r="DF614" s="22"/>
      <c r="DG614" s="22"/>
      <c r="DH614" s="22"/>
      <c r="DI614" s="22"/>
      <c r="DJ614" s="22"/>
      <c r="DK614" s="22"/>
      <c r="DL614" s="22"/>
      <c r="DM614" s="22"/>
      <c r="DN614" s="22"/>
      <c r="DO614" s="22"/>
      <c r="DP614" s="22"/>
      <c r="DQ614" s="22"/>
      <c r="DR614" s="22"/>
      <c r="DS614" s="22"/>
      <c r="DT614" s="22"/>
      <c r="DU614" s="22"/>
      <c r="DV614" s="22"/>
      <c r="DW614" s="22"/>
      <c r="DX614" s="22"/>
      <c r="DY614" s="22"/>
      <c r="DZ614" s="22"/>
      <c r="EA614" s="22"/>
      <c r="EB614" s="22"/>
      <c r="EC614" s="22"/>
      <c r="ED614" s="22"/>
      <c r="EE614" s="22"/>
      <c r="EF614" s="22"/>
      <c r="EG614" s="22"/>
      <c r="EH614" s="22"/>
      <c r="EI614" s="22"/>
      <c r="EJ614" s="22"/>
      <c r="EK614" s="22"/>
      <c r="EL614" s="22"/>
      <c r="EM614" s="22"/>
      <c r="EN614" s="22"/>
      <c r="EO614" s="22"/>
      <c r="EP614" s="22"/>
      <c r="EQ614" s="22"/>
      <c r="ER614" s="22"/>
      <c r="ES614" s="22"/>
      <c r="ET614" s="22"/>
      <c r="EU614" s="22"/>
      <c r="EV614" s="22"/>
      <c r="EW614" s="22"/>
      <c r="EX614" s="22"/>
      <c r="EY614" s="22"/>
      <c r="EZ614" s="22"/>
      <c r="FA614" s="22"/>
      <c r="FB614" s="22"/>
      <c r="FC614" s="22"/>
      <c r="FD614" s="22"/>
      <c r="FE614" s="22"/>
      <c r="FF614" s="22"/>
      <c r="FG614" s="22"/>
      <c r="FH614" s="22"/>
      <c r="FI614" s="22"/>
      <c r="FJ614" s="22"/>
      <c r="FK614" s="22"/>
      <c r="FL614" s="22"/>
      <c r="FM614" s="22"/>
      <c r="FN614" s="22"/>
      <c r="FO614" s="22"/>
      <c r="FP614" s="22"/>
      <c r="FQ614" s="22"/>
      <c r="FR614" s="22"/>
      <c r="FS614" s="22"/>
      <c r="FT614" s="22"/>
      <c r="FU614" s="22"/>
      <c r="FV614" s="22"/>
      <c r="FW614" s="22"/>
      <c r="FX614" s="22"/>
      <c r="FY614" s="22"/>
      <c r="FZ614" s="22"/>
      <c r="GA614" s="22"/>
      <c r="GB614" s="22"/>
      <c r="GC614" s="22"/>
      <c r="GD614" s="22"/>
      <c r="GE614" s="22"/>
      <c r="GF614" s="22"/>
      <c r="GG614" s="22"/>
      <c r="GH614" s="22"/>
      <c r="GI614" s="22"/>
      <c r="GJ614" s="22"/>
      <c r="GK614" s="22"/>
      <c r="GL614" s="22"/>
      <c r="GM614" s="22"/>
      <c r="GN614" s="22"/>
      <c r="GO614" s="22"/>
      <c r="GP614" s="22"/>
      <c r="GQ614" s="22"/>
      <c r="GR614" s="22"/>
      <c r="GS614" s="22"/>
      <c r="GT614" s="22"/>
      <c r="GU614" s="22"/>
      <c r="GV614" s="22"/>
      <c r="GW614" s="22"/>
      <c r="GX614" s="22"/>
      <c r="GY614" s="22"/>
      <c r="GZ614" s="22"/>
      <c r="HA614" s="22"/>
      <c r="HB614" s="22"/>
      <c r="HC614" s="22"/>
      <c r="HD614" s="22"/>
      <c r="HE614" s="22"/>
      <c r="HF614" s="22"/>
      <c r="HG614" s="22"/>
      <c r="HH614" s="22"/>
      <c r="HI614" s="22"/>
      <c r="HJ614" s="22"/>
      <c r="HK614" s="22"/>
      <c r="HL614" s="22"/>
      <c r="HM614" s="22"/>
      <c r="HN614" s="22"/>
      <c r="HO614" s="22"/>
      <c r="HP614" s="22"/>
      <c r="HQ614" s="22"/>
      <c r="HR614" s="22"/>
      <c r="HS614" s="22"/>
      <c r="HT614" s="22"/>
      <c r="HU614" s="22"/>
      <c r="HV614" s="22"/>
      <c r="HW614" s="22"/>
      <c r="HX614" s="22"/>
      <c r="HY614" s="22"/>
      <c r="HZ614" s="22"/>
      <c r="IA614" s="22"/>
      <c r="IB614" s="22"/>
      <c r="IC614" s="22"/>
      <c r="ID614" s="22"/>
      <c r="IE614" s="22"/>
      <c r="IF614" s="22"/>
      <c r="IG614" s="22"/>
      <c r="IH614" s="22"/>
      <c r="II614" s="22"/>
      <c r="IJ614" s="22"/>
      <c r="IK614" s="22"/>
      <c r="IL614" s="22"/>
      <c r="IM614" s="22"/>
      <c r="IN614" s="22"/>
      <c r="IO614" s="22"/>
      <c r="IP614" s="22"/>
      <c r="IQ614" s="22"/>
      <c r="IR614" s="22"/>
      <c r="IS614" s="22"/>
      <c r="IT614" s="22"/>
      <c r="IU614" s="22"/>
      <c r="IV614" s="22"/>
    </row>
    <row r="615" spans="1:256" s="29" customFormat="1">
      <c r="A615" s="406" t="s">
        <v>43</v>
      </c>
      <c r="B615" s="388" t="s">
        <v>386</v>
      </c>
      <c r="C615" s="185"/>
      <c r="D615" s="420"/>
      <c r="E615" s="421" t="s">
        <v>264</v>
      </c>
      <c r="F615" s="421" t="s">
        <v>103</v>
      </c>
      <c r="G615" s="376" t="s">
        <v>387</v>
      </c>
      <c r="H615" s="396">
        <v>200</v>
      </c>
      <c r="I615" s="185"/>
      <c r="J615" s="454"/>
      <c r="K615" s="420"/>
      <c r="L615" s="15">
        <v>0</v>
      </c>
      <c r="M615" s="15">
        <v>154.6</v>
      </c>
      <c r="N615" s="15">
        <v>0</v>
      </c>
      <c r="O615" s="15">
        <f>SUM(P615:Q615)</f>
        <v>587.4</v>
      </c>
      <c r="P615" s="15">
        <v>587.4</v>
      </c>
      <c r="Q615" s="15">
        <v>0</v>
      </c>
      <c r="R615" s="15">
        <f>SUM(S615:T615)</f>
        <v>608.9</v>
      </c>
      <c r="S615" s="15">
        <v>608.9</v>
      </c>
      <c r="T615" s="15">
        <v>0</v>
      </c>
      <c r="U615" s="15">
        <f>SUM(V615:W615)</f>
        <v>611.20000000000005</v>
      </c>
      <c r="V615" s="15">
        <v>611.20000000000005</v>
      </c>
      <c r="W615" s="9">
        <v>0</v>
      </c>
      <c r="X615" s="22"/>
      <c r="Y615" s="22"/>
      <c r="Z615" s="22"/>
      <c r="AA615" s="22"/>
      <c r="AB615" s="22"/>
      <c r="AC615" s="22"/>
      <c r="AD615" s="22"/>
      <c r="AE615" s="22"/>
      <c r="AF615" s="22"/>
      <c r="AG615" s="22"/>
      <c r="AH615" s="22"/>
      <c r="AI615" s="22"/>
      <c r="AJ615" s="22"/>
      <c r="AK615" s="22"/>
      <c r="AL615" s="22"/>
      <c r="AM615" s="22"/>
      <c r="AN615" s="22"/>
      <c r="AO615" s="22"/>
      <c r="AP615" s="22"/>
      <c r="AQ615" s="22"/>
      <c r="AR615" s="22"/>
      <c r="AS615" s="22"/>
      <c r="AT615" s="22"/>
      <c r="AU615" s="22"/>
      <c r="AV615" s="22"/>
      <c r="AW615" s="22"/>
      <c r="AX615" s="22"/>
      <c r="AY615" s="22"/>
      <c r="AZ615" s="22"/>
      <c r="BA615" s="22"/>
      <c r="BB615" s="22"/>
      <c r="BC615" s="22"/>
      <c r="BD615" s="22"/>
      <c r="BE615" s="22"/>
      <c r="BF615" s="22"/>
      <c r="BG615" s="22"/>
      <c r="BH615" s="22"/>
      <c r="BI615" s="22"/>
      <c r="BJ615" s="22"/>
      <c r="BK615" s="22"/>
      <c r="BL615" s="22"/>
      <c r="BM615" s="22"/>
      <c r="BN615" s="22"/>
      <c r="BO615" s="22"/>
      <c r="BP615" s="22"/>
      <c r="BQ615" s="22"/>
      <c r="BR615" s="22"/>
      <c r="BS615" s="22"/>
      <c r="BT615" s="22"/>
      <c r="BU615" s="22"/>
      <c r="BV615" s="22"/>
      <c r="BW615" s="22"/>
      <c r="BX615" s="22"/>
      <c r="BY615" s="22"/>
      <c r="BZ615" s="22"/>
      <c r="CA615" s="22"/>
      <c r="CB615" s="22"/>
      <c r="CC615" s="22"/>
      <c r="CD615" s="22"/>
      <c r="CE615" s="22"/>
      <c r="CF615" s="22"/>
      <c r="CG615" s="22"/>
      <c r="CH615" s="22"/>
      <c r="CI615" s="22"/>
      <c r="CJ615" s="22"/>
      <c r="CK615" s="22"/>
      <c r="CL615" s="22"/>
      <c r="CM615" s="22"/>
      <c r="CN615" s="22"/>
      <c r="CO615" s="22"/>
      <c r="CP615" s="22"/>
      <c r="CQ615" s="22"/>
      <c r="CR615" s="22"/>
      <c r="CS615" s="22"/>
      <c r="CT615" s="22"/>
      <c r="CU615" s="22"/>
      <c r="CV615" s="22"/>
      <c r="CW615" s="22"/>
      <c r="CX615" s="22"/>
      <c r="CY615" s="22"/>
      <c r="CZ615" s="22"/>
      <c r="DA615" s="22"/>
      <c r="DB615" s="22"/>
      <c r="DC615" s="22"/>
      <c r="DD615" s="22"/>
      <c r="DE615" s="22"/>
      <c r="DF615" s="22"/>
      <c r="DG615" s="22"/>
      <c r="DH615" s="22"/>
      <c r="DI615" s="22"/>
      <c r="DJ615" s="22"/>
      <c r="DK615" s="22"/>
      <c r="DL615" s="22"/>
      <c r="DM615" s="22"/>
      <c r="DN615" s="22"/>
      <c r="DO615" s="22"/>
      <c r="DP615" s="22"/>
      <c r="DQ615" s="22"/>
      <c r="DR615" s="22"/>
      <c r="DS615" s="22"/>
      <c r="DT615" s="22"/>
      <c r="DU615" s="22"/>
      <c r="DV615" s="22"/>
      <c r="DW615" s="22"/>
      <c r="DX615" s="22"/>
      <c r="DY615" s="22"/>
      <c r="DZ615" s="22"/>
      <c r="EA615" s="22"/>
      <c r="EB615" s="22"/>
      <c r="EC615" s="22"/>
      <c r="ED615" s="22"/>
      <c r="EE615" s="22"/>
      <c r="EF615" s="22"/>
      <c r="EG615" s="22"/>
      <c r="EH615" s="22"/>
      <c r="EI615" s="22"/>
      <c r="EJ615" s="22"/>
      <c r="EK615" s="22"/>
      <c r="EL615" s="22"/>
      <c r="EM615" s="22"/>
      <c r="EN615" s="22"/>
      <c r="EO615" s="22"/>
      <c r="EP615" s="22"/>
      <c r="EQ615" s="22"/>
      <c r="ER615" s="22"/>
      <c r="ES615" s="22"/>
      <c r="ET615" s="22"/>
      <c r="EU615" s="22"/>
      <c r="EV615" s="22"/>
      <c r="EW615" s="22"/>
      <c r="EX615" s="22"/>
      <c r="EY615" s="22"/>
      <c r="EZ615" s="22"/>
      <c r="FA615" s="22"/>
      <c r="FB615" s="22"/>
      <c r="FC615" s="22"/>
      <c r="FD615" s="22"/>
      <c r="FE615" s="22"/>
      <c r="FF615" s="22"/>
      <c r="FG615" s="22"/>
      <c r="FH615" s="22"/>
      <c r="FI615" s="22"/>
      <c r="FJ615" s="22"/>
      <c r="FK615" s="22"/>
      <c r="FL615" s="22"/>
      <c r="FM615" s="22"/>
      <c r="FN615" s="22"/>
      <c r="FO615" s="22"/>
      <c r="FP615" s="22"/>
      <c r="FQ615" s="22"/>
      <c r="FR615" s="22"/>
      <c r="FS615" s="22"/>
      <c r="FT615" s="22"/>
      <c r="FU615" s="22"/>
      <c r="FV615" s="22"/>
      <c r="FW615" s="22"/>
      <c r="FX615" s="22"/>
      <c r="FY615" s="22"/>
      <c r="FZ615" s="22"/>
      <c r="GA615" s="22"/>
      <c r="GB615" s="22"/>
      <c r="GC615" s="22"/>
      <c r="GD615" s="22"/>
      <c r="GE615" s="22"/>
      <c r="GF615" s="22"/>
      <c r="GG615" s="22"/>
      <c r="GH615" s="22"/>
      <c r="GI615" s="22"/>
      <c r="GJ615" s="22"/>
      <c r="GK615" s="22"/>
      <c r="GL615" s="22"/>
      <c r="GM615" s="22"/>
      <c r="GN615" s="22"/>
      <c r="GO615" s="22"/>
      <c r="GP615" s="22"/>
      <c r="GQ615" s="22"/>
      <c r="GR615" s="22"/>
      <c r="GS615" s="22"/>
      <c r="GT615" s="22"/>
      <c r="GU615" s="22"/>
      <c r="GV615" s="22"/>
      <c r="GW615" s="22"/>
      <c r="GX615" s="22"/>
      <c r="GY615" s="22"/>
      <c r="GZ615" s="22"/>
      <c r="HA615" s="22"/>
      <c r="HB615" s="22"/>
      <c r="HC615" s="22"/>
      <c r="HD615" s="22"/>
      <c r="HE615" s="22"/>
      <c r="HF615" s="22"/>
      <c r="HG615" s="22"/>
      <c r="HH615" s="22"/>
      <c r="HI615" s="22"/>
      <c r="HJ615" s="22"/>
      <c r="HK615" s="22"/>
      <c r="HL615" s="22"/>
      <c r="HM615" s="22"/>
      <c r="HN615" s="22"/>
      <c r="HO615" s="22"/>
      <c r="HP615" s="22"/>
      <c r="HQ615" s="22"/>
      <c r="HR615" s="22"/>
      <c r="HS615" s="22"/>
      <c r="HT615" s="22"/>
      <c r="HU615" s="22"/>
      <c r="HV615" s="22"/>
      <c r="HW615" s="22"/>
      <c r="HX615" s="22"/>
      <c r="HY615" s="22"/>
      <c r="HZ615" s="22"/>
      <c r="IA615" s="22"/>
      <c r="IB615" s="22"/>
      <c r="IC615" s="22"/>
      <c r="ID615" s="22"/>
      <c r="IE615" s="22"/>
      <c r="IF615" s="22"/>
      <c r="IG615" s="22"/>
      <c r="IH615" s="22"/>
      <c r="II615" s="22"/>
      <c r="IJ615" s="22"/>
      <c r="IK615" s="22"/>
      <c r="IL615" s="22"/>
      <c r="IM615" s="22"/>
      <c r="IN615" s="22"/>
      <c r="IO615" s="22"/>
      <c r="IP615" s="22"/>
      <c r="IQ615" s="22"/>
      <c r="IR615" s="22"/>
      <c r="IS615" s="22"/>
      <c r="IT615" s="22"/>
      <c r="IU615" s="22"/>
      <c r="IV615" s="22"/>
    </row>
    <row r="616" spans="1:256" s="29" customFormat="1">
      <c r="A616" s="865" t="s">
        <v>79</v>
      </c>
      <c r="B616" s="866"/>
      <c r="C616" s="866"/>
      <c r="D616" s="866"/>
      <c r="E616" s="866"/>
      <c r="F616" s="866"/>
      <c r="G616" s="866"/>
      <c r="H616" s="866"/>
      <c r="I616" s="866"/>
      <c r="J616" s="866"/>
      <c r="K616" s="866"/>
      <c r="L616" s="152">
        <f>SUM(L617,L656)</f>
        <v>169173</v>
      </c>
      <c r="M616" s="152">
        <f t="shared" ref="M616:W616" si="413">SUM(M617,M656)</f>
        <v>166552.89999999997</v>
      </c>
      <c r="N616" s="152">
        <f t="shared" si="413"/>
        <v>103125.8</v>
      </c>
      <c r="O616" s="152">
        <f t="shared" si="413"/>
        <v>184678.8</v>
      </c>
      <c r="P616" s="152">
        <f t="shared" si="413"/>
        <v>184678.8</v>
      </c>
      <c r="Q616" s="152">
        <f t="shared" si="413"/>
        <v>0</v>
      </c>
      <c r="R616" s="152">
        <f t="shared" si="413"/>
        <v>191399.5</v>
      </c>
      <c r="S616" s="152">
        <f t="shared" si="413"/>
        <v>191399.5</v>
      </c>
      <c r="T616" s="152">
        <f t="shared" si="413"/>
        <v>0</v>
      </c>
      <c r="U616" s="152">
        <f t="shared" si="413"/>
        <v>192133.5</v>
      </c>
      <c r="V616" s="152">
        <f t="shared" si="413"/>
        <v>192133.5</v>
      </c>
      <c r="W616" s="152">
        <f t="shared" si="413"/>
        <v>0</v>
      </c>
      <c r="X616" s="151"/>
      <c r="Y616" s="151"/>
      <c r="Z616" s="151"/>
      <c r="AA616" s="151"/>
      <c r="AB616" s="151"/>
      <c r="AC616" s="151"/>
      <c r="AD616" s="151"/>
      <c r="AE616" s="151"/>
      <c r="AF616" s="151"/>
      <c r="AG616" s="151"/>
      <c r="AH616" s="151"/>
      <c r="AI616" s="151"/>
      <c r="AJ616" s="151"/>
      <c r="AK616" s="151"/>
      <c r="AL616" s="151"/>
      <c r="AM616" s="151"/>
      <c r="AN616" s="151"/>
      <c r="AO616" s="151"/>
      <c r="AP616" s="151"/>
      <c r="AQ616" s="151"/>
      <c r="AR616" s="151"/>
      <c r="AS616" s="151"/>
      <c r="AT616" s="151"/>
      <c r="AU616" s="151"/>
      <c r="AV616" s="151"/>
      <c r="AW616" s="151"/>
      <c r="AX616" s="151"/>
      <c r="AY616" s="151"/>
      <c r="AZ616" s="151"/>
      <c r="BA616" s="151"/>
      <c r="BB616" s="151"/>
      <c r="BC616" s="151"/>
      <c r="BD616" s="151"/>
      <c r="BE616" s="151"/>
      <c r="BF616" s="151"/>
      <c r="BG616" s="151"/>
      <c r="BH616" s="151"/>
      <c r="BI616" s="151"/>
      <c r="BJ616" s="151"/>
      <c r="BK616" s="151"/>
      <c r="BL616" s="151"/>
      <c r="BM616" s="151"/>
      <c r="BN616" s="151"/>
      <c r="BO616" s="151"/>
      <c r="BP616" s="151"/>
      <c r="BQ616" s="151"/>
      <c r="BR616" s="151"/>
      <c r="BS616" s="151"/>
      <c r="BT616" s="151"/>
      <c r="BU616" s="151"/>
      <c r="BV616" s="151"/>
      <c r="BW616" s="151"/>
      <c r="BX616" s="151"/>
      <c r="BY616" s="151"/>
      <c r="BZ616" s="151"/>
      <c r="CA616" s="151"/>
      <c r="CB616" s="151"/>
      <c r="CC616" s="151"/>
      <c r="CD616" s="151"/>
      <c r="CE616" s="151"/>
      <c r="CF616" s="151"/>
      <c r="CG616" s="151"/>
      <c r="CH616" s="151"/>
      <c r="CI616" s="151"/>
      <c r="CJ616" s="151"/>
      <c r="CK616" s="151"/>
      <c r="CL616" s="151"/>
      <c r="CM616" s="151"/>
      <c r="CN616" s="151"/>
      <c r="CO616" s="151"/>
      <c r="CP616" s="151"/>
      <c r="CQ616" s="151"/>
      <c r="CR616" s="151"/>
      <c r="CS616" s="151"/>
      <c r="CT616" s="151"/>
      <c r="CU616" s="151"/>
      <c r="CV616" s="151"/>
      <c r="CW616" s="151"/>
      <c r="CX616" s="151"/>
      <c r="CY616" s="151"/>
      <c r="CZ616" s="151"/>
      <c r="DA616" s="151"/>
      <c r="DB616" s="151"/>
      <c r="DC616" s="151"/>
      <c r="DD616" s="151"/>
      <c r="DE616" s="151"/>
      <c r="DF616" s="151"/>
      <c r="DG616" s="151"/>
      <c r="DH616" s="151"/>
      <c r="DI616" s="151"/>
      <c r="DJ616" s="151"/>
      <c r="DK616" s="151"/>
      <c r="DL616" s="151"/>
      <c r="DM616" s="151"/>
      <c r="DN616" s="151"/>
      <c r="DO616" s="151"/>
      <c r="DP616" s="151"/>
      <c r="DQ616" s="151"/>
      <c r="DR616" s="151"/>
      <c r="DS616" s="151"/>
      <c r="DT616" s="151"/>
      <c r="DU616" s="151"/>
      <c r="DV616" s="151"/>
      <c r="DW616" s="151"/>
      <c r="DX616" s="151"/>
      <c r="DY616" s="151"/>
      <c r="DZ616" s="151"/>
      <c r="EA616" s="151"/>
      <c r="EB616" s="151"/>
      <c r="EC616" s="151"/>
      <c r="ED616" s="151"/>
      <c r="EE616" s="151"/>
      <c r="EF616" s="151"/>
      <c r="EG616" s="151"/>
      <c r="EH616" s="151"/>
      <c r="EI616" s="151"/>
      <c r="EJ616" s="151"/>
      <c r="EK616" s="151"/>
      <c r="EL616" s="151"/>
      <c r="EM616" s="151"/>
      <c r="EN616" s="151"/>
      <c r="EO616" s="151"/>
      <c r="EP616" s="151"/>
      <c r="EQ616" s="151"/>
      <c r="ER616" s="151"/>
      <c r="ES616" s="151"/>
      <c r="ET616" s="151"/>
      <c r="EU616" s="151"/>
      <c r="EV616" s="151"/>
      <c r="EW616" s="151"/>
      <c r="EX616" s="151"/>
      <c r="EY616" s="151"/>
      <c r="EZ616" s="151"/>
      <c r="FA616" s="151"/>
      <c r="FB616" s="151"/>
      <c r="FC616" s="151"/>
      <c r="FD616" s="151"/>
      <c r="FE616" s="151"/>
      <c r="FF616" s="151"/>
      <c r="FG616" s="151"/>
      <c r="FH616" s="151"/>
      <c r="FI616" s="151"/>
      <c r="FJ616" s="151"/>
      <c r="FK616" s="151"/>
      <c r="FL616" s="151"/>
      <c r="FM616" s="151"/>
      <c r="FN616" s="151"/>
      <c r="FO616" s="151"/>
      <c r="FP616" s="151"/>
      <c r="FQ616" s="151"/>
      <c r="FR616" s="151"/>
      <c r="FS616" s="151"/>
      <c r="FT616" s="151"/>
      <c r="FU616" s="151"/>
      <c r="FV616" s="151"/>
      <c r="FW616" s="151"/>
      <c r="FX616" s="151"/>
      <c r="FY616" s="151"/>
      <c r="FZ616" s="151"/>
      <c r="GA616" s="151"/>
      <c r="GB616" s="151"/>
      <c r="GC616" s="151"/>
      <c r="GD616" s="151"/>
      <c r="GE616" s="151"/>
      <c r="GF616" s="151"/>
      <c r="GG616" s="151"/>
      <c r="GH616" s="151"/>
      <c r="GI616" s="151"/>
      <c r="GJ616" s="151"/>
      <c r="GK616" s="151"/>
      <c r="GL616" s="151"/>
      <c r="GM616" s="151"/>
      <c r="GN616" s="151"/>
      <c r="GO616" s="151"/>
      <c r="GP616" s="151"/>
      <c r="GQ616" s="151"/>
      <c r="GR616" s="151"/>
      <c r="GS616" s="151"/>
      <c r="GT616" s="151"/>
      <c r="GU616" s="151"/>
      <c r="GV616" s="151"/>
      <c r="GW616" s="151"/>
      <c r="GX616" s="151"/>
      <c r="GY616" s="151"/>
      <c r="GZ616" s="151"/>
      <c r="HA616" s="151"/>
      <c r="HB616" s="151"/>
      <c r="HC616" s="151"/>
      <c r="HD616" s="151"/>
      <c r="HE616" s="151"/>
      <c r="HF616" s="151"/>
      <c r="HG616" s="151"/>
      <c r="HH616" s="151"/>
      <c r="HI616" s="151"/>
      <c r="HJ616" s="151"/>
      <c r="HK616" s="151"/>
      <c r="HL616" s="151"/>
      <c r="HM616" s="151"/>
      <c r="HN616" s="151"/>
      <c r="HO616" s="151"/>
      <c r="HP616" s="151"/>
      <c r="HQ616" s="151"/>
      <c r="HR616" s="151"/>
      <c r="HS616" s="151"/>
      <c r="HT616" s="151"/>
      <c r="HU616" s="151"/>
      <c r="HV616" s="151"/>
      <c r="HW616" s="151"/>
      <c r="HX616" s="151"/>
      <c r="HY616" s="151"/>
      <c r="HZ616" s="151"/>
      <c r="IA616" s="151"/>
      <c r="IB616" s="151"/>
      <c r="IC616" s="151"/>
      <c r="ID616" s="151"/>
      <c r="IE616" s="151"/>
      <c r="IF616" s="151"/>
      <c r="IG616" s="151"/>
      <c r="IH616" s="151"/>
      <c r="II616" s="151"/>
      <c r="IJ616" s="151"/>
      <c r="IK616" s="151"/>
      <c r="IL616" s="151"/>
      <c r="IM616" s="151"/>
      <c r="IN616" s="151"/>
      <c r="IO616" s="151"/>
      <c r="IP616" s="151"/>
      <c r="IQ616" s="151"/>
      <c r="IR616" s="151"/>
      <c r="IS616" s="151"/>
      <c r="IT616" s="151"/>
      <c r="IU616" s="151"/>
      <c r="IV616" s="151"/>
    </row>
    <row r="617" spans="1:256" s="29" customFormat="1">
      <c r="A617" s="796" t="s">
        <v>37</v>
      </c>
      <c r="B617" s="797"/>
      <c r="C617" s="797"/>
      <c r="D617" s="797"/>
      <c r="E617" s="797"/>
      <c r="F617" s="797"/>
      <c r="G617" s="797"/>
      <c r="H617" s="797"/>
      <c r="I617" s="797"/>
      <c r="J617" s="797"/>
      <c r="K617" s="797"/>
      <c r="L617" s="7">
        <f>SUM(L618,L630)</f>
        <v>111446.2</v>
      </c>
      <c r="M617" s="7">
        <f t="shared" ref="M617:W617" si="414">SUM(M618,M630)</f>
        <v>92420.2</v>
      </c>
      <c r="N617" s="7">
        <f t="shared" si="414"/>
        <v>68610.100000000006</v>
      </c>
      <c r="O617" s="7">
        <f t="shared" si="414"/>
        <v>68856.099999999991</v>
      </c>
      <c r="P617" s="7">
        <f t="shared" si="414"/>
        <v>68856.099999999991</v>
      </c>
      <c r="Q617" s="7">
        <f t="shared" si="414"/>
        <v>0</v>
      </c>
      <c r="R617" s="7">
        <f t="shared" si="414"/>
        <v>73923.5</v>
      </c>
      <c r="S617" s="7">
        <f t="shared" si="414"/>
        <v>73923.5</v>
      </c>
      <c r="T617" s="7">
        <f t="shared" si="414"/>
        <v>0</v>
      </c>
      <c r="U617" s="7">
        <f t="shared" si="414"/>
        <v>70827.899999999994</v>
      </c>
      <c r="V617" s="7">
        <f t="shared" si="414"/>
        <v>70827.899999999994</v>
      </c>
      <c r="W617" s="7">
        <f t="shared" si="414"/>
        <v>0</v>
      </c>
    </row>
    <row r="618" spans="1:256" s="29" customFormat="1" ht="78.75">
      <c r="A618" s="384" t="s">
        <v>34</v>
      </c>
      <c r="B618" s="388" t="s">
        <v>99</v>
      </c>
      <c r="C618" s="399"/>
      <c r="D618" s="393"/>
      <c r="E618" s="433"/>
      <c r="F618" s="433"/>
      <c r="G618" s="398"/>
      <c r="H618" s="396">
        <v>600</v>
      </c>
      <c r="I618" s="903" t="s">
        <v>831</v>
      </c>
      <c r="J618" s="63" t="s">
        <v>388</v>
      </c>
      <c r="K618" s="393"/>
      <c r="L618" s="7">
        <f>SUM(L619:L629)</f>
        <v>107703.5</v>
      </c>
      <c r="M618" s="7">
        <f t="shared" ref="M618:W618" si="415">SUM(M619:M629)</f>
        <v>90892.7</v>
      </c>
      <c r="N618" s="7">
        <f t="shared" si="415"/>
        <v>67227.100000000006</v>
      </c>
      <c r="O618" s="7">
        <f t="shared" si="415"/>
        <v>68720.799999999988</v>
      </c>
      <c r="P618" s="7">
        <f t="shared" si="415"/>
        <v>68720.799999999988</v>
      </c>
      <c r="Q618" s="7">
        <f t="shared" si="415"/>
        <v>0</v>
      </c>
      <c r="R618" s="7">
        <f t="shared" si="415"/>
        <v>73780.399999999994</v>
      </c>
      <c r="S618" s="7">
        <f t="shared" si="415"/>
        <v>73780.399999999994</v>
      </c>
      <c r="T618" s="7">
        <f t="shared" si="415"/>
        <v>0</v>
      </c>
      <c r="U618" s="7">
        <f t="shared" si="415"/>
        <v>70685.399999999994</v>
      </c>
      <c r="V618" s="7">
        <f t="shared" si="415"/>
        <v>70685.399999999994</v>
      </c>
      <c r="W618" s="7">
        <f t="shared" si="415"/>
        <v>0</v>
      </c>
    </row>
    <row r="619" spans="1:256" s="26" customFormat="1" ht="47.25">
      <c r="A619" s="754" t="s">
        <v>44</v>
      </c>
      <c r="B619" s="906" t="s">
        <v>389</v>
      </c>
      <c r="C619" s="936" t="s">
        <v>828</v>
      </c>
      <c r="D619" s="717"/>
      <c r="E619" s="421" t="s">
        <v>390</v>
      </c>
      <c r="F619" s="421" t="s">
        <v>103</v>
      </c>
      <c r="G619" s="376" t="s">
        <v>1217</v>
      </c>
      <c r="H619" s="81">
        <v>611</v>
      </c>
      <c r="I619" s="904"/>
      <c r="J619" s="729" t="s">
        <v>391</v>
      </c>
      <c r="K619" s="393"/>
      <c r="L619" s="15">
        <v>32096.5</v>
      </c>
      <c r="M619" s="15">
        <v>36276.800000000003</v>
      </c>
      <c r="N619" s="15">
        <v>19865.3</v>
      </c>
      <c r="O619" s="15">
        <f>SUM(P619:Q619)</f>
        <v>49562.6</v>
      </c>
      <c r="P619" s="15">
        <v>49562.6</v>
      </c>
      <c r="Q619" s="90">
        <v>0</v>
      </c>
      <c r="R619" s="15">
        <f>SUM(S619:T619)</f>
        <v>51366.2</v>
      </c>
      <c r="S619" s="15">
        <v>51366.2</v>
      </c>
      <c r="T619" s="90">
        <v>0</v>
      </c>
      <c r="U619" s="15">
        <f>SUM(V619:W619)</f>
        <v>51563.3</v>
      </c>
      <c r="V619" s="15">
        <v>51563.3</v>
      </c>
      <c r="W619" s="91">
        <v>0</v>
      </c>
      <c r="X619" s="29"/>
      <c r="Y619" s="29"/>
      <c r="Z619" s="29"/>
      <c r="AA619" s="29"/>
      <c r="AB619" s="29"/>
      <c r="AC619" s="29"/>
      <c r="AD619" s="29"/>
      <c r="AE619" s="29"/>
      <c r="AF619" s="29"/>
      <c r="AG619" s="29"/>
      <c r="AH619" s="29"/>
      <c r="AI619" s="29"/>
      <c r="AJ619" s="29"/>
      <c r="AK619" s="29"/>
      <c r="AL619" s="29"/>
      <c r="AM619" s="29"/>
      <c r="AN619" s="29"/>
      <c r="AO619" s="29"/>
      <c r="AP619" s="29"/>
      <c r="AQ619" s="29"/>
      <c r="AR619" s="29"/>
      <c r="AS619" s="29"/>
      <c r="AT619" s="29"/>
      <c r="AU619" s="29"/>
      <c r="AV619" s="29"/>
      <c r="AW619" s="29"/>
      <c r="AX619" s="29"/>
      <c r="AY619" s="29"/>
      <c r="AZ619" s="29"/>
      <c r="BA619" s="29"/>
      <c r="BB619" s="29"/>
      <c r="BC619" s="29"/>
      <c r="BD619" s="29"/>
      <c r="BE619" s="29"/>
      <c r="BF619" s="29"/>
      <c r="BG619" s="29"/>
      <c r="BH619" s="29"/>
      <c r="BI619" s="29"/>
      <c r="BJ619" s="29"/>
      <c r="BK619" s="29"/>
      <c r="BL619" s="29"/>
      <c r="BM619" s="29"/>
      <c r="BN619" s="29"/>
      <c r="BO619" s="29"/>
      <c r="BP619" s="29"/>
      <c r="BQ619" s="29"/>
      <c r="BR619" s="29"/>
      <c r="BS619" s="29"/>
      <c r="BT619" s="29"/>
      <c r="BU619" s="29"/>
      <c r="BV619" s="29"/>
      <c r="BW619" s="29"/>
      <c r="BX619" s="29"/>
      <c r="BY619" s="29"/>
      <c r="BZ619" s="29"/>
      <c r="CA619" s="29"/>
      <c r="CB619" s="29"/>
      <c r="CC619" s="29"/>
      <c r="CD619" s="29"/>
      <c r="CE619" s="29"/>
      <c r="CF619" s="29"/>
      <c r="CG619" s="29"/>
      <c r="CH619" s="29"/>
      <c r="CI619" s="29"/>
      <c r="CJ619" s="29"/>
      <c r="CK619" s="29"/>
      <c r="CL619" s="29"/>
      <c r="CM619" s="29"/>
      <c r="CN619" s="29"/>
      <c r="CO619" s="29"/>
      <c r="CP619" s="29"/>
      <c r="CQ619" s="29"/>
      <c r="CR619" s="29"/>
      <c r="CS619" s="29"/>
      <c r="CT619" s="29"/>
      <c r="CU619" s="29"/>
      <c r="CV619" s="29"/>
      <c r="CW619" s="29"/>
      <c r="CX619" s="29"/>
      <c r="CY619" s="29"/>
      <c r="CZ619" s="29"/>
      <c r="DA619" s="29"/>
      <c r="DB619" s="29"/>
      <c r="DC619" s="29"/>
      <c r="DD619" s="29"/>
      <c r="DE619" s="29"/>
      <c r="DF619" s="29"/>
      <c r="DG619" s="29"/>
      <c r="DH619" s="29"/>
      <c r="DI619" s="29"/>
      <c r="DJ619" s="29"/>
      <c r="DK619" s="29"/>
      <c r="DL619" s="29"/>
      <c r="DM619" s="29"/>
      <c r="DN619" s="29"/>
      <c r="DO619" s="29"/>
      <c r="DP619" s="29"/>
      <c r="DQ619" s="29"/>
      <c r="DR619" s="29"/>
      <c r="DS619" s="29"/>
      <c r="DT619" s="29"/>
      <c r="DU619" s="29"/>
      <c r="DV619" s="29"/>
      <c r="DW619" s="29"/>
      <c r="DX619" s="29"/>
      <c r="DY619" s="29"/>
      <c r="DZ619" s="29"/>
      <c r="EA619" s="29"/>
      <c r="EB619" s="29"/>
      <c r="EC619" s="29"/>
      <c r="ED619" s="29"/>
      <c r="EE619" s="29"/>
      <c r="EF619" s="29"/>
      <c r="EG619" s="29"/>
      <c r="EH619" s="29"/>
      <c r="EI619" s="29"/>
      <c r="EJ619" s="29"/>
      <c r="EK619" s="29"/>
      <c r="EL619" s="29"/>
      <c r="EM619" s="29"/>
      <c r="EN619" s="29"/>
      <c r="EO619" s="29"/>
      <c r="EP619" s="29"/>
      <c r="EQ619" s="29"/>
      <c r="ER619" s="29"/>
      <c r="ES619" s="29"/>
      <c r="ET619" s="29"/>
      <c r="EU619" s="29"/>
      <c r="EV619" s="29"/>
      <c r="EW619" s="29"/>
      <c r="EX619" s="29"/>
      <c r="EY619" s="29"/>
      <c r="EZ619" s="29"/>
      <c r="FA619" s="29"/>
      <c r="FB619" s="29"/>
      <c r="FC619" s="29"/>
      <c r="FD619" s="29"/>
      <c r="FE619" s="29"/>
      <c r="FF619" s="29"/>
      <c r="FG619" s="29"/>
      <c r="FH619" s="29"/>
      <c r="FI619" s="29"/>
      <c r="FJ619" s="29"/>
      <c r="FK619" s="29"/>
      <c r="FL619" s="29"/>
      <c r="FM619" s="29"/>
      <c r="FN619" s="29"/>
      <c r="FO619" s="29"/>
      <c r="FP619" s="29"/>
      <c r="FQ619" s="29"/>
      <c r="FR619" s="29"/>
      <c r="FS619" s="29"/>
      <c r="FT619" s="29"/>
      <c r="FU619" s="29"/>
      <c r="FV619" s="29"/>
      <c r="FW619" s="29"/>
      <c r="FX619" s="29"/>
      <c r="FY619" s="29"/>
      <c r="FZ619" s="29"/>
      <c r="GA619" s="29"/>
      <c r="GB619" s="29"/>
      <c r="GC619" s="29"/>
      <c r="GD619" s="29"/>
      <c r="GE619" s="29"/>
      <c r="GF619" s="29"/>
      <c r="GG619" s="29"/>
      <c r="GH619" s="29"/>
      <c r="GI619" s="29"/>
      <c r="GJ619" s="29"/>
      <c r="GK619" s="29"/>
      <c r="GL619" s="29"/>
      <c r="GM619" s="29"/>
      <c r="GN619" s="29"/>
      <c r="GO619" s="29"/>
      <c r="GP619" s="29"/>
      <c r="GQ619" s="29"/>
      <c r="GR619" s="29"/>
      <c r="GS619" s="29"/>
      <c r="GT619" s="29"/>
      <c r="GU619" s="29"/>
      <c r="GV619" s="29"/>
      <c r="GW619" s="29"/>
      <c r="GX619" s="29"/>
      <c r="GY619" s="29"/>
      <c r="GZ619" s="29"/>
      <c r="HA619" s="29"/>
      <c r="HB619" s="29"/>
      <c r="HC619" s="29"/>
      <c r="HD619" s="29"/>
      <c r="HE619" s="29"/>
      <c r="HF619" s="29"/>
      <c r="HG619" s="29"/>
      <c r="HH619" s="29"/>
      <c r="HI619" s="29"/>
      <c r="HJ619" s="29"/>
      <c r="HK619" s="29"/>
      <c r="HL619" s="29"/>
      <c r="HM619" s="29"/>
      <c r="HN619" s="29"/>
      <c r="HO619" s="29"/>
      <c r="HP619" s="29"/>
      <c r="HQ619" s="29"/>
      <c r="HR619" s="29"/>
      <c r="HS619" s="29"/>
      <c r="HT619" s="29"/>
      <c r="HU619" s="29"/>
      <c r="HV619" s="29"/>
      <c r="HW619" s="29"/>
      <c r="HX619" s="29"/>
      <c r="HY619" s="29"/>
      <c r="HZ619" s="29"/>
      <c r="IA619" s="29"/>
      <c r="IB619" s="29"/>
      <c r="IC619" s="29"/>
      <c r="ID619" s="29"/>
      <c r="IE619" s="29"/>
      <c r="IF619" s="29"/>
      <c r="IG619" s="29"/>
      <c r="IH619" s="29"/>
      <c r="II619" s="29"/>
      <c r="IJ619" s="29"/>
      <c r="IK619" s="29"/>
      <c r="IL619" s="29"/>
      <c r="IM619" s="29"/>
      <c r="IN619" s="29"/>
      <c r="IO619" s="29"/>
      <c r="IP619" s="29"/>
      <c r="IQ619" s="29"/>
      <c r="IR619" s="29"/>
      <c r="IS619" s="29"/>
      <c r="IT619" s="29"/>
      <c r="IU619" s="29"/>
      <c r="IV619" s="29"/>
    </row>
    <row r="620" spans="1:256" s="138" customFormat="1">
      <c r="A620" s="755"/>
      <c r="B620" s="907"/>
      <c r="C620" s="937"/>
      <c r="D620" s="718"/>
      <c r="E620" s="421" t="s">
        <v>264</v>
      </c>
      <c r="F620" s="421" t="s">
        <v>103</v>
      </c>
      <c r="G620" s="421" t="s">
        <v>1218</v>
      </c>
      <c r="H620" s="81">
        <v>611</v>
      </c>
      <c r="I620" s="904"/>
      <c r="J620" s="731"/>
      <c r="K620" s="393"/>
      <c r="L620" s="15">
        <v>0</v>
      </c>
      <c r="M620" s="15">
        <v>1361.6</v>
      </c>
      <c r="N620" s="15">
        <v>959.7</v>
      </c>
      <c r="O620" s="15">
        <f>SUM(P620:Q620)</f>
        <v>111</v>
      </c>
      <c r="P620" s="15">
        <v>111</v>
      </c>
      <c r="Q620" s="15">
        <v>0</v>
      </c>
      <c r="R620" s="15">
        <f>SUM(S620:T620)</f>
        <v>557</v>
      </c>
      <c r="S620" s="15">
        <v>557</v>
      </c>
      <c r="T620" s="15">
        <v>0</v>
      </c>
      <c r="U620" s="15">
        <f>SUM(V620:W620)</f>
        <v>559.1</v>
      </c>
      <c r="V620" s="15">
        <v>559.1</v>
      </c>
      <c r="W620" s="9">
        <v>0</v>
      </c>
      <c r="X620" s="29"/>
      <c r="Y620" s="29"/>
      <c r="Z620" s="29"/>
      <c r="AA620" s="29"/>
      <c r="AB620" s="29"/>
      <c r="AC620" s="29"/>
      <c r="AD620" s="29"/>
      <c r="AE620" s="29"/>
      <c r="AF620" s="29"/>
      <c r="AG620" s="29"/>
      <c r="AH620" s="29"/>
      <c r="AI620" s="29"/>
      <c r="AJ620" s="29"/>
      <c r="AK620" s="29"/>
      <c r="AL620" s="29"/>
      <c r="AM620" s="29"/>
      <c r="AN620" s="29"/>
      <c r="AO620" s="29"/>
      <c r="AP620" s="29"/>
      <c r="AQ620" s="29"/>
      <c r="AR620" s="29"/>
      <c r="AS620" s="29"/>
      <c r="AT620" s="29"/>
      <c r="AU620" s="29"/>
      <c r="AV620" s="29"/>
      <c r="AW620" s="29"/>
      <c r="AX620" s="29"/>
      <c r="AY620" s="29"/>
      <c r="AZ620" s="29"/>
      <c r="BA620" s="29"/>
      <c r="BB620" s="29"/>
      <c r="BC620" s="29"/>
      <c r="BD620" s="29"/>
      <c r="BE620" s="29"/>
      <c r="BF620" s="29"/>
      <c r="BG620" s="29"/>
      <c r="BH620" s="29"/>
      <c r="BI620" s="29"/>
      <c r="BJ620" s="29"/>
      <c r="BK620" s="29"/>
      <c r="BL620" s="29"/>
      <c r="BM620" s="29"/>
      <c r="BN620" s="29"/>
      <c r="BO620" s="29"/>
      <c r="BP620" s="29"/>
      <c r="BQ620" s="29"/>
      <c r="BR620" s="29"/>
      <c r="BS620" s="29"/>
      <c r="BT620" s="29"/>
      <c r="BU620" s="29"/>
      <c r="BV620" s="29"/>
      <c r="BW620" s="29"/>
      <c r="BX620" s="29"/>
      <c r="BY620" s="29"/>
      <c r="BZ620" s="29"/>
      <c r="CA620" s="29"/>
      <c r="CB620" s="29"/>
      <c r="CC620" s="29"/>
      <c r="CD620" s="29"/>
      <c r="CE620" s="29"/>
      <c r="CF620" s="29"/>
      <c r="CG620" s="29"/>
      <c r="CH620" s="29"/>
      <c r="CI620" s="29"/>
      <c r="CJ620" s="29"/>
      <c r="CK620" s="29"/>
      <c r="CL620" s="29"/>
      <c r="CM620" s="29"/>
      <c r="CN620" s="29"/>
      <c r="CO620" s="29"/>
      <c r="CP620" s="29"/>
      <c r="CQ620" s="29"/>
      <c r="CR620" s="29"/>
      <c r="CS620" s="29"/>
      <c r="CT620" s="29"/>
      <c r="CU620" s="29"/>
      <c r="CV620" s="29"/>
      <c r="CW620" s="29"/>
      <c r="CX620" s="29"/>
      <c r="CY620" s="29"/>
      <c r="CZ620" s="29"/>
      <c r="DA620" s="29"/>
      <c r="DB620" s="29"/>
      <c r="DC620" s="29"/>
      <c r="DD620" s="29"/>
      <c r="DE620" s="29"/>
      <c r="DF620" s="29"/>
      <c r="DG620" s="29"/>
      <c r="DH620" s="29"/>
      <c r="DI620" s="29"/>
      <c r="DJ620" s="29"/>
      <c r="DK620" s="29"/>
      <c r="DL620" s="29"/>
      <c r="DM620" s="29"/>
      <c r="DN620" s="29"/>
      <c r="DO620" s="29"/>
      <c r="DP620" s="29"/>
      <c r="DQ620" s="29"/>
      <c r="DR620" s="29"/>
      <c r="DS620" s="29"/>
      <c r="DT620" s="29"/>
      <c r="DU620" s="29"/>
      <c r="DV620" s="29"/>
      <c r="DW620" s="29"/>
      <c r="DX620" s="29"/>
      <c r="DY620" s="29"/>
      <c r="DZ620" s="29"/>
      <c r="EA620" s="29"/>
      <c r="EB620" s="29"/>
      <c r="EC620" s="29"/>
      <c r="ED620" s="29"/>
      <c r="EE620" s="29"/>
      <c r="EF620" s="29"/>
      <c r="EG620" s="29"/>
      <c r="EH620" s="29"/>
      <c r="EI620" s="29"/>
      <c r="EJ620" s="29"/>
      <c r="EK620" s="29"/>
      <c r="EL620" s="29"/>
      <c r="EM620" s="29"/>
      <c r="EN620" s="29"/>
      <c r="EO620" s="29"/>
      <c r="EP620" s="29"/>
      <c r="EQ620" s="29"/>
      <c r="ER620" s="29"/>
      <c r="ES620" s="29"/>
      <c r="ET620" s="29"/>
      <c r="EU620" s="29"/>
      <c r="EV620" s="29"/>
      <c r="EW620" s="29"/>
      <c r="EX620" s="29"/>
      <c r="EY620" s="29"/>
      <c r="EZ620" s="29"/>
      <c r="FA620" s="29"/>
      <c r="FB620" s="29"/>
      <c r="FC620" s="29"/>
      <c r="FD620" s="29"/>
      <c r="FE620" s="29"/>
      <c r="FF620" s="29"/>
      <c r="FG620" s="29"/>
      <c r="FH620" s="29"/>
      <c r="FI620" s="29"/>
      <c r="FJ620" s="29"/>
      <c r="FK620" s="29"/>
      <c r="FL620" s="29"/>
      <c r="FM620" s="29"/>
      <c r="FN620" s="29"/>
      <c r="FO620" s="29"/>
      <c r="FP620" s="29"/>
      <c r="FQ620" s="29"/>
      <c r="FR620" s="29"/>
      <c r="FS620" s="29"/>
      <c r="FT620" s="29"/>
      <c r="FU620" s="29"/>
      <c r="FV620" s="29"/>
      <c r="FW620" s="29"/>
      <c r="FX620" s="29"/>
      <c r="FY620" s="29"/>
      <c r="FZ620" s="29"/>
      <c r="GA620" s="29"/>
      <c r="GB620" s="29"/>
      <c r="GC620" s="29"/>
      <c r="GD620" s="29"/>
      <c r="GE620" s="29"/>
      <c r="GF620" s="29"/>
      <c r="GG620" s="29"/>
      <c r="GH620" s="29"/>
      <c r="GI620" s="29"/>
      <c r="GJ620" s="29"/>
      <c r="GK620" s="29"/>
      <c r="GL620" s="29"/>
      <c r="GM620" s="29"/>
      <c r="GN620" s="29"/>
      <c r="GO620" s="29"/>
      <c r="GP620" s="29"/>
      <c r="GQ620" s="29"/>
      <c r="GR620" s="29"/>
      <c r="GS620" s="29"/>
      <c r="GT620" s="29"/>
      <c r="GU620" s="29"/>
      <c r="GV620" s="29"/>
      <c r="GW620" s="29"/>
      <c r="GX620" s="29"/>
      <c r="GY620" s="29"/>
      <c r="GZ620" s="29"/>
      <c r="HA620" s="29"/>
      <c r="HB620" s="29"/>
      <c r="HC620" s="29"/>
      <c r="HD620" s="29"/>
      <c r="HE620" s="29"/>
      <c r="HF620" s="29"/>
      <c r="HG620" s="29"/>
      <c r="HH620" s="29"/>
      <c r="HI620" s="29"/>
      <c r="HJ620" s="29"/>
      <c r="HK620" s="29"/>
      <c r="HL620" s="29"/>
      <c r="HM620" s="29"/>
      <c r="HN620" s="29"/>
      <c r="HO620" s="29"/>
      <c r="HP620" s="29"/>
      <c r="HQ620" s="29"/>
      <c r="HR620" s="29"/>
      <c r="HS620" s="29"/>
      <c r="HT620" s="29"/>
      <c r="HU620" s="29"/>
      <c r="HV620" s="29"/>
      <c r="HW620" s="29"/>
      <c r="HX620" s="29"/>
      <c r="HY620" s="29"/>
      <c r="HZ620" s="29"/>
      <c r="IA620" s="29"/>
      <c r="IB620" s="29"/>
      <c r="IC620" s="29"/>
      <c r="ID620" s="29"/>
      <c r="IE620" s="29"/>
      <c r="IF620" s="29"/>
      <c r="IG620" s="29"/>
      <c r="IH620" s="29"/>
      <c r="II620" s="29"/>
      <c r="IJ620" s="29"/>
      <c r="IK620" s="29"/>
      <c r="IL620" s="29"/>
      <c r="IM620" s="29"/>
      <c r="IN620" s="29"/>
      <c r="IO620" s="29"/>
      <c r="IP620" s="29"/>
      <c r="IQ620" s="29"/>
      <c r="IR620" s="29"/>
      <c r="IS620" s="29"/>
      <c r="IT620" s="29"/>
      <c r="IU620" s="29"/>
      <c r="IV620" s="29"/>
    </row>
    <row r="621" spans="1:256" s="151" customFormat="1">
      <c r="A621" s="755"/>
      <c r="B621" s="907"/>
      <c r="C621" s="937"/>
      <c r="D621" s="718"/>
      <c r="E621" s="421" t="s">
        <v>264</v>
      </c>
      <c r="F621" s="421" t="s">
        <v>103</v>
      </c>
      <c r="G621" s="421" t="s">
        <v>1219</v>
      </c>
      <c r="H621" s="81">
        <v>611</v>
      </c>
      <c r="I621" s="904"/>
      <c r="J621" s="63" t="s">
        <v>392</v>
      </c>
      <c r="K621" s="393"/>
      <c r="L621" s="15">
        <v>0</v>
      </c>
      <c r="M621" s="15">
        <v>30</v>
      </c>
      <c r="N621" s="15">
        <v>30</v>
      </c>
      <c r="O621" s="15">
        <f>SUM(P621:Q621)</f>
        <v>0</v>
      </c>
      <c r="P621" s="15">
        <v>0</v>
      </c>
      <c r="Q621" s="15">
        <v>0</v>
      </c>
      <c r="R621" s="15">
        <f>SUM(S621:T621)</f>
        <v>0</v>
      </c>
      <c r="S621" s="15">
        <v>0</v>
      </c>
      <c r="T621" s="15">
        <v>0</v>
      </c>
      <c r="U621" s="15">
        <f>SUM(V621:W621)</f>
        <v>0</v>
      </c>
      <c r="V621" s="15">
        <v>0</v>
      </c>
      <c r="W621" s="9">
        <v>0</v>
      </c>
      <c r="X621" s="29"/>
      <c r="Y621" s="29"/>
      <c r="Z621" s="29"/>
      <c r="AA621" s="29"/>
      <c r="AB621" s="29"/>
      <c r="AC621" s="29"/>
      <c r="AD621" s="29"/>
      <c r="AE621" s="29"/>
      <c r="AF621" s="29"/>
      <c r="AG621" s="29"/>
      <c r="AH621" s="29"/>
      <c r="AI621" s="29"/>
      <c r="AJ621" s="29"/>
      <c r="AK621" s="29"/>
      <c r="AL621" s="29"/>
      <c r="AM621" s="29"/>
      <c r="AN621" s="29"/>
      <c r="AO621" s="29"/>
      <c r="AP621" s="29"/>
      <c r="AQ621" s="29"/>
      <c r="AR621" s="29"/>
      <c r="AS621" s="29"/>
      <c r="AT621" s="29"/>
      <c r="AU621" s="29"/>
      <c r="AV621" s="29"/>
      <c r="AW621" s="29"/>
      <c r="AX621" s="29"/>
      <c r="AY621" s="29"/>
      <c r="AZ621" s="29"/>
      <c r="BA621" s="29"/>
      <c r="BB621" s="29"/>
      <c r="BC621" s="29"/>
      <c r="BD621" s="29"/>
      <c r="BE621" s="29"/>
      <c r="BF621" s="29"/>
      <c r="BG621" s="29"/>
      <c r="BH621" s="29"/>
      <c r="BI621" s="29"/>
      <c r="BJ621" s="29"/>
      <c r="BK621" s="29"/>
      <c r="BL621" s="29"/>
      <c r="BM621" s="29"/>
      <c r="BN621" s="29"/>
      <c r="BO621" s="29"/>
      <c r="BP621" s="29"/>
      <c r="BQ621" s="29"/>
      <c r="BR621" s="29"/>
      <c r="BS621" s="29"/>
      <c r="BT621" s="29"/>
      <c r="BU621" s="29"/>
      <c r="BV621" s="29"/>
      <c r="BW621" s="29"/>
      <c r="BX621" s="29"/>
      <c r="BY621" s="29"/>
      <c r="BZ621" s="29"/>
      <c r="CA621" s="29"/>
      <c r="CB621" s="29"/>
      <c r="CC621" s="29"/>
      <c r="CD621" s="29"/>
      <c r="CE621" s="29"/>
      <c r="CF621" s="29"/>
      <c r="CG621" s="29"/>
      <c r="CH621" s="29"/>
      <c r="CI621" s="29"/>
      <c r="CJ621" s="29"/>
      <c r="CK621" s="29"/>
      <c r="CL621" s="29"/>
      <c r="CM621" s="29"/>
      <c r="CN621" s="29"/>
      <c r="CO621" s="29"/>
      <c r="CP621" s="29"/>
      <c r="CQ621" s="29"/>
      <c r="CR621" s="29"/>
      <c r="CS621" s="29"/>
      <c r="CT621" s="29"/>
      <c r="CU621" s="29"/>
      <c r="CV621" s="29"/>
      <c r="CW621" s="29"/>
      <c r="CX621" s="29"/>
      <c r="CY621" s="29"/>
      <c r="CZ621" s="29"/>
      <c r="DA621" s="29"/>
      <c r="DB621" s="29"/>
      <c r="DC621" s="29"/>
      <c r="DD621" s="29"/>
      <c r="DE621" s="29"/>
      <c r="DF621" s="29"/>
      <c r="DG621" s="29"/>
      <c r="DH621" s="29"/>
      <c r="DI621" s="29"/>
      <c r="DJ621" s="29"/>
      <c r="DK621" s="29"/>
      <c r="DL621" s="29"/>
      <c r="DM621" s="29"/>
      <c r="DN621" s="29"/>
      <c r="DO621" s="29"/>
      <c r="DP621" s="29"/>
      <c r="DQ621" s="29"/>
      <c r="DR621" s="29"/>
      <c r="DS621" s="29"/>
      <c r="DT621" s="29"/>
      <c r="DU621" s="29"/>
      <c r="DV621" s="29"/>
      <c r="DW621" s="29"/>
      <c r="DX621" s="29"/>
      <c r="DY621" s="29"/>
      <c r="DZ621" s="29"/>
      <c r="EA621" s="29"/>
      <c r="EB621" s="29"/>
      <c r="EC621" s="29"/>
      <c r="ED621" s="29"/>
      <c r="EE621" s="29"/>
      <c r="EF621" s="29"/>
      <c r="EG621" s="29"/>
      <c r="EH621" s="29"/>
      <c r="EI621" s="29"/>
      <c r="EJ621" s="29"/>
      <c r="EK621" s="29"/>
      <c r="EL621" s="29"/>
      <c r="EM621" s="29"/>
      <c r="EN621" s="29"/>
      <c r="EO621" s="29"/>
      <c r="EP621" s="29"/>
      <c r="EQ621" s="29"/>
      <c r="ER621" s="29"/>
      <c r="ES621" s="29"/>
      <c r="ET621" s="29"/>
      <c r="EU621" s="29"/>
      <c r="EV621" s="29"/>
      <c r="EW621" s="29"/>
      <c r="EX621" s="29"/>
      <c r="EY621" s="29"/>
      <c r="EZ621" s="29"/>
      <c r="FA621" s="29"/>
      <c r="FB621" s="29"/>
      <c r="FC621" s="29"/>
      <c r="FD621" s="29"/>
      <c r="FE621" s="29"/>
      <c r="FF621" s="29"/>
      <c r="FG621" s="29"/>
      <c r="FH621" s="29"/>
      <c r="FI621" s="29"/>
      <c r="FJ621" s="29"/>
      <c r="FK621" s="29"/>
      <c r="FL621" s="29"/>
      <c r="FM621" s="29"/>
      <c r="FN621" s="29"/>
      <c r="FO621" s="29"/>
      <c r="FP621" s="29"/>
      <c r="FQ621" s="29"/>
      <c r="FR621" s="29"/>
      <c r="FS621" s="29"/>
      <c r="FT621" s="29"/>
      <c r="FU621" s="29"/>
      <c r="FV621" s="29"/>
      <c r="FW621" s="29"/>
      <c r="FX621" s="29"/>
      <c r="FY621" s="29"/>
      <c r="FZ621" s="29"/>
      <c r="GA621" s="29"/>
      <c r="GB621" s="29"/>
      <c r="GC621" s="29"/>
      <c r="GD621" s="29"/>
      <c r="GE621" s="29"/>
      <c r="GF621" s="29"/>
      <c r="GG621" s="29"/>
      <c r="GH621" s="29"/>
      <c r="GI621" s="29"/>
      <c r="GJ621" s="29"/>
      <c r="GK621" s="29"/>
      <c r="GL621" s="29"/>
      <c r="GM621" s="29"/>
      <c r="GN621" s="29"/>
      <c r="GO621" s="29"/>
      <c r="GP621" s="29"/>
      <c r="GQ621" s="29"/>
      <c r="GR621" s="29"/>
      <c r="GS621" s="29"/>
      <c r="GT621" s="29"/>
      <c r="GU621" s="29"/>
      <c r="GV621" s="29"/>
      <c r="GW621" s="29"/>
      <c r="GX621" s="29"/>
      <c r="GY621" s="29"/>
      <c r="GZ621" s="29"/>
      <c r="HA621" s="29"/>
      <c r="HB621" s="29"/>
      <c r="HC621" s="29"/>
      <c r="HD621" s="29"/>
      <c r="HE621" s="29"/>
      <c r="HF621" s="29"/>
      <c r="HG621" s="29"/>
      <c r="HH621" s="29"/>
      <c r="HI621" s="29"/>
      <c r="HJ621" s="29"/>
      <c r="HK621" s="29"/>
      <c r="HL621" s="29"/>
      <c r="HM621" s="29"/>
      <c r="HN621" s="29"/>
      <c r="HO621" s="29"/>
      <c r="HP621" s="29"/>
      <c r="HQ621" s="29"/>
      <c r="HR621" s="29"/>
      <c r="HS621" s="29"/>
      <c r="HT621" s="29"/>
      <c r="HU621" s="29"/>
      <c r="HV621" s="29"/>
      <c r="HW621" s="29"/>
      <c r="HX621" s="29"/>
      <c r="HY621" s="29"/>
      <c r="HZ621" s="29"/>
      <c r="IA621" s="29"/>
      <c r="IB621" s="29"/>
      <c r="IC621" s="29"/>
      <c r="ID621" s="29"/>
      <c r="IE621" s="29"/>
      <c r="IF621" s="29"/>
      <c r="IG621" s="29"/>
      <c r="IH621" s="29"/>
      <c r="II621" s="29"/>
      <c r="IJ621" s="29"/>
      <c r="IK621" s="29"/>
      <c r="IL621" s="29"/>
      <c r="IM621" s="29"/>
      <c r="IN621" s="29"/>
      <c r="IO621" s="29"/>
      <c r="IP621" s="29"/>
      <c r="IQ621" s="29"/>
      <c r="IR621" s="29"/>
      <c r="IS621" s="29"/>
      <c r="IT621" s="29"/>
      <c r="IU621" s="29"/>
      <c r="IV621" s="29"/>
    </row>
    <row r="622" spans="1:256" ht="31.5">
      <c r="A622" s="755"/>
      <c r="B622" s="907"/>
      <c r="C622" s="937"/>
      <c r="D622" s="718"/>
      <c r="E622" s="421" t="s">
        <v>264</v>
      </c>
      <c r="F622" s="421" t="s">
        <v>103</v>
      </c>
      <c r="G622" s="421" t="s">
        <v>1220</v>
      </c>
      <c r="H622" s="81">
        <v>611</v>
      </c>
      <c r="I622" s="904"/>
      <c r="J622" s="446"/>
      <c r="K622" s="393"/>
      <c r="L622" s="15">
        <v>60</v>
      </c>
      <c r="M622" s="15">
        <v>85.5</v>
      </c>
      <c r="N622" s="90">
        <v>84.7</v>
      </c>
      <c r="O622" s="15">
        <f>SUM(P622:Q622)</f>
        <v>87.7</v>
      </c>
      <c r="P622" s="15">
        <v>87.7</v>
      </c>
      <c r="Q622" s="15">
        <v>0</v>
      </c>
      <c r="R622" s="15">
        <f>SUM(S622:T622)</f>
        <v>90.9</v>
      </c>
      <c r="S622" s="15">
        <v>90.9</v>
      </c>
      <c r="T622" s="15">
        <v>0</v>
      </c>
      <c r="U622" s="15">
        <f>SUM(V622:W622)</f>
        <v>91.2</v>
      </c>
      <c r="V622" s="15">
        <v>91.2</v>
      </c>
      <c r="W622" s="9">
        <v>0</v>
      </c>
      <c r="X622" s="29"/>
      <c r="Y622" s="29"/>
      <c r="Z622" s="29"/>
      <c r="AA622" s="29"/>
      <c r="AB622" s="29"/>
      <c r="AC622" s="29"/>
      <c r="AD622" s="29"/>
      <c r="AE622" s="29"/>
      <c r="AF622" s="29"/>
      <c r="AG622" s="29"/>
      <c r="AH622" s="29"/>
      <c r="AI622" s="29"/>
      <c r="AJ622" s="29"/>
      <c r="AK622" s="29"/>
      <c r="AL622" s="29"/>
      <c r="AM622" s="29"/>
      <c r="AN622" s="29"/>
      <c r="AO622" s="29"/>
      <c r="AP622" s="29"/>
      <c r="AQ622" s="29"/>
      <c r="AR622" s="29"/>
      <c r="AS622" s="29"/>
      <c r="AT622" s="29"/>
      <c r="AU622" s="29"/>
      <c r="AV622" s="29"/>
      <c r="AW622" s="29"/>
      <c r="AX622" s="29"/>
      <c r="AY622" s="29"/>
      <c r="AZ622" s="29"/>
      <c r="BA622" s="29"/>
      <c r="BB622" s="29"/>
      <c r="BC622" s="29"/>
      <c r="BD622" s="29"/>
      <c r="BE622" s="29"/>
      <c r="BF622" s="29"/>
      <c r="BG622" s="29"/>
      <c r="BH622" s="29"/>
      <c r="BI622" s="29"/>
      <c r="BJ622" s="29"/>
      <c r="BK622" s="29"/>
      <c r="BL622" s="29"/>
      <c r="BM622" s="29"/>
      <c r="BN622" s="29"/>
      <c r="BO622" s="29"/>
      <c r="BP622" s="29"/>
      <c r="BQ622" s="29"/>
      <c r="BR622" s="29"/>
      <c r="BS622" s="29"/>
      <c r="BT622" s="29"/>
      <c r="BU622" s="29"/>
      <c r="BV622" s="29"/>
      <c r="BW622" s="29"/>
      <c r="BX622" s="29"/>
      <c r="BY622" s="29"/>
      <c r="BZ622" s="29"/>
      <c r="CA622" s="29"/>
      <c r="CB622" s="29"/>
      <c r="CC622" s="29"/>
      <c r="CD622" s="29"/>
      <c r="CE622" s="29"/>
      <c r="CF622" s="29"/>
      <c r="CG622" s="29"/>
      <c r="CH622" s="29"/>
      <c r="CI622" s="29"/>
      <c r="CJ622" s="29"/>
      <c r="CK622" s="29"/>
      <c r="CL622" s="29"/>
      <c r="CM622" s="29"/>
      <c r="CN622" s="29"/>
      <c r="CO622" s="29"/>
      <c r="CP622" s="29"/>
      <c r="CQ622" s="29"/>
      <c r="CR622" s="29"/>
      <c r="CS622" s="29"/>
      <c r="CT622" s="29"/>
      <c r="CU622" s="29"/>
      <c r="CV622" s="29"/>
      <c r="CW622" s="29"/>
      <c r="CX622" s="29"/>
      <c r="CY622" s="29"/>
      <c r="CZ622" s="29"/>
      <c r="DA622" s="29"/>
      <c r="DB622" s="29"/>
      <c r="DC622" s="29"/>
      <c r="DD622" s="29"/>
      <c r="DE622" s="29"/>
      <c r="DF622" s="29"/>
      <c r="DG622" s="29"/>
      <c r="DH622" s="29"/>
      <c r="DI622" s="29"/>
      <c r="DJ622" s="29"/>
      <c r="DK622" s="29"/>
      <c r="DL622" s="29"/>
      <c r="DM622" s="29"/>
      <c r="DN622" s="29"/>
      <c r="DO622" s="29"/>
      <c r="DP622" s="29"/>
      <c r="DQ622" s="29"/>
      <c r="DR622" s="29"/>
      <c r="DS622" s="29"/>
      <c r="DT622" s="29"/>
      <c r="DU622" s="29"/>
      <c r="DV622" s="29"/>
      <c r="DW622" s="29"/>
      <c r="DX622" s="29"/>
      <c r="DY622" s="29"/>
      <c r="DZ622" s="29"/>
      <c r="EA622" s="29"/>
      <c r="EB622" s="29"/>
      <c r="EC622" s="29"/>
      <c r="ED622" s="29"/>
      <c r="EE622" s="29"/>
      <c r="EF622" s="29"/>
      <c r="EG622" s="29"/>
      <c r="EH622" s="29"/>
      <c r="EI622" s="29"/>
      <c r="EJ622" s="29"/>
      <c r="EK622" s="29"/>
      <c r="EL622" s="29"/>
      <c r="EM622" s="29"/>
      <c r="EN622" s="29"/>
      <c r="EO622" s="29"/>
      <c r="EP622" s="29"/>
      <c r="EQ622" s="29"/>
      <c r="ER622" s="29"/>
      <c r="ES622" s="29"/>
      <c r="ET622" s="29"/>
      <c r="EU622" s="29"/>
      <c r="EV622" s="29"/>
      <c r="EW622" s="29"/>
      <c r="EX622" s="29"/>
      <c r="EY622" s="29"/>
      <c r="EZ622" s="29"/>
      <c r="FA622" s="29"/>
      <c r="FB622" s="29"/>
      <c r="FC622" s="29"/>
      <c r="FD622" s="29"/>
      <c r="FE622" s="29"/>
      <c r="FF622" s="29"/>
      <c r="FG622" s="29"/>
      <c r="FH622" s="29"/>
      <c r="FI622" s="29"/>
      <c r="FJ622" s="29"/>
      <c r="FK622" s="29"/>
      <c r="FL622" s="29"/>
      <c r="FM622" s="29"/>
      <c r="FN622" s="29"/>
      <c r="FO622" s="29"/>
      <c r="FP622" s="29"/>
      <c r="FQ622" s="29"/>
      <c r="FR622" s="29"/>
      <c r="FS622" s="29"/>
      <c r="FT622" s="29"/>
      <c r="FU622" s="29"/>
      <c r="FV622" s="29"/>
      <c r="FW622" s="29"/>
      <c r="FX622" s="29"/>
      <c r="FY622" s="29"/>
      <c r="FZ622" s="29"/>
      <c r="GA622" s="29"/>
      <c r="GB622" s="29"/>
      <c r="GC622" s="29"/>
      <c r="GD622" s="29"/>
      <c r="GE622" s="29"/>
      <c r="GF622" s="29"/>
      <c r="GG622" s="29"/>
      <c r="GH622" s="29"/>
      <c r="GI622" s="29"/>
      <c r="GJ622" s="29"/>
      <c r="GK622" s="29"/>
      <c r="GL622" s="29"/>
      <c r="GM622" s="29"/>
      <c r="GN622" s="29"/>
      <c r="GO622" s="29"/>
      <c r="GP622" s="29"/>
      <c r="GQ622" s="29"/>
      <c r="GR622" s="29"/>
      <c r="GS622" s="29"/>
      <c r="GT622" s="29"/>
      <c r="GU622" s="29"/>
      <c r="GV622" s="29"/>
      <c r="GW622" s="29"/>
      <c r="GX622" s="29"/>
      <c r="GY622" s="29"/>
      <c r="GZ622" s="29"/>
      <c r="HA622" s="29"/>
      <c r="HB622" s="29"/>
      <c r="HC622" s="29"/>
      <c r="HD622" s="29"/>
      <c r="HE622" s="29"/>
      <c r="HF622" s="29"/>
      <c r="HG622" s="29"/>
      <c r="HH622" s="29"/>
      <c r="HI622" s="29"/>
      <c r="HJ622" s="29"/>
      <c r="HK622" s="29"/>
      <c r="HL622" s="29"/>
      <c r="HM622" s="29"/>
      <c r="HN622" s="29"/>
      <c r="HO622" s="29"/>
      <c r="HP622" s="29"/>
      <c r="HQ622" s="29"/>
      <c r="HR622" s="29"/>
      <c r="HS622" s="29"/>
      <c r="HT622" s="29"/>
      <c r="HU622" s="29"/>
      <c r="HV622" s="29"/>
      <c r="HW622" s="29"/>
      <c r="HX622" s="29"/>
      <c r="HY622" s="29"/>
      <c r="HZ622" s="29"/>
      <c r="IA622" s="29"/>
      <c r="IB622" s="29"/>
      <c r="IC622" s="29"/>
      <c r="ID622" s="29"/>
      <c r="IE622" s="29"/>
      <c r="IF622" s="29"/>
      <c r="IG622" s="29"/>
      <c r="IH622" s="29"/>
      <c r="II622" s="29"/>
      <c r="IJ622" s="29"/>
      <c r="IK622" s="29"/>
      <c r="IL622" s="29"/>
      <c r="IM622" s="29"/>
      <c r="IN622" s="29"/>
      <c r="IO622" s="29"/>
      <c r="IP622" s="29"/>
      <c r="IQ622" s="29"/>
      <c r="IR622" s="29"/>
      <c r="IS622" s="29"/>
      <c r="IT622" s="29"/>
      <c r="IU622" s="29"/>
      <c r="IV622" s="29"/>
    </row>
    <row r="623" spans="1:256">
      <c r="A623" s="756"/>
      <c r="B623" s="908"/>
      <c r="C623" s="852"/>
      <c r="D623" s="882"/>
      <c r="E623" s="421" t="s">
        <v>264</v>
      </c>
      <c r="F623" s="421" t="s">
        <v>103</v>
      </c>
      <c r="G623" s="82" t="s">
        <v>970</v>
      </c>
      <c r="H623" s="81">
        <v>611</v>
      </c>
      <c r="I623" s="904"/>
      <c r="J623" s="63" t="s">
        <v>393</v>
      </c>
      <c r="K623" s="393"/>
      <c r="L623" s="15">
        <v>36.200000000000003</v>
      </c>
      <c r="M623" s="15">
        <v>0</v>
      </c>
      <c r="N623" s="15">
        <v>0</v>
      </c>
      <c r="O623" s="15">
        <v>0</v>
      </c>
      <c r="P623" s="15">
        <v>0</v>
      </c>
      <c r="Q623" s="15">
        <v>0</v>
      </c>
      <c r="R623" s="15">
        <v>0</v>
      </c>
      <c r="S623" s="15">
        <v>0</v>
      </c>
      <c r="T623" s="15">
        <v>0</v>
      </c>
      <c r="U623" s="15">
        <v>0</v>
      </c>
      <c r="V623" s="15">
        <v>0</v>
      </c>
      <c r="W623" s="9">
        <v>0</v>
      </c>
      <c r="X623" s="29"/>
      <c r="Y623" s="29"/>
      <c r="Z623" s="29"/>
      <c r="AA623" s="29"/>
      <c r="AB623" s="29"/>
      <c r="AC623" s="29"/>
      <c r="AD623" s="29"/>
      <c r="AE623" s="29"/>
      <c r="AF623" s="29"/>
      <c r="AG623" s="29"/>
      <c r="AH623" s="29"/>
      <c r="AI623" s="29"/>
      <c r="AJ623" s="29"/>
      <c r="AK623" s="29"/>
      <c r="AL623" s="29"/>
      <c r="AM623" s="29"/>
      <c r="AN623" s="29"/>
      <c r="AO623" s="29"/>
      <c r="AP623" s="29"/>
      <c r="AQ623" s="29"/>
      <c r="AR623" s="29"/>
      <c r="AS623" s="29"/>
      <c r="AT623" s="29"/>
      <c r="AU623" s="29"/>
      <c r="AV623" s="29"/>
      <c r="AW623" s="29"/>
      <c r="AX623" s="29"/>
      <c r="AY623" s="29"/>
      <c r="AZ623" s="29"/>
      <c r="BA623" s="29"/>
      <c r="BB623" s="29"/>
      <c r="BC623" s="29"/>
      <c r="BD623" s="29"/>
      <c r="BE623" s="29"/>
      <c r="BF623" s="29"/>
      <c r="BG623" s="29"/>
      <c r="BH623" s="29"/>
      <c r="BI623" s="29"/>
      <c r="BJ623" s="29"/>
      <c r="BK623" s="29"/>
      <c r="BL623" s="29"/>
      <c r="BM623" s="29"/>
      <c r="BN623" s="29"/>
      <c r="BO623" s="29"/>
      <c r="BP623" s="29"/>
      <c r="BQ623" s="29"/>
      <c r="BR623" s="29"/>
      <c r="BS623" s="29"/>
      <c r="BT623" s="29"/>
      <c r="BU623" s="29"/>
      <c r="BV623" s="29"/>
      <c r="BW623" s="29"/>
      <c r="BX623" s="29"/>
      <c r="BY623" s="29"/>
      <c r="BZ623" s="29"/>
      <c r="CA623" s="29"/>
      <c r="CB623" s="29"/>
      <c r="CC623" s="29"/>
      <c r="CD623" s="29"/>
      <c r="CE623" s="29"/>
      <c r="CF623" s="29"/>
      <c r="CG623" s="29"/>
      <c r="CH623" s="29"/>
      <c r="CI623" s="29"/>
      <c r="CJ623" s="29"/>
      <c r="CK623" s="29"/>
      <c r="CL623" s="29"/>
      <c r="CM623" s="29"/>
      <c r="CN623" s="29"/>
      <c r="CO623" s="29"/>
      <c r="CP623" s="29"/>
      <c r="CQ623" s="29"/>
      <c r="CR623" s="29"/>
      <c r="CS623" s="29"/>
      <c r="CT623" s="29"/>
      <c r="CU623" s="29"/>
      <c r="CV623" s="29"/>
      <c r="CW623" s="29"/>
      <c r="CX623" s="29"/>
      <c r="CY623" s="29"/>
      <c r="CZ623" s="29"/>
      <c r="DA623" s="29"/>
      <c r="DB623" s="29"/>
      <c r="DC623" s="29"/>
      <c r="DD623" s="29"/>
      <c r="DE623" s="29"/>
      <c r="DF623" s="29"/>
      <c r="DG623" s="29"/>
      <c r="DH623" s="29"/>
      <c r="DI623" s="29"/>
      <c r="DJ623" s="29"/>
      <c r="DK623" s="29"/>
      <c r="DL623" s="29"/>
      <c r="DM623" s="29"/>
      <c r="DN623" s="29"/>
      <c r="DO623" s="29"/>
      <c r="DP623" s="29"/>
      <c r="DQ623" s="29"/>
      <c r="DR623" s="29"/>
      <c r="DS623" s="29"/>
      <c r="DT623" s="29"/>
      <c r="DU623" s="29"/>
      <c r="DV623" s="29"/>
      <c r="DW623" s="29"/>
      <c r="DX623" s="29"/>
      <c r="DY623" s="29"/>
      <c r="DZ623" s="29"/>
      <c r="EA623" s="29"/>
      <c r="EB623" s="29"/>
      <c r="EC623" s="29"/>
      <c r="ED623" s="29"/>
      <c r="EE623" s="29"/>
      <c r="EF623" s="29"/>
      <c r="EG623" s="29"/>
      <c r="EH623" s="29"/>
      <c r="EI623" s="29"/>
      <c r="EJ623" s="29"/>
      <c r="EK623" s="29"/>
      <c r="EL623" s="29"/>
      <c r="EM623" s="29"/>
      <c r="EN623" s="29"/>
      <c r="EO623" s="29"/>
      <c r="EP623" s="29"/>
      <c r="EQ623" s="29"/>
      <c r="ER623" s="29"/>
      <c r="ES623" s="29"/>
      <c r="ET623" s="29"/>
      <c r="EU623" s="29"/>
      <c r="EV623" s="29"/>
      <c r="EW623" s="29"/>
      <c r="EX623" s="29"/>
      <c r="EY623" s="29"/>
      <c r="EZ623" s="29"/>
      <c r="FA623" s="29"/>
      <c r="FB623" s="29"/>
      <c r="FC623" s="29"/>
      <c r="FD623" s="29"/>
      <c r="FE623" s="29"/>
      <c r="FF623" s="29"/>
      <c r="FG623" s="29"/>
      <c r="FH623" s="29"/>
      <c r="FI623" s="29"/>
      <c r="FJ623" s="29"/>
      <c r="FK623" s="29"/>
      <c r="FL623" s="29"/>
      <c r="FM623" s="29"/>
      <c r="FN623" s="29"/>
      <c r="FO623" s="29"/>
      <c r="FP623" s="29"/>
      <c r="FQ623" s="29"/>
      <c r="FR623" s="29"/>
      <c r="FS623" s="29"/>
      <c r="FT623" s="29"/>
      <c r="FU623" s="29"/>
      <c r="FV623" s="29"/>
      <c r="FW623" s="29"/>
      <c r="FX623" s="29"/>
      <c r="FY623" s="29"/>
      <c r="FZ623" s="29"/>
      <c r="GA623" s="29"/>
      <c r="GB623" s="29"/>
      <c r="GC623" s="29"/>
      <c r="GD623" s="29"/>
      <c r="GE623" s="29"/>
      <c r="GF623" s="29"/>
      <c r="GG623" s="29"/>
      <c r="GH623" s="29"/>
      <c r="GI623" s="29"/>
      <c r="GJ623" s="29"/>
      <c r="GK623" s="29"/>
      <c r="GL623" s="29"/>
      <c r="GM623" s="29"/>
      <c r="GN623" s="29"/>
      <c r="GO623" s="29"/>
      <c r="GP623" s="29"/>
      <c r="GQ623" s="29"/>
      <c r="GR623" s="29"/>
      <c r="GS623" s="29"/>
      <c r="GT623" s="29"/>
      <c r="GU623" s="29"/>
      <c r="GV623" s="29"/>
      <c r="GW623" s="29"/>
      <c r="GX623" s="29"/>
      <c r="GY623" s="29"/>
      <c r="GZ623" s="29"/>
      <c r="HA623" s="29"/>
      <c r="HB623" s="29"/>
      <c r="HC623" s="29"/>
      <c r="HD623" s="29"/>
      <c r="HE623" s="29"/>
      <c r="HF623" s="29"/>
      <c r="HG623" s="29"/>
      <c r="HH623" s="29"/>
      <c r="HI623" s="29"/>
      <c r="HJ623" s="29"/>
      <c r="HK623" s="29"/>
      <c r="HL623" s="29"/>
      <c r="HM623" s="29"/>
      <c r="HN623" s="29"/>
      <c r="HO623" s="29"/>
      <c r="HP623" s="29"/>
      <c r="HQ623" s="29"/>
      <c r="HR623" s="29"/>
      <c r="HS623" s="29"/>
      <c r="HT623" s="29"/>
      <c r="HU623" s="29"/>
      <c r="HV623" s="29"/>
      <c r="HW623" s="29"/>
      <c r="HX623" s="29"/>
      <c r="HY623" s="29"/>
      <c r="HZ623" s="29"/>
      <c r="IA623" s="29"/>
      <c r="IB623" s="29"/>
      <c r="IC623" s="29"/>
      <c r="ID623" s="29"/>
      <c r="IE623" s="29"/>
      <c r="IF623" s="29"/>
      <c r="IG623" s="29"/>
      <c r="IH623" s="29"/>
      <c r="II623" s="29"/>
      <c r="IJ623" s="29"/>
      <c r="IK623" s="29"/>
      <c r="IL623" s="29"/>
      <c r="IM623" s="29"/>
      <c r="IN623" s="29"/>
      <c r="IO623" s="29"/>
      <c r="IP623" s="29"/>
      <c r="IQ623" s="29"/>
      <c r="IR623" s="29"/>
      <c r="IS623" s="29"/>
      <c r="IT623" s="29"/>
      <c r="IU623" s="29"/>
      <c r="IV623" s="29"/>
    </row>
    <row r="624" spans="1:256" ht="409.5">
      <c r="A624" s="412" t="s">
        <v>80</v>
      </c>
      <c r="B624" s="386" t="s">
        <v>394</v>
      </c>
      <c r="C624" s="372" t="s">
        <v>395</v>
      </c>
      <c r="D624" s="335"/>
      <c r="E624" s="421" t="s">
        <v>396</v>
      </c>
      <c r="F624" s="421" t="s">
        <v>361</v>
      </c>
      <c r="G624" s="376" t="s">
        <v>1221</v>
      </c>
      <c r="H624" s="396">
        <v>611</v>
      </c>
      <c r="I624" s="904"/>
      <c r="J624" s="390" t="s">
        <v>397</v>
      </c>
      <c r="K624" s="393"/>
      <c r="L624" s="98">
        <v>52090.3</v>
      </c>
      <c r="M624" s="98">
        <v>36688.400000000001</v>
      </c>
      <c r="N624" s="98">
        <v>36688.400000000001</v>
      </c>
      <c r="O624" s="98">
        <f t="shared" ref="O624:O629" si="416">SUM(P624:Q624)</f>
        <v>0</v>
      </c>
      <c r="P624" s="98">
        <v>0</v>
      </c>
      <c r="Q624" s="98">
        <v>0</v>
      </c>
      <c r="R624" s="98">
        <f t="shared" ref="R624:R629" si="417">SUM(S624:T624)</f>
        <v>0</v>
      </c>
      <c r="S624" s="98">
        <v>0</v>
      </c>
      <c r="T624" s="98">
        <v>0</v>
      </c>
      <c r="U624" s="98">
        <f t="shared" ref="U624:U629" si="418">SUM(V624:W624)</f>
        <v>0</v>
      </c>
      <c r="V624" s="98">
        <v>0</v>
      </c>
      <c r="W624" s="323">
        <v>0</v>
      </c>
      <c r="X624" s="29"/>
      <c r="Y624" s="29"/>
      <c r="Z624" s="29"/>
      <c r="AA624" s="29"/>
      <c r="AB624" s="29"/>
      <c r="AC624" s="29"/>
      <c r="AD624" s="29"/>
      <c r="AE624" s="29"/>
      <c r="AF624" s="29"/>
      <c r="AG624" s="29"/>
      <c r="AH624" s="29"/>
      <c r="AI624" s="29"/>
      <c r="AJ624" s="29"/>
      <c r="AK624" s="29"/>
      <c r="AL624" s="29"/>
      <c r="AM624" s="29"/>
      <c r="AN624" s="29"/>
      <c r="AO624" s="29"/>
      <c r="AP624" s="29"/>
      <c r="AQ624" s="29"/>
      <c r="AR624" s="29"/>
      <c r="AS624" s="29"/>
      <c r="AT624" s="29"/>
      <c r="AU624" s="29"/>
      <c r="AV624" s="29"/>
      <c r="AW624" s="29"/>
      <c r="AX624" s="29"/>
      <c r="AY624" s="29"/>
      <c r="AZ624" s="29"/>
      <c r="BA624" s="29"/>
      <c r="BB624" s="29"/>
      <c r="BC624" s="29"/>
      <c r="BD624" s="29"/>
      <c r="BE624" s="29"/>
      <c r="BF624" s="29"/>
      <c r="BG624" s="29"/>
      <c r="BH624" s="29"/>
      <c r="BI624" s="29"/>
      <c r="BJ624" s="29"/>
      <c r="BK624" s="29"/>
      <c r="BL624" s="29"/>
      <c r="BM624" s="29"/>
      <c r="BN624" s="29"/>
      <c r="BO624" s="29"/>
      <c r="BP624" s="29"/>
      <c r="BQ624" s="29"/>
      <c r="BR624" s="29"/>
      <c r="BS624" s="29"/>
      <c r="BT624" s="29"/>
      <c r="BU624" s="29"/>
      <c r="BV624" s="29"/>
      <c r="BW624" s="29"/>
      <c r="BX624" s="29"/>
      <c r="BY624" s="29"/>
      <c r="BZ624" s="29"/>
      <c r="CA624" s="29"/>
      <c r="CB624" s="29"/>
      <c r="CC624" s="29"/>
      <c r="CD624" s="29"/>
      <c r="CE624" s="29"/>
      <c r="CF624" s="29"/>
      <c r="CG624" s="29"/>
      <c r="CH624" s="29"/>
      <c r="CI624" s="29"/>
      <c r="CJ624" s="29"/>
      <c r="CK624" s="29"/>
      <c r="CL624" s="29"/>
      <c r="CM624" s="29"/>
      <c r="CN624" s="29"/>
      <c r="CO624" s="29"/>
      <c r="CP624" s="29"/>
      <c r="CQ624" s="29"/>
      <c r="CR624" s="29"/>
      <c r="CS624" s="29"/>
      <c r="CT624" s="29"/>
      <c r="CU624" s="29"/>
      <c r="CV624" s="29"/>
      <c r="CW624" s="29"/>
      <c r="CX624" s="29"/>
      <c r="CY624" s="29"/>
      <c r="CZ624" s="29"/>
      <c r="DA624" s="29"/>
      <c r="DB624" s="29"/>
      <c r="DC624" s="29"/>
      <c r="DD624" s="29"/>
      <c r="DE624" s="29"/>
      <c r="DF624" s="29"/>
      <c r="DG624" s="29"/>
      <c r="DH624" s="29"/>
      <c r="DI624" s="29"/>
      <c r="DJ624" s="29"/>
      <c r="DK624" s="29"/>
      <c r="DL624" s="29"/>
      <c r="DM624" s="29"/>
      <c r="DN624" s="29"/>
      <c r="DO624" s="29"/>
      <c r="DP624" s="29"/>
      <c r="DQ624" s="29"/>
      <c r="DR624" s="29"/>
      <c r="DS624" s="29"/>
      <c r="DT624" s="29"/>
      <c r="DU624" s="29"/>
      <c r="DV624" s="29"/>
      <c r="DW624" s="29"/>
      <c r="DX624" s="29"/>
      <c r="DY624" s="29"/>
      <c r="DZ624" s="29"/>
      <c r="EA624" s="29"/>
      <c r="EB624" s="29"/>
      <c r="EC624" s="29"/>
      <c r="ED624" s="29"/>
      <c r="EE624" s="29"/>
      <c r="EF624" s="29"/>
      <c r="EG624" s="29"/>
      <c r="EH624" s="29"/>
      <c r="EI624" s="29"/>
      <c r="EJ624" s="29"/>
      <c r="EK624" s="29"/>
      <c r="EL624" s="29"/>
      <c r="EM624" s="29"/>
      <c r="EN624" s="29"/>
      <c r="EO624" s="29"/>
      <c r="EP624" s="29"/>
      <c r="EQ624" s="29"/>
      <c r="ER624" s="29"/>
      <c r="ES624" s="29"/>
      <c r="ET624" s="29"/>
      <c r="EU624" s="29"/>
      <c r="EV624" s="29"/>
      <c r="EW624" s="29"/>
      <c r="EX624" s="29"/>
      <c r="EY624" s="29"/>
      <c r="EZ624" s="29"/>
      <c r="FA624" s="29"/>
      <c r="FB624" s="29"/>
      <c r="FC624" s="29"/>
      <c r="FD624" s="29"/>
      <c r="FE624" s="29"/>
      <c r="FF624" s="29"/>
      <c r="FG624" s="29"/>
      <c r="FH624" s="29"/>
      <c r="FI624" s="29"/>
      <c r="FJ624" s="29"/>
      <c r="FK624" s="29"/>
      <c r="FL624" s="29"/>
      <c r="FM624" s="29"/>
      <c r="FN624" s="29"/>
      <c r="FO624" s="29"/>
      <c r="FP624" s="29"/>
      <c r="FQ624" s="29"/>
      <c r="FR624" s="29"/>
      <c r="FS624" s="29"/>
      <c r="FT624" s="29"/>
      <c r="FU624" s="29"/>
      <c r="FV624" s="29"/>
      <c r="FW624" s="29"/>
      <c r="FX624" s="29"/>
      <c r="FY624" s="29"/>
      <c r="FZ624" s="29"/>
      <c r="GA624" s="29"/>
      <c r="GB624" s="29"/>
      <c r="GC624" s="29"/>
      <c r="GD624" s="29"/>
      <c r="GE624" s="29"/>
      <c r="GF624" s="29"/>
      <c r="GG624" s="29"/>
      <c r="GH624" s="29"/>
      <c r="GI624" s="29"/>
      <c r="GJ624" s="29"/>
      <c r="GK624" s="29"/>
      <c r="GL624" s="29"/>
      <c r="GM624" s="29"/>
      <c r="GN624" s="29"/>
      <c r="GO624" s="29"/>
      <c r="GP624" s="29"/>
      <c r="GQ624" s="29"/>
      <c r="GR624" s="29"/>
      <c r="GS624" s="29"/>
      <c r="GT624" s="29"/>
      <c r="GU624" s="29"/>
      <c r="GV624" s="29"/>
      <c r="GW624" s="29"/>
      <c r="GX624" s="29"/>
      <c r="GY624" s="29"/>
      <c r="GZ624" s="29"/>
      <c r="HA624" s="29"/>
      <c r="HB624" s="29"/>
      <c r="HC624" s="29"/>
      <c r="HD624" s="29"/>
      <c r="HE624" s="29"/>
      <c r="HF624" s="29"/>
      <c r="HG624" s="29"/>
      <c r="HH624" s="29"/>
      <c r="HI624" s="29"/>
      <c r="HJ624" s="29"/>
      <c r="HK624" s="29"/>
      <c r="HL624" s="29"/>
      <c r="HM624" s="29"/>
      <c r="HN624" s="29"/>
      <c r="HO624" s="29"/>
      <c r="HP624" s="29"/>
      <c r="HQ624" s="29"/>
      <c r="HR624" s="29"/>
      <c r="HS624" s="29"/>
      <c r="HT624" s="29"/>
      <c r="HU624" s="29"/>
      <c r="HV624" s="29"/>
      <c r="HW624" s="29"/>
      <c r="HX624" s="29"/>
      <c r="HY624" s="29"/>
      <c r="HZ624" s="29"/>
      <c r="IA624" s="29"/>
      <c r="IB624" s="29"/>
      <c r="IC624" s="29"/>
      <c r="ID624" s="29"/>
      <c r="IE624" s="29"/>
      <c r="IF624" s="29"/>
      <c r="IG624" s="29"/>
      <c r="IH624" s="29"/>
      <c r="II624" s="29"/>
      <c r="IJ624" s="29"/>
      <c r="IK624" s="29"/>
      <c r="IL624" s="29"/>
      <c r="IM624" s="29"/>
      <c r="IN624" s="29"/>
      <c r="IO624" s="29"/>
      <c r="IP624" s="29"/>
      <c r="IQ624" s="29"/>
      <c r="IR624" s="29"/>
      <c r="IS624" s="29"/>
      <c r="IT624" s="29"/>
      <c r="IU624" s="29"/>
      <c r="IV624" s="29"/>
    </row>
    <row r="625" spans="1:256" ht="31.5">
      <c r="A625" s="754" t="s">
        <v>82</v>
      </c>
      <c r="B625" s="906" t="s">
        <v>398</v>
      </c>
      <c r="C625" s="883" t="s">
        <v>399</v>
      </c>
      <c r="D625" s="717"/>
      <c r="E625" s="421" t="s">
        <v>264</v>
      </c>
      <c r="F625" s="421" t="s">
        <v>103</v>
      </c>
      <c r="G625" s="82" t="s">
        <v>971</v>
      </c>
      <c r="H625" s="396">
        <v>611</v>
      </c>
      <c r="I625" s="904"/>
      <c r="J625" s="900">
        <v>35211</v>
      </c>
      <c r="K625" s="393"/>
      <c r="L625" s="15">
        <v>15050.4</v>
      </c>
      <c r="M625" s="15">
        <v>15623.7</v>
      </c>
      <c r="N625" s="15">
        <v>9172.2999999999993</v>
      </c>
      <c r="O625" s="15">
        <f t="shared" si="416"/>
        <v>17415.5</v>
      </c>
      <c r="P625" s="15">
        <v>17415.5</v>
      </c>
      <c r="Q625" s="90">
        <v>0</v>
      </c>
      <c r="R625" s="15">
        <f t="shared" si="417"/>
        <v>20066.3</v>
      </c>
      <c r="S625" s="90">
        <v>20066.3</v>
      </c>
      <c r="T625" s="90">
        <v>0</v>
      </c>
      <c r="U625" s="15">
        <f t="shared" si="418"/>
        <v>18061.8</v>
      </c>
      <c r="V625" s="90">
        <v>18061.8</v>
      </c>
      <c r="W625" s="91">
        <v>0</v>
      </c>
      <c r="X625" s="29"/>
      <c r="Y625" s="29"/>
      <c r="Z625" s="29"/>
      <c r="AA625" s="29"/>
      <c r="AB625" s="29"/>
      <c r="AC625" s="29"/>
      <c r="AD625" s="29"/>
      <c r="AE625" s="29"/>
      <c r="AF625" s="29"/>
      <c r="AG625" s="29"/>
      <c r="AH625" s="29"/>
      <c r="AI625" s="29"/>
      <c r="AJ625" s="29"/>
      <c r="AK625" s="29"/>
      <c r="AL625" s="29"/>
      <c r="AM625" s="29"/>
      <c r="AN625" s="29"/>
      <c r="AO625" s="29"/>
      <c r="AP625" s="29"/>
      <c r="AQ625" s="29"/>
      <c r="AR625" s="29"/>
      <c r="AS625" s="29"/>
      <c r="AT625" s="29"/>
      <c r="AU625" s="29"/>
      <c r="AV625" s="29"/>
      <c r="AW625" s="29"/>
      <c r="AX625" s="29"/>
      <c r="AY625" s="29"/>
      <c r="AZ625" s="29"/>
      <c r="BA625" s="29"/>
      <c r="BB625" s="29"/>
      <c r="BC625" s="29"/>
      <c r="BD625" s="29"/>
      <c r="BE625" s="29"/>
      <c r="BF625" s="29"/>
      <c r="BG625" s="29"/>
      <c r="BH625" s="29"/>
      <c r="BI625" s="29"/>
      <c r="BJ625" s="29"/>
      <c r="BK625" s="29"/>
      <c r="BL625" s="29"/>
      <c r="BM625" s="29"/>
      <c r="BN625" s="29"/>
      <c r="BO625" s="29"/>
      <c r="BP625" s="29"/>
      <c r="BQ625" s="29"/>
      <c r="BR625" s="29"/>
      <c r="BS625" s="29"/>
      <c r="BT625" s="29"/>
      <c r="BU625" s="29"/>
      <c r="BV625" s="29"/>
      <c r="BW625" s="29"/>
      <c r="BX625" s="29"/>
      <c r="BY625" s="29"/>
      <c r="BZ625" s="29"/>
      <c r="CA625" s="29"/>
      <c r="CB625" s="29"/>
      <c r="CC625" s="29"/>
      <c r="CD625" s="29"/>
      <c r="CE625" s="29"/>
      <c r="CF625" s="29"/>
      <c r="CG625" s="29"/>
      <c r="CH625" s="29"/>
      <c r="CI625" s="29"/>
      <c r="CJ625" s="29"/>
      <c r="CK625" s="29"/>
      <c r="CL625" s="29"/>
      <c r="CM625" s="29"/>
      <c r="CN625" s="29"/>
      <c r="CO625" s="29"/>
      <c r="CP625" s="29"/>
      <c r="CQ625" s="29"/>
      <c r="CR625" s="29"/>
      <c r="CS625" s="29"/>
      <c r="CT625" s="29"/>
      <c r="CU625" s="29"/>
      <c r="CV625" s="29"/>
      <c r="CW625" s="29"/>
      <c r="CX625" s="29"/>
      <c r="CY625" s="29"/>
      <c r="CZ625" s="29"/>
      <c r="DA625" s="29"/>
      <c r="DB625" s="29"/>
      <c r="DC625" s="29"/>
      <c r="DD625" s="29"/>
      <c r="DE625" s="29"/>
      <c r="DF625" s="29"/>
      <c r="DG625" s="29"/>
      <c r="DH625" s="29"/>
      <c r="DI625" s="29"/>
      <c r="DJ625" s="29"/>
      <c r="DK625" s="29"/>
      <c r="DL625" s="29"/>
      <c r="DM625" s="29"/>
      <c r="DN625" s="29"/>
      <c r="DO625" s="29"/>
      <c r="DP625" s="29"/>
      <c r="DQ625" s="29"/>
      <c r="DR625" s="29"/>
      <c r="DS625" s="29"/>
      <c r="DT625" s="29"/>
      <c r="DU625" s="29"/>
      <c r="DV625" s="29"/>
      <c r="DW625" s="29"/>
      <c r="DX625" s="29"/>
      <c r="DY625" s="29"/>
      <c r="DZ625" s="29"/>
      <c r="EA625" s="29"/>
      <c r="EB625" s="29"/>
      <c r="EC625" s="29"/>
      <c r="ED625" s="29"/>
      <c r="EE625" s="29"/>
      <c r="EF625" s="29"/>
      <c r="EG625" s="29"/>
      <c r="EH625" s="29"/>
      <c r="EI625" s="29"/>
      <c r="EJ625" s="29"/>
      <c r="EK625" s="29"/>
      <c r="EL625" s="29"/>
      <c r="EM625" s="29"/>
      <c r="EN625" s="29"/>
      <c r="EO625" s="29"/>
      <c r="EP625" s="29"/>
      <c r="EQ625" s="29"/>
      <c r="ER625" s="29"/>
      <c r="ES625" s="29"/>
      <c r="ET625" s="29"/>
      <c r="EU625" s="29"/>
      <c r="EV625" s="29"/>
      <c r="EW625" s="29"/>
      <c r="EX625" s="29"/>
      <c r="EY625" s="29"/>
      <c r="EZ625" s="29"/>
      <c r="FA625" s="29"/>
      <c r="FB625" s="29"/>
      <c r="FC625" s="29"/>
      <c r="FD625" s="29"/>
      <c r="FE625" s="29"/>
      <c r="FF625" s="29"/>
      <c r="FG625" s="29"/>
      <c r="FH625" s="29"/>
      <c r="FI625" s="29"/>
      <c r="FJ625" s="29"/>
      <c r="FK625" s="29"/>
      <c r="FL625" s="29"/>
      <c r="FM625" s="29"/>
      <c r="FN625" s="29"/>
      <c r="FO625" s="29"/>
      <c r="FP625" s="29"/>
      <c r="FQ625" s="29"/>
      <c r="FR625" s="29"/>
      <c r="FS625" s="29"/>
      <c r="FT625" s="29"/>
      <c r="FU625" s="29"/>
      <c r="FV625" s="29"/>
      <c r="FW625" s="29"/>
      <c r="FX625" s="29"/>
      <c r="FY625" s="29"/>
      <c r="FZ625" s="29"/>
      <c r="GA625" s="29"/>
      <c r="GB625" s="29"/>
      <c r="GC625" s="29"/>
      <c r="GD625" s="29"/>
      <c r="GE625" s="29"/>
      <c r="GF625" s="29"/>
      <c r="GG625" s="29"/>
      <c r="GH625" s="29"/>
      <c r="GI625" s="29"/>
      <c r="GJ625" s="29"/>
      <c r="GK625" s="29"/>
      <c r="GL625" s="29"/>
      <c r="GM625" s="29"/>
      <c r="GN625" s="29"/>
      <c r="GO625" s="29"/>
      <c r="GP625" s="29"/>
      <c r="GQ625" s="29"/>
      <c r="GR625" s="29"/>
      <c r="GS625" s="29"/>
      <c r="GT625" s="29"/>
      <c r="GU625" s="29"/>
      <c r="GV625" s="29"/>
      <c r="GW625" s="29"/>
      <c r="GX625" s="29"/>
      <c r="GY625" s="29"/>
      <c r="GZ625" s="29"/>
      <c r="HA625" s="29"/>
      <c r="HB625" s="29"/>
      <c r="HC625" s="29"/>
      <c r="HD625" s="29"/>
      <c r="HE625" s="29"/>
      <c r="HF625" s="29"/>
      <c r="HG625" s="29"/>
      <c r="HH625" s="29"/>
      <c r="HI625" s="29"/>
      <c r="HJ625" s="29"/>
      <c r="HK625" s="29"/>
      <c r="HL625" s="29"/>
      <c r="HM625" s="29"/>
      <c r="HN625" s="29"/>
      <c r="HO625" s="29"/>
      <c r="HP625" s="29"/>
      <c r="HQ625" s="29"/>
      <c r="HR625" s="29"/>
      <c r="HS625" s="29"/>
      <c r="HT625" s="29"/>
      <c r="HU625" s="29"/>
      <c r="HV625" s="29"/>
      <c r="HW625" s="29"/>
      <c r="HX625" s="29"/>
      <c r="HY625" s="29"/>
      <c r="HZ625" s="29"/>
      <c r="IA625" s="29"/>
      <c r="IB625" s="29"/>
      <c r="IC625" s="29"/>
      <c r="ID625" s="29"/>
      <c r="IE625" s="29"/>
      <c r="IF625" s="29"/>
      <c r="IG625" s="29"/>
      <c r="IH625" s="29"/>
      <c r="II625" s="29"/>
      <c r="IJ625" s="29"/>
      <c r="IK625" s="29"/>
      <c r="IL625" s="29"/>
      <c r="IM625" s="29"/>
      <c r="IN625" s="29"/>
      <c r="IO625" s="29"/>
      <c r="IP625" s="29"/>
      <c r="IQ625" s="29"/>
      <c r="IR625" s="29"/>
      <c r="IS625" s="29"/>
      <c r="IT625" s="29"/>
      <c r="IU625" s="29"/>
      <c r="IV625" s="29"/>
    </row>
    <row r="626" spans="1:256" s="32" customFormat="1">
      <c r="A626" s="755"/>
      <c r="B626" s="907"/>
      <c r="C626" s="884"/>
      <c r="D626" s="718"/>
      <c r="E626" s="421" t="s">
        <v>264</v>
      </c>
      <c r="F626" s="421" t="s">
        <v>103</v>
      </c>
      <c r="G626" s="82" t="s">
        <v>420</v>
      </c>
      <c r="H626" s="396">
        <v>611</v>
      </c>
      <c r="I626" s="904"/>
      <c r="J626" s="901"/>
      <c r="K626" s="393"/>
      <c r="L626" s="15">
        <v>0</v>
      </c>
      <c r="M626" s="15">
        <v>780.9</v>
      </c>
      <c r="N626" s="15">
        <v>380.9</v>
      </c>
      <c r="O626" s="15">
        <f t="shared" si="416"/>
        <v>1544</v>
      </c>
      <c r="P626" s="15">
        <v>1544</v>
      </c>
      <c r="Q626" s="15">
        <v>0</v>
      </c>
      <c r="R626" s="15">
        <f t="shared" si="417"/>
        <v>1700</v>
      </c>
      <c r="S626" s="15">
        <v>1700</v>
      </c>
      <c r="T626" s="15">
        <v>0</v>
      </c>
      <c r="U626" s="15">
        <f t="shared" si="418"/>
        <v>410</v>
      </c>
      <c r="V626" s="15">
        <v>410</v>
      </c>
      <c r="W626" s="9">
        <v>0</v>
      </c>
      <c r="X626" s="29"/>
      <c r="Y626" s="29"/>
      <c r="Z626" s="29"/>
      <c r="AA626" s="29"/>
      <c r="AB626" s="29"/>
      <c r="AC626" s="29"/>
      <c r="AD626" s="29"/>
      <c r="AE626" s="29"/>
      <c r="AF626" s="29"/>
      <c r="AG626" s="29"/>
      <c r="AH626" s="29"/>
      <c r="AI626" s="29"/>
      <c r="AJ626" s="29"/>
      <c r="AK626" s="29"/>
      <c r="AL626" s="29"/>
      <c r="AM626" s="29"/>
      <c r="AN626" s="29"/>
      <c r="AO626" s="29"/>
      <c r="AP626" s="29"/>
      <c r="AQ626" s="29"/>
      <c r="AR626" s="29"/>
      <c r="AS626" s="29"/>
      <c r="AT626" s="29"/>
      <c r="AU626" s="29"/>
      <c r="AV626" s="29"/>
      <c r="AW626" s="29"/>
      <c r="AX626" s="29"/>
      <c r="AY626" s="29"/>
      <c r="AZ626" s="29"/>
      <c r="BA626" s="29"/>
      <c r="BB626" s="29"/>
      <c r="BC626" s="29"/>
      <c r="BD626" s="29"/>
      <c r="BE626" s="29"/>
      <c r="BF626" s="29"/>
      <c r="BG626" s="29"/>
      <c r="BH626" s="29"/>
      <c r="BI626" s="29"/>
      <c r="BJ626" s="29"/>
      <c r="BK626" s="29"/>
      <c r="BL626" s="29"/>
      <c r="BM626" s="29"/>
      <c r="BN626" s="29"/>
      <c r="BO626" s="29"/>
      <c r="BP626" s="29"/>
      <c r="BQ626" s="29"/>
      <c r="BR626" s="29"/>
      <c r="BS626" s="29"/>
      <c r="BT626" s="29"/>
      <c r="BU626" s="29"/>
      <c r="BV626" s="29"/>
      <c r="BW626" s="29"/>
      <c r="BX626" s="29"/>
      <c r="BY626" s="29"/>
      <c r="BZ626" s="29"/>
      <c r="CA626" s="29"/>
      <c r="CB626" s="29"/>
      <c r="CC626" s="29"/>
      <c r="CD626" s="29"/>
      <c r="CE626" s="29"/>
      <c r="CF626" s="29"/>
      <c r="CG626" s="29"/>
      <c r="CH626" s="29"/>
      <c r="CI626" s="29"/>
      <c r="CJ626" s="29"/>
      <c r="CK626" s="29"/>
      <c r="CL626" s="29"/>
      <c r="CM626" s="29"/>
      <c r="CN626" s="29"/>
      <c r="CO626" s="29"/>
      <c r="CP626" s="29"/>
      <c r="CQ626" s="29"/>
      <c r="CR626" s="29"/>
      <c r="CS626" s="29"/>
      <c r="CT626" s="29"/>
      <c r="CU626" s="29"/>
      <c r="CV626" s="29"/>
      <c r="CW626" s="29"/>
      <c r="CX626" s="29"/>
      <c r="CY626" s="29"/>
      <c r="CZ626" s="29"/>
      <c r="DA626" s="29"/>
      <c r="DB626" s="29"/>
      <c r="DC626" s="29"/>
      <c r="DD626" s="29"/>
      <c r="DE626" s="29"/>
      <c r="DF626" s="29"/>
      <c r="DG626" s="29"/>
      <c r="DH626" s="29"/>
      <c r="DI626" s="29"/>
      <c r="DJ626" s="29"/>
      <c r="DK626" s="29"/>
      <c r="DL626" s="29"/>
      <c r="DM626" s="29"/>
      <c r="DN626" s="29"/>
      <c r="DO626" s="29"/>
      <c r="DP626" s="29"/>
      <c r="DQ626" s="29"/>
      <c r="DR626" s="29"/>
      <c r="DS626" s="29"/>
      <c r="DT626" s="29"/>
      <c r="DU626" s="29"/>
      <c r="DV626" s="29"/>
      <c r="DW626" s="29"/>
      <c r="DX626" s="29"/>
      <c r="DY626" s="29"/>
      <c r="DZ626" s="29"/>
      <c r="EA626" s="29"/>
      <c r="EB626" s="29"/>
      <c r="EC626" s="29"/>
      <c r="ED626" s="29"/>
      <c r="EE626" s="29"/>
      <c r="EF626" s="29"/>
      <c r="EG626" s="29"/>
      <c r="EH626" s="29"/>
      <c r="EI626" s="29"/>
      <c r="EJ626" s="29"/>
      <c r="EK626" s="29"/>
      <c r="EL626" s="29"/>
      <c r="EM626" s="29"/>
      <c r="EN626" s="29"/>
      <c r="EO626" s="29"/>
      <c r="EP626" s="29"/>
      <c r="EQ626" s="29"/>
      <c r="ER626" s="29"/>
      <c r="ES626" s="29"/>
      <c r="ET626" s="29"/>
      <c r="EU626" s="29"/>
      <c r="EV626" s="29"/>
      <c r="EW626" s="29"/>
      <c r="EX626" s="29"/>
      <c r="EY626" s="29"/>
      <c r="EZ626" s="29"/>
      <c r="FA626" s="29"/>
      <c r="FB626" s="29"/>
      <c r="FC626" s="29"/>
      <c r="FD626" s="29"/>
      <c r="FE626" s="29"/>
      <c r="FF626" s="29"/>
      <c r="FG626" s="29"/>
      <c r="FH626" s="29"/>
      <c r="FI626" s="29"/>
      <c r="FJ626" s="29"/>
      <c r="FK626" s="29"/>
      <c r="FL626" s="29"/>
      <c r="FM626" s="29"/>
      <c r="FN626" s="29"/>
      <c r="FO626" s="29"/>
      <c r="FP626" s="29"/>
      <c r="FQ626" s="29"/>
      <c r="FR626" s="29"/>
      <c r="FS626" s="29"/>
      <c r="FT626" s="29"/>
      <c r="FU626" s="29"/>
      <c r="FV626" s="29"/>
      <c r="FW626" s="29"/>
      <c r="FX626" s="29"/>
      <c r="FY626" s="29"/>
      <c r="FZ626" s="29"/>
      <c r="GA626" s="29"/>
      <c r="GB626" s="29"/>
      <c r="GC626" s="29"/>
      <c r="GD626" s="29"/>
      <c r="GE626" s="29"/>
      <c r="GF626" s="29"/>
      <c r="GG626" s="29"/>
      <c r="GH626" s="29"/>
      <c r="GI626" s="29"/>
      <c r="GJ626" s="29"/>
      <c r="GK626" s="29"/>
      <c r="GL626" s="29"/>
      <c r="GM626" s="29"/>
      <c r="GN626" s="29"/>
      <c r="GO626" s="29"/>
      <c r="GP626" s="29"/>
      <c r="GQ626" s="29"/>
      <c r="GR626" s="29"/>
      <c r="GS626" s="29"/>
      <c r="GT626" s="29"/>
      <c r="GU626" s="29"/>
      <c r="GV626" s="29"/>
      <c r="GW626" s="29"/>
      <c r="GX626" s="29"/>
      <c r="GY626" s="29"/>
      <c r="GZ626" s="29"/>
      <c r="HA626" s="29"/>
      <c r="HB626" s="29"/>
      <c r="HC626" s="29"/>
      <c r="HD626" s="29"/>
      <c r="HE626" s="29"/>
      <c r="HF626" s="29"/>
      <c r="HG626" s="29"/>
      <c r="HH626" s="29"/>
      <c r="HI626" s="29"/>
      <c r="HJ626" s="29"/>
      <c r="HK626" s="29"/>
      <c r="HL626" s="29"/>
      <c r="HM626" s="29"/>
      <c r="HN626" s="29"/>
      <c r="HO626" s="29"/>
      <c r="HP626" s="29"/>
      <c r="HQ626" s="29"/>
      <c r="HR626" s="29"/>
      <c r="HS626" s="29"/>
      <c r="HT626" s="29"/>
      <c r="HU626" s="29"/>
      <c r="HV626" s="29"/>
      <c r="HW626" s="29"/>
      <c r="HX626" s="29"/>
      <c r="HY626" s="29"/>
      <c r="HZ626" s="29"/>
      <c r="IA626" s="29"/>
      <c r="IB626" s="29"/>
      <c r="IC626" s="29"/>
      <c r="ID626" s="29"/>
      <c r="IE626" s="29"/>
      <c r="IF626" s="29"/>
      <c r="IG626" s="29"/>
      <c r="IH626" s="29"/>
      <c r="II626" s="29"/>
      <c r="IJ626" s="29"/>
      <c r="IK626" s="29"/>
      <c r="IL626" s="29"/>
      <c r="IM626" s="29"/>
      <c r="IN626" s="29"/>
      <c r="IO626" s="29"/>
      <c r="IP626" s="29"/>
      <c r="IQ626" s="29"/>
      <c r="IR626" s="29"/>
      <c r="IS626" s="29"/>
      <c r="IT626" s="29"/>
      <c r="IU626" s="29"/>
      <c r="IV626" s="29"/>
    </row>
    <row r="627" spans="1:256" s="32" customFormat="1">
      <c r="A627" s="755"/>
      <c r="B627" s="907"/>
      <c r="C627" s="373"/>
      <c r="D627" s="336"/>
      <c r="E627" s="421" t="s">
        <v>264</v>
      </c>
      <c r="F627" s="421" t="s">
        <v>103</v>
      </c>
      <c r="G627" s="82" t="s">
        <v>409</v>
      </c>
      <c r="H627" s="396">
        <v>611</v>
      </c>
      <c r="I627" s="904"/>
      <c r="J627" s="902"/>
      <c r="K627" s="393"/>
      <c r="L627" s="15">
        <v>0</v>
      </c>
      <c r="M627" s="15">
        <v>45.8</v>
      </c>
      <c r="N627" s="15">
        <v>45.8</v>
      </c>
      <c r="O627" s="15">
        <f t="shared" si="416"/>
        <v>0</v>
      </c>
      <c r="P627" s="15">
        <v>0</v>
      </c>
      <c r="Q627" s="15">
        <v>0</v>
      </c>
      <c r="R627" s="15">
        <f t="shared" si="417"/>
        <v>0</v>
      </c>
      <c r="S627" s="15">
        <v>0</v>
      </c>
      <c r="T627" s="15">
        <v>0</v>
      </c>
      <c r="U627" s="15">
        <f t="shared" si="418"/>
        <v>0</v>
      </c>
      <c r="V627" s="15">
        <v>0</v>
      </c>
      <c r="W627" s="9">
        <v>0</v>
      </c>
      <c r="X627" s="29"/>
      <c r="Y627" s="29"/>
      <c r="Z627" s="29"/>
      <c r="AA627" s="29"/>
      <c r="AB627" s="29"/>
      <c r="AC627" s="29"/>
      <c r="AD627" s="29"/>
      <c r="AE627" s="29"/>
      <c r="AF627" s="29"/>
      <c r="AG627" s="29"/>
      <c r="AH627" s="29"/>
      <c r="AI627" s="29"/>
      <c r="AJ627" s="29"/>
      <c r="AK627" s="29"/>
      <c r="AL627" s="29"/>
      <c r="AM627" s="29"/>
      <c r="AN627" s="29"/>
      <c r="AO627" s="29"/>
      <c r="AP627" s="29"/>
      <c r="AQ627" s="29"/>
      <c r="AR627" s="29"/>
      <c r="AS627" s="29"/>
      <c r="AT627" s="29"/>
      <c r="AU627" s="29"/>
      <c r="AV627" s="29"/>
      <c r="AW627" s="29"/>
      <c r="AX627" s="29"/>
      <c r="AY627" s="29"/>
      <c r="AZ627" s="29"/>
      <c r="BA627" s="29"/>
      <c r="BB627" s="29"/>
      <c r="BC627" s="29"/>
      <c r="BD627" s="29"/>
      <c r="BE627" s="29"/>
      <c r="BF627" s="29"/>
      <c r="BG627" s="29"/>
      <c r="BH627" s="29"/>
      <c r="BI627" s="29"/>
      <c r="BJ627" s="29"/>
      <c r="BK627" s="29"/>
      <c r="BL627" s="29"/>
      <c r="BM627" s="29"/>
      <c r="BN627" s="29"/>
      <c r="BO627" s="29"/>
      <c r="BP627" s="29"/>
      <c r="BQ627" s="29"/>
      <c r="BR627" s="29"/>
      <c r="BS627" s="29"/>
      <c r="BT627" s="29"/>
      <c r="BU627" s="29"/>
      <c r="BV627" s="29"/>
      <c r="BW627" s="29"/>
      <c r="BX627" s="29"/>
      <c r="BY627" s="29"/>
      <c r="BZ627" s="29"/>
      <c r="CA627" s="29"/>
      <c r="CB627" s="29"/>
      <c r="CC627" s="29"/>
      <c r="CD627" s="29"/>
      <c r="CE627" s="29"/>
      <c r="CF627" s="29"/>
      <c r="CG627" s="29"/>
      <c r="CH627" s="29"/>
      <c r="CI627" s="29"/>
      <c r="CJ627" s="29"/>
      <c r="CK627" s="29"/>
      <c r="CL627" s="29"/>
      <c r="CM627" s="29"/>
      <c r="CN627" s="29"/>
      <c r="CO627" s="29"/>
      <c r="CP627" s="29"/>
      <c r="CQ627" s="29"/>
      <c r="CR627" s="29"/>
      <c r="CS627" s="29"/>
      <c r="CT627" s="29"/>
      <c r="CU627" s="29"/>
      <c r="CV627" s="29"/>
      <c r="CW627" s="29"/>
      <c r="CX627" s="29"/>
      <c r="CY627" s="29"/>
      <c r="CZ627" s="29"/>
      <c r="DA627" s="29"/>
      <c r="DB627" s="29"/>
      <c r="DC627" s="29"/>
      <c r="DD627" s="29"/>
      <c r="DE627" s="29"/>
      <c r="DF627" s="29"/>
      <c r="DG627" s="29"/>
      <c r="DH627" s="29"/>
      <c r="DI627" s="29"/>
      <c r="DJ627" s="29"/>
      <c r="DK627" s="29"/>
      <c r="DL627" s="29"/>
      <c r="DM627" s="29"/>
      <c r="DN627" s="29"/>
      <c r="DO627" s="29"/>
      <c r="DP627" s="29"/>
      <c r="DQ627" s="29"/>
      <c r="DR627" s="29"/>
      <c r="DS627" s="29"/>
      <c r="DT627" s="29"/>
      <c r="DU627" s="29"/>
      <c r="DV627" s="29"/>
      <c r="DW627" s="29"/>
      <c r="DX627" s="29"/>
      <c r="DY627" s="29"/>
      <c r="DZ627" s="29"/>
      <c r="EA627" s="29"/>
      <c r="EB627" s="29"/>
      <c r="EC627" s="29"/>
      <c r="ED627" s="29"/>
      <c r="EE627" s="29"/>
      <c r="EF627" s="29"/>
      <c r="EG627" s="29"/>
      <c r="EH627" s="29"/>
      <c r="EI627" s="29"/>
      <c r="EJ627" s="29"/>
      <c r="EK627" s="29"/>
      <c r="EL627" s="29"/>
      <c r="EM627" s="29"/>
      <c r="EN627" s="29"/>
      <c r="EO627" s="29"/>
      <c r="EP627" s="29"/>
      <c r="EQ627" s="29"/>
      <c r="ER627" s="29"/>
      <c r="ES627" s="29"/>
      <c r="ET627" s="29"/>
      <c r="EU627" s="29"/>
      <c r="EV627" s="29"/>
      <c r="EW627" s="29"/>
      <c r="EX627" s="29"/>
      <c r="EY627" s="29"/>
      <c r="EZ627" s="29"/>
      <c r="FA627" s="29"/>
      <c r="FB627" s="29"/>
      <c r="FC627" s="29"/>
      <c r="FD627" s="29"/>
      <c r="FE627" s="29"/>
      <c r="FF627" s="29"/>
      <c r="FG627" s="29"/>
      <c r="FH627" s="29"/>
      <c r="FI627" s="29"/>
      <c r="FJ627" s="29"/>
      <c r="FK627" s="29"/>
      <c r="FL627" s="29"/>
      <c r="FM627" s="29"/>
      <c r="FN627" s="29"/>
      <c r="FO627" s="29"/>
      <c r="FP627" s="29"/>
      <c r="FQ627" s="29"/>
      <c r="FR627" s="29"/>
      <c r="FS627" s="29"/>
      <c r="FT627" s="29"/>
      <c r="FU627" s="29"/>
      <c r="FV627" s="29"/>
      <c r="FW627" s="29"/>
      <c r="FX627" s="29"/>
      <c r="FY627" s="29"/>
      <c r="FZ627" s="29"/>
      <c r="GA627" s="29"/>
      <c r="GB627" s="29"/>
      <c r="GC627" s="29"/>
      <c r="GD627" s="29"/>
      <c r="GE627" s="29"/>
      <c r="GF627" s="29"/>
      <c r="GG627" s="29"/>
      <c r="GH627" s="29"/>
      <c r="GI627" s="29"/>
      <c r="GJ627" s="29"/>
      <c r="GK627" s="29"/>
      <c r="GL627" s="29"/>
      <c r="GM627" s="29"/>
      <c r="GN627" s="29"/>
      <c r="GO627" s="29"/>
      <c r="GP627" s="29"/>
      <c r="GQ627" s="29"/>
      <c r="GR627" s="29"/>
      <c r="GS627" s="29"/>
      <c r="GT627" s="29"/>
      <c r="GU627" s="29"/>
      <c r="GV627" s="29"/>
      <c r="GW627" s="29"/>
      <c r="GX627" s="29"/>
      <c r="GY627" s="29"/>
      <c r="GZ627" s="29"/>
      <c r="HA627" s="29"/>
      <c r="HB627" s="29"/>
      <c r="HC627" s="29"/>
      <c r="HD627" s="29"/>
      <c r="HE627" s="29"/>
      <c r="HF627" s="29"/>
      <c r="HG627" s="29"/>
      <c r="HH627" s="29"/>
      <c r="HI627" s="29"/>
      <c r="HJ627" s="29"/>
      <c r="HK627" s="29"/>
      <c r="HL627" s="29"/>
      <c r="HM627" s="29"/>
      <c r="HN627" s="29"/>
      <c r="HO627" s="29"/>
      <c r="HP627" s="29"/>
      <c r="HQ627" s="29"/>
      <c r="HR627" s="29"/>
      <c r="HS627" s="29"/>
      <c r="HT627" s="29"/>
      <c r="HU627" s="29"/>
      <c r="HV627" s="29"/>
      <c r="HW627" s="29"/>
      <c r="HX627" s="29"/>
      <c r="HY627" s="29"/>
      <c r="HZ627" s="29"/>
      <c r="IA627" s="29"/>
      <c r="IB627" s="29"/>
      <c r="IC627" s="29"/>
      <c r="ID627" s="29"/>
      <c r="IE627" s="29"/>
      <c r="IF627" s="29"/>
      <c r="IG627" s="29"/>
      <c r="IH627" s="29"/>
      <c r="II627" s="29"/>
      <c r="IJ627" s="29"/>
      <c r="IK627" s="29"/>
      <c r="IL627" s="29"/>
      <c r="IM627" s="29"/>
      <c r="IN627" s="29"/>
      <c r="IO627" s="29"/>
      <c r="IP627" s="29"/>
      <c r="IQ627" s="29"/>
      <c r="IR627" s="29"/>
      <c r="IS627" s="29"/>
      <c r="IT627" s="29"/>
      <c r="IU627" s="29"/>
      <c r="IV627" s="29"/>
    </row>
    <row r="628" spans="1:256">
      <c r="A628" s="756"/>
      <c r="B628" s="908"/>
      <c r="C628" s="374"/>
      <c r="D628" s="337"/>
      <c r="E628" s="421" t="s">
        <v>264</v>
      </c>
      <c r="F628" s="421" t="s">
        <v>103</v>
      </c>
      <c r="G628" s="82" t="s">
        <v>387</v>
      </c>
      <c r="H628" s="396">
        <v>611</v>
      </c>
      <c r="I628" s="905"/>
      <c r="J628" s="63">
        <v>38925</v>
      </c>
      <c r="K628" s="393"/>
      <c r="L628" s="15">
        <v>31.1</v>
      </c>
      <c r="M628" s="15">
        <v>0</v>
      </c>
      <c r="N628" s="15">
        <v>0</v>
      </c>
      <c r="O628" s="15">
        <f t="shared" si="416"/>
        <v>0</v>
      </c>
      <c r="P628" s="15">
        <v>0</v>
      </c>
      <c r="Q628" s="15">
        <v>0</v>
      </c>
      <c r="R628" s="15">
        <f t="shared" si="417"/>
        <v>0</v>
      </c>
      <c r="S628" s="15">
        <v>0</v>
      </c>
      <c r="T628" s="15">
        <v>0</v>
      </c>
      <c r="U628" s="15">
        <f t="shared" si="418"/>
        <v>0</v>
      </c>
      <c r="V628" s="15">
        <v>0</v>
      </c>
      <c r="W628" s="9">
        <v>0</v>
      </c>
      <c r="X628" s="29"/>
      <c r="Y628" s="29"/>
      <c r="Z628" s="29"/>
      <c r="AA628" s="29"/>
      <c r="AB628" s="29"/>
      <c r="AC628" s="29"/>
      <c r="AD628" s="29"/>
      <c r="AE628" s="29"/>
      <c r="AF628" s="29"/>
      <c r="AG628" s="29"/>
      <c r="AH628" s="29"/>
      <c r="AI628" s="29"/>
      <c r="AJ628" s="29"/>
      <c r="AK628" s="29"/>
      <c r="AL628" s="29"/>
      <c r="AM628" s="29"/>
      <c r="AN628" s="29"/>
      <c r="AO628" s="29"/>
      <c r="AP628" s="29"/>
      <c r="AQ628" s="29"/>
      <c r="AR628" s="29"/>
      <c r="AS628" s="29"/>
      <c r="AT628" s="29"/>
      <c r="AU628" s="29"/>
      <c r="AV628" s="29"/>
      <c r="AW628" s="29"/>
      <c r="AX628" s="29"/>
      <c r="AY628" s="29"/>
      <c r="AZ628" s="29"/>
      <c r="BA628" s="29"/>
      <c r="BB628" s="29"/>
      <c r="BC628" s="29"/>
      <c r="BD628" s="29"/>
      <c r="BE628" s="29"/>
      <c r="BF628" s="29"/>
      <c r="BG628" s="29"/>
      <c r="BH628" s="29"/>
      <c r="BI628" s="29"/>
      <c r="BJ628" s="29"/>
      <c r="BK628" s="29"/>
      <c r="BL628" s="29"/>
      <c r="BM628" s="29"/>
      <c r="BN628" s="29"/>
      <c r="BO628" s="29"/>
      <c r="BP628" s="29"/>
      <c r="BQ628" s="29"/>
      <c r="BR628" s="29"/>
      <c r="BS628" s="29"/>
      <c r="BT628" s="29"/>
      <c r="BU628" s="29"/>
      <c r="BV628" s="29"/>
      <c r="BW628" s="29"/>
      <c r="BX628" s="29"/>
      <c r="BY628" s="29"/>
      <c r="BZ628" s="29"/>
      <c r="CA628" s="29"/>
      <c r="CB628" s="29"/>
      <c r="CC628" s="29"/>
      <c r="CD628" s="29"/>
      <c r="CE628" s="29"/>
      <c r="CF628" s="29"/>
      <c r="CG628" s="29"/>
      <c r="CH628" s="29"/>
      <c r="CI628" s="29"/>
      <c r="CJ628" s="29"/>
      <c r="CK628" s="29"/>
      <c r="CL628" s="29"/>
      <c r="CM628" s="29"/>
      <c r="CN628" s="29"/>
      <c r="CO628" s="29"/>
      <c r="CP628" s="29"/>
      <c r="CQ628" s="29"/>
      <c r="CR628" s="29"/>
      <c r="CS628" s="29"/>
      <c r="CT628" s="29"/>
      <c r="CU628" s="29"/>
      <c r="CV628" s="29"/>
      <c r="CW628" s="29"/>
      <c r="CX628" s="29"/>
      <c r="CY628" s="29"/>
      <c r="CZ628" s="29"/>
      <c r="DA628" s="29"/>
      <c r="DB628" s="29"/>
      <c r="DC628" s="29"/>
      <c r="DD628" s="29"/>
      <c r="DE628" s="29"/>
      <c r="DF628" s="29"/>
      <c r="DG628" s="29"/>
      <c r="DH628" s="29"/>
      <c r="DI628" s="29"/>
      <c r="DJ628" s="29"/>
      <c r="DK628" s="29"/>
      <c r="DL628" s="29"/>
      <c r="DM628" s="29"/>
      <c r="DN628" s="29"/>
      <c r="DO628" s="29"/>
      <c r="DP628" s="29"/>
      <c r="DQ628" s="29"/>
      <c r="DR628" s="29"/>
      <c r="DS628" s="29"/>
      <c r="DT628" s="29"/>
      <c r="DU628" s="29"/>
      <c r="DV628" s="29"/>
      <c r="DW628" s="29"/>
      <c r="DX628" s="29"/>
      <c r="DY628" s="29"/>
      <c r="DZ628" s="29"/>
      <c r="EA628" s="29"/>
      <c r="EB628" s="29"/>
      <c r="EC628" s="29"/>
      <c r="ED628" s="29"/>
      <c r="EE628" s="29"/>
      <c r="EF628" s="29"/>
      <c r="EG628" s="29"/>
      <c r="EH628" s="29"/>
      <c r="EI628" s="29"/>
      <c r="EJ628" s="29"/>
      <c r="EK628" s="29"/>
      <c r="EL628" s="29"/>
      <c r="EM628" s="29"/>
      <c r="EN628" s="29"/>
      <c r="EO628" s="29"/>
      <c r="EP628" s="29"/>
      <c r="EQ628" s="29"/>
      <c r="ER628" s="29"/>
      <c r="ES628" s="29"/>
      <c r="ET628" s="29"/>
      <c r="EU628" s="29"/>
      <c r="EV628" s="29"/>
      <c r="EW628" s="29"/>
      <c r="EX628" s="29"/>
      <c r="EY628" s="29"/>
      <c r="EZ628" s="29"/>
      <c r="FA628" s="29"/>
      <c r="FB628" s="29"/>
      <c r="FC628" s="29"/>
      <c r="FD628" s="29"/>
      <c r="FE628" s="29"/>
      <c r="FF628" s="29"/>
      <c r="FG628" s="29"/>
      <c r="FH628" s="29"/>
      <c r="FI628" s="29"/>
      <c r="FJ628" s="29"/>
      <c r="FK628" s="29"/>
      <c r="FL628" s="29"/>
      <c r="FM628" s="29"/>
      <c r="FN628" s="29"/>
      <c r="FO628" s="29"/>
      <c r="FP628" s="29"/>
      <c r="FQ628" s="29"/>
      <c r="FR628" s="29"/>
      <c r="FS628" s="29"/>
      <c r="FT628" s="29"/>
      <c r="FU628" s="29"/>
      <c r="FV628" s="29"/>
      <c r="FW628" s="29"/>
      <c r="FX628" s="29"/>
      <c r="FY628" s="29"/>
      <c r="FZ628" s="29"/>
      <c r="GA628" s="29"/>
      <c r="GB628" s="29"/>
      <c r="GC628" s="29"/>
      <c r="GD628" s="29"/>
      <c r="GE628" s="29"/>
      <c r="GF628" s="29"/>
      <c r="GG628" s="29"/>
      <c r="GH628" s="29"/>
      <c r="GI628" s="29"/>
      <c r="GJ628" s="29"/>
      <c r="GK628" s="29"/>
      <c r="GL628" s="29"/>
      <c r="GM628" s="29"/>
      <c r="GN628" s="29"/>
      <c r="GO628" s="29"/>
      <c r="GP628" s="29"/>
      <c r="GQ628" s="29"/>
      <c r="GR628" s="29"/>
      <c r="GS628" s="29"/>
      <c r="GT628" s="29"/>
      <c r="GU628" s="29"/>
      <c r="GV628" s="29"/>
      <c r="GW628" s="29"/>
      <c r="GX628" s="29"/>
      <c r="GY628" s="29"/>
      <c r="GZ628" s="29"/>
      <c r="HA628" s="29"/>
      <c r="HB628" s="29"/>
      <c r="HC628" s="29"/>
      <c r="HD628" s="29"/>
      <c r="HE628" s="29"/>
      <c r="HF628" s="29"/>
      <c r="HG628" s="29"/>
      <c r="HH628" s="29"/>
      <c r="HI628" s="29"/>
      <c r="HJ628" s="29"/>
      <c r="HK628" s="29"/>
      <c r="HL628" s="29"/>
      <c r="HM628" s="29"/>
      <c r="HN628" s="29"/>
      <c r="HO628" s="29"/>
      <c r="HP628" s="29"/>
      <c r="HQ628" s="29"/>
      <c r="HR628" s="29"/>
      <c r="HS628" s="29"/>
      <c r="HT628" s="29"/>
      <c r="HU628" s="29"/>
      <c r="HV628" s="29"/>
      <c r="HW628" s="29"/>
      <c r="HX628" s="29"/>
      <c r="HY628" s="29"/>
      <c r="HZ628" s="29"/>
      <c r="IA628" s="29"/>
      <c r="IB628" s="29"/>
      <c r="IC628" s="29"/>
      <c r="ID628" s="29"/>
      <c r="IE628" s="29"/>
      <c r="IF628" s="29"/>
      <c r="IG628" s="29"/>
      <c r="IH628" s="29"/>
      <c r="II628" s="29"/>
      <c r="IJ628" s="29"/>
      <c r="IK628" s="29"/>
      <c r="IL628" s="29"/>
      <c r="IM628" s="29"/>
      <c r="IN628" s="29"/>
      <c r="IO628" s="29"/>
      <c r="IP628" s="29"/>
      <c r="IQ628" s="29"/>
      <c r="IR628" s="29"/>
      <c r="IS628" s="29"/>
      <c r="IT628" s="29"/>
      <c r="IU628" s="29"/>
      <c r="IV628" s="29"/>
    </row>
    <row r="629" spans="1:256" s="308" customFormat="1" ht="409.5">
      <c r="A629" s="83" t="s">
        <v>115</v>
      </c>
      <c r="B629" s="386" t="s">
        <v>1222</v>
      </c>
      <c r="C629" s="372" t="s">
        <v>1223</v>
      </c>
      <c r="D629" s="324"/>
      <c r="E629" s="380" t="s">
        <v>264</v>
      </c>
      <c r="F629" s="380" t="s">
        <v>104</v>
      </c>
      <c r="G629" s="380" t="s">
        <v>400</v>
      </c>
      <c r="H629" s="380" t="s">
        <v>314</v>
      </c>
      <c r="I629" s="378" t="s">
        <v>1224</v>
      </c>
      <c r="J629" s="325">
        <v>40883</v>
      </c>
      <c r="K629" s="324"/>
      <c r="L629" s="98">
        <v>8339</v>
      </c>
      <c r="M629" s="98">
        <v>0</v>
      </c>
      <c r="N629" s="98">
        <v>0</v>
      </c>
      <c r="O629" s="98">
        <f t="shared" si="416"/>
        <v>0</v>
      </c>
      <c r="P629" s="98">
        <v>0</v>
      </c>
      <c r="Q629" s="98">
        <v>0</v>
      </c>
      <c r="R629" s="98">
        <f t="shared" si="417"/>
        <v>0</v>
      </c>
      <c r="S629" s="98">
        <v>0</v>
      </c>
      <c r="T629" s="98">
        <v>0</v>
      </c>
      <c r="U629" s="98">
        <f t="shared" si="418"/>
        <v>0</v>
      </c>
      <c r="V629" s="98">
        <v>0</v>
      </c>
      <c r="W629" s="323">
        <v>0</v>
      </c>
    </row>
    <row r="630" spans="1:256" s="308" customFormat="1">
      <c r="A630" s="384" t="s">
        <v>35</v>
      </c>
      <c r="B630" s="8" t="s">
        <v>36</v>
      </c>
      <c r="C630" s="446"/>
      <c r="D630" s="393"/>
      <c r="E630" s="433"/>
      <c r="F630" s="433"/>
      <c r="G630" s="433"/>
      <c r="H630" s="396">
        <v>600</v>
      </c>
      <c r="I630" s="454"/>
      <c r="J630" s="446"/>
      <c r="K630" s="393"/>
      <c r="L630" s="15">
        <f t="shared" ref="L630:W630" si="419">SUM(L631:L655)</f>
        <v>3742.7</v>
      </c>
      <c r="M630" s="15">
        <f t="shared" si="419"/>
        <v>1527.5</v>
      </c>
      <c r="N630" s="15">
        <f>SUM(N631:N655)</f>
        <v>1383</v>
      </c>
      <c r="O630" s="15">
        <f t="shared" si="419"/>
        <v>135.30000000000001</v>
      </c>
      <c r="P630" s="15">
        <f>SUM(P631:P655)</f>
        <v>135.30000000000001</v>
      </c>
      <c r="Q630" s="15">
        <f t="shared" si="419"/>
        <v>0</v>
      </c>
      <c r="R630" s="15">
        <f t="shared" si="419"/>
        <v>143.1</v>
      </c>
      <c r="S630" s="15">
        <f>SUM(S631:S655)</f>
        <v>143.1</v>
      </c>
      <c r="T630" s="15">
        <f t="shared" si="419"/>
        <v>0</v>
      </c>
      <c r="U630" s="15">
        <f t="shared" si="419"/>
        <v>142.5</v>
      </c>
      <c r="V630" s="15">
        <f>SUM(V631:V655)</f>
        <v>142.5</v>
      </c>
      <c r="W630" s="15">
        <f t="shared" si="419"/>
        <v>0</v>
      </c>
    </row>
    <row r="631" spans="1:256" s="308" customFormat="1">
      <c r="A631" s="384" t="s">
        <v>45</v>
      </c>
      <c r="B631" s="433" t="s">
        <v>389</v>
      </c>
      <c r="C631" s="446"/>
      <c r="D631" s="393"/>
      <c r="E631" s="433"/>
      <c r="F631" s="433"/>
      <c r="G631" s="433"/>
      <c r="H631" s="396">
        <v>612</v>
      </c>
      <c r="I631" s="454"/>
      <c r="J631" s="446"/>
      <c r="K631" s="393"/>
      <c r="L631" s="15"/>
      <c r="M631" s="15"/>
      <c r="N631" s="15"/>
      <c r="O631" s="15">
        <f>SUM(P631:Q631)</f>
        <v>0</v>
      </c>
      <c r="P631" s="15"/>
      <c r="Q631" s="15"/>
      <c r="R631" s="15">
        <f>SUM(S631:T631)</f>
        <v>0</v>
      </c>
      <c r="S631" s="15"/>
      <c r="T631" s="15"/>
      <c r="U631" s="15">
        <f>SUM(V631:W631)</f>
        <v>0</v>
      </c>
      <c r="V631" s="15"/>
      <c r="W631" s="9"/>
    </row>
    <row r="632" spans="1:256" s="308" customFormat="1">
      <c r="A632" s="384"/>
      <c r="B632" s="433" t="s">
        <v>1225</v>
      </c>
      <c r="C632" s="729" t="s">
        <v>1226</v>
      </c>
      <c r="D632" s="393"/>
      <c r="E632" s="421" t="s">
        <v>103</v>
      </c>
      <c r="F632" s="421" t="s">
        <v>92</v>
      </c>
      <c r="G632" s="421" t="s">
        <v>652</v>
      </c>
      <c r="H632" s="385" t="s">
        <v>571</v>
      </c>
      <c r="I632" s="454"/>
      <c r="J632" s="446"/>
      <c r="K632" s="393"/>
      <c r="L632" s="15">
        <v>0</v>
      </c>
      <c r="M632" s="15">
        <v>28.5</v>
      </c>
      <c r="N632" s="15">
        <v>0</v>
      </c>
      <c r="O632" s="15">
        <f t="shared" ref="O632:O644" si="420">SUM(P632:Q632)</f>
        <v>29.2</v>
      </c>
      <c r="P632" s="15">
        <v>29.2</v>
      </c>
      <c r="Q632" s="15"/>
      <c r="R632" s="15">
        <f t="shared" ref="R632:R644" si="421">SUM(S632:T632)</f>
        <v>30.3</v>
      </c>
      <c r="S632" s="15">
        <v>30.3</v>
      </c>
      <c r="T632" s="15"/>
      <c r="U632" s="15">
        <f t="shared" ref="U632:U644" si="422">SUM(V632:W632)</f>
        <v>30.4</v>
      </c>
      <c r="V632" s="15">
        <v>30.4</v>
      </c>
      <c r="W632" s="9"/>
    </row>
    <row r="633" spans="1:256" s="308" customFormat="1" ht="31.5">
      <c r="A633" s="384"/>
      <c r="B633" s="433" t="s">
        <v>1227</v>
      </c>
      <c r="C633" s="730"/>
      <c r="D633" s="393"/>
      <c r="E633" s="421" t="s">
        <v>104</v>
      </c>
      <c r="F633" s="421" t="s">
        <v>103</v>
      </c>
      <c r="G633" s="421" t="s">
        <v>401</v>
      </c>
      <c r="H633" s="396">
        <v>612</v>
      </c>
      <c r="I633" s="454"/>
      <c r="J633" s="446"/>
      <c r="K633" s="393"/>
      <c r="L633" s="15">
        <v>72</v>
      </c>
      <c r="M633" s="15">
        <v>0</v>
      </c>
      <c r="N633" s="15">
        <v>0</v>
      </c>
      <c r="O633" s="15">
        <f t="shared" si="420"/>
        <v>0</v>
      </c>
      <c r="P633" s="15"/>
      <c r="Q633" s="15"/>
      <c r="R633" s="15">
        <f t="shared" si="421"/>
        <v>0</v>
      </c>
      <c r="S633" s="15"/>
      <c r="T633" s="15"/>
      <c r="U633" s="15">
        <f t="shared" si="422"/>
        <v>0</v>
      </c>
      <c r="V633" s="15"/>
      <c r="W633" s="9"/>
    </row>
    <row r="634" spans="1:256" s="308" customFormat="1" ht="31.5">
      <c r="A634" s="384"/>
      <c r="B634" s="433" t="s">
        <v>1228</v>
      </c>
      <c r="C634" s="730"/>
      <c r="D634" s="393"/>
      <c r="E634" s="421" t="s">
        <v>396</v>
      </c>
      <c r="F634" s="421" t="s">
        <v>396</v>
      </c>
      <c r="G634" s="421" t="s">
        <v>405</v>
      </c>
      <c r="H634" s="396">
        <v>612</v>
      </c>
      <c r="I634" s="454"/>
      <c r="J634" s="446"/>
      <c r="K634" s="393"/>
      <c r="L634" s="15">
        <v>64.8</v>
      </c>
      <c r="M634" s="15">
        <v>70.3</v>
      </c>
      <c r="N634" s="15">
        <v>37.299999999999997</v>
      </c>
      <c r="O634" s="15">
        <f t="shared" si="420"/>
        <v>60.6</v>
      </c>
      <c r="P634" s="15">
        <v>60.6</v>
      </c>
      <c r="Q634" s="15"/>
      <c r="R634" s="15">
        <f t="shared" si="421"/>
        <v>65.3</v>
      </c>
      <c r="S634" s="15">
        <v>65.3</v>
      </c>
      <c r="T634" s="15"/>
      <c r="U634" s="15">
        <f t="shared" si="422"/>
        <v>65</v>
      </c>
      <c r="V634" s="15">
        <v>65</v>
      </c>
      <c r="W634" s="15"/>
    </row>
    <row r="635" spans="1:256" s="308" customFormat="1" ht="31.5">
      <c r="A635" s="384"/>
      <c r="B635" s="433" t="s">
        <v>1229</v>
      </c>
      <c r="C635" s="730"/>
      <c r="D635" s="393"/>
      <c r="E635" s="421" t="s">
        <v>264</v>
      </c>
      <c r="F635" s="421" t="s">
        <v>103</v>
      </c>
      <c r="G635" s="421" t="s">
        <v>1218</v>
      </c>
      <c r="H635" s="396">
        <v>612</v>
      </c>
      <c r="I635" s="454"/>
      <c r="J635" s="446"/>
      <c r="K635" s="393"/>
      <c r="L635" s="15">
        <v>755.8</v>
      </c>
      <c r="M635" s="15">
        <v>0</v>
      </c>
      <c r="N635" s="15">
        <v>0</v>
      </c>
      <c r="O635" s="15">
        <f t="shared" si="420"/>
        <v>0</v>
      </c>
      <c r="P635" s="15"/>
      <c r="Q635" s="15"/>
      <c r="R635" s="15">
        <f t="shared" si="421"/>
        <v>0</v>
      </c>
      <c r="S635" s="15"/>
      <c r="T635" s="15"/>
      <c r="U635" s="15">
        <f t="shared" si="422"/>
        <v>0</v>
      </c>
      <c r="V635" s="15"/>
      <c r="W635" s="9"/>
    </row>
    <row r="636" spans="1:256" s="308" customFormat="1">
      <c r="A636" s="384"/>
      <c r="B636" s="433" t="s">
        <v>402</v>
      </c>
      <c r="C636" s="730"/>
      <c r="D636" s="393"/>
      <c r="E636" s="421" t="s">
        <v>264</v>
      </c>
      <c r="F636" s="421" t="s">
        <v>103</v>
      </c>
      <c r="G636" s="421" t="s">
        <v>403</v>
      </c>
      <c r="H636" s="396">
        <v>612</v>
      </c>
      <c r="I636" s="454"/>
      <c r="J636" s="446"/>
      <c r="K636" s="393"/>
      <c r="L636" s="15">
        <v>245.9</v>
      </c>
      <c r="M636" s="15">
        <v>0</v>
      </c>
      <c r="N636" s="15">
        <v>0</v>
      </c>
      <c r="O636" s="15">
        <f t="shared" si="420"/>
        <v>0</v>
      </c>
      <c r="P636" s="15"/>
      <c r="Q636" s="15"/>
      <c r="R636" s="15">
        <f t="shared" si="421"/>
        <v>0</v>
      </c>
      <c r="S636" s="15"/>
      <c r="T636" s="15"/>
      <c r="U636" s="15">
        <f t="shared" si="422"/>
        <v>0</v>
      </c>
      <c r="V636" s="15"/>
      <c r="W636" s="9"/>
    </row>
    <row r="637" spans="1:256" s="308" customFormat="1" ht="78.75">
      <c r="A637" s="384"/>
      <c r="B637" s="433" t="s">
        <v>1230</v>
      </c>
      <c r="C637" s="730"/>
      <c r="D637" s="393"/>
      <c r="E637" s="421" t="s">
        <v>264</v>
      </c>
      <c r="F637" s="421" t="s">
        <v>103</v>
      </c>
      <c r="G637" s="421" t="s">
        <v>972</v>
      </c>
      <c r="H637" s="396">
        <v>612</v>
      </c>
      <c r="I637" s="454"/>
      <c r="J637" s="446"/>
      <c r="K637" s="393"/>
      <c r="L637" s="15">
        <v>60</v>
      </c>
      <c r="M637" s="15">
        <v>0</v>
      </c>
      <c r="N637" s="15">
        <v>0</v>
      </c>
      <c r="O637" s="15">
        <f t="shared" si="420"/>
        <v>0</v>
      </c>
      <c r="P637" s="15"/>
      <c r="Q637" s="15"/>
      <c r="R637" s="15">
        <f t="shared" si="421"/>
        <v>0</v>
      </c>
      <c r="S637" s="15"/>
      <c r="T637" s="15"/>
      <c r="U637" s="15">
        <f t="shared" si="422"/>
        <v>0</v>
      </c>
      <c r="V637" s="15"/>
      <c r="W637" s="9"/>
    </row>
    <row r="638" spans="1:256" s="308" customFormat="1">
      <c r="A638" s="384"/>
      <c r="B638" s="433" t="s">
        <v>1231</v>
      </c>
      <c r="C638" s="730"/>
      <c r="D638" s="393"/>
      <c r="E638" s="421" t="s">
        <v>264</v>
      </c>
      <c r="F638" s="421" t="s">
        <v>103</v>
      </c>
      <c r="G638" s="421" t="s">
        <v>1232</v>
      </c>
      <c r="H638" s="396">
        <v>612</v>
      </c>
      <c r="I638" s="454"/>
      <c r="J638" s="446"/>
      <c r="K638" s="393"/>
      <c r="L638" s="15">
        <v>0</v>
      </c>
      <c r="M638" s="15">
        <v>60.2</v>
      </c>
      <c r="N638" s="15">
        <v>0</v>
      </c>
      <c r="O638" s="15">
        <f t="shared" si="420"/>
        <v>0</v>
      </c>
      <c r="P638" s="15"/>
      <c r="Q638" s="15"/>
      <c r="R638" s="15">
        <f t="shared" si="421"/>
        <v>0</v>
      </c>
      <c r="S638" s="15"/>
      <c r="T638" s="15"/>
      <c r="U638" s="15">
        <f t="shared" si="422"/>
        <v>0</v>
      </c>
      <c r="V638" s="15"/>
      <c r="W638" s="9"/>
    </row>
    <row r="639" spans="1:256" s="308" customFormat="1" ht="31.5">
      <c r="A639" s="384"/>
      <c r="B639" s="433" t="s">
        <v>830</v>
      </c>
      <c r="C639" s="730"/>
      <c r="D639" s="393"/>
      <c r="E639" s="421" t="s">
        <v>264</v>
      </c>
      <c r="F639" s="421" t="s">
        <v>103</v>
      </c>
      <c r="G639" s="421" t="s">
        <v>287</v>
      </c>
      <c r="H639" s="396">
        <v>612</v>
      </c>
      <c r="I639" s="454"/>
      <c r="J639" s="446"/>
      <c r="K639" s="393"/>
      <c r="L639" s="15">
        <v>94.2</v>
      </c>
      <c r="M639" s="15">
        <v>0</v>
      </c>
      <c r="N639" s="15">
        <v>0</v>
      </c>
      <c r="O639" s="15">
        <f t="shared" si="420"/>
        <v>0</v>
      </c>
      <c r="P639" s="15">
        <v>0</v>
      </c>
      <c r="Q639" s="15">
        <v>0</v>
      </c>
      <c r="R639" s="15">
        <f t="shared" si="421"/>
        <v>0</v>
      </c>
      <c r="S639" s="15">
        <v>0</v>
      </c>
      <c r="T639" s="15">
        <v>0</v>
      </c>
      <c r="U639" s="15">
        <f t="shared" si="422"/>
        <v>0</v>
      </c>
      <c r="V639" s="15">
        <v>0</v>
      </c>
      <c r="W639" s="9">
        <v>0</v>
      </c>
    </row>
    <row r="640" spans="1:256" s="308" customFormat="1" ht="31.5">
      <c r="A640" s="384"/>
      <c r="B640" s="433" t="s">
        <v>1233</v>
      </c>
      <c r="C640" s="730"/>
      <c r="D640" s="393"/>
      <c r="E640" s="421" t="s">
        <v>264</v>
      </c>
      <c r="F640" s="421" t="s">
        <v>104</v>
      </c>
      <c r="G640" s="421" t="s">
        <v>477</v>
      </c>
      <c r="H640" s="396">
        <v>612</v>
      </c>
      <c r="I640" s="454"/>
      <c r="J640" s="446"/>
      <c r="K640" s="393"/>
      <c r="L640" s="15">
        <v>18</v>
      </c>
      <c r="M640" s="15">
        <v>19</v>
      </c>
      <c r="N640" s="15">
        <v>9.5</v>
      </c>
      <c r="O640" s="15">
        <f t="shared" si="420"/>
        <v>16</v>
      </c>
      <c r="P640" s="15">
        <v>16</v>
      </c>
      <c r="Q640" s="15"/>
      <c r="R640" s="15">
        <f t="shared" si="421"/>
        <v>18</v>
      </c>
      <c r="S640" s="15">
        <v>18</v>
      </c>
      <c r="T640" s="15"/>
      <c r="U640" s="15">
        <f t="shared" si="422"/>
        <v>18</v>
      </c>
      <c r="V640" s="15">
        <v>18</v>
      </c>
      <c r="W640" s="9"/>
    </row>
    <row r="641" spans="1:23" s="308" customFormat="1">
      <c r="A641" s="384"/>
      <c r="B641" s="433" t="s">
        <v>1234</v>
      </c>
      <c r="C641" s="730"/>
      <c r="D641" s="393"/>
      <c r="E641" s="421" t="s">
        <v>89</v>
      </c>
      <c r="F641" s="421" t="s">
        <v>369</v>
      </c>
      <c r="G641" s="421" t="s">
        <v>404</v>
      </c>
      <c r="H641" s="396">
        <v>612</v>
      </c>
      <c r="I641" s="454"/>
      <c r="J641" s="446"/>
      <c r="K641" s="393"/>
      <c r="L641" s="15">
        <v>6.3</v>
      </c>
      <c r="M641" s="15">
        <v>5.7</v>
      </c>
      <c r="N641" s="15">
        <v>5.7</v>
      </c>
      <c r="O641" s="15">
        <f t="shared" si="420"/>
        <v>6</v>
      </c>
      <c r="P641" s="15">
        <v>6</v>
      </c>
      <c r="Q641" s="15"/>
      <c r="R641" s="15">
        <f t="shared" si="421"/>
        <v>6</v>
      </c>
      <c r="S641" s="15">
        <v>6</v>
      </c>
      <c r="T641" s="15"/>
      <c r="U641" s="15">
        <f t="shared" si="422"/>
        <v>6</v>
      </c>
      <c r="V641" s="15">
        <v>6</v>
      </c>
      <c r="W641" s="9"/>
    </row>
    <row r="642" spans="1:23" s="308" customFormat="1" ht="47.25">
      <c r="A642" s="384"/>
      <c r="B642" s="433" t="s">
        <v>1235</v>
      </c>
      <c r="C642" s="731"/>
      <c r="D642" s="393"/>
      <c r="E642" s="421" t="s">
        <v>89</v>
      </c>
      <c r="F642" s="421" t="s">
        <v>369</v>
      </c>
      <c r="G642" s="421" t="s">
        <v>968</v>
      </c>
      <c r="H642" s="396">
        <v>612</v>
      </c>
      <c r="I642" s="454"/>
      <c r="J642" s="446"/>
      <c r="K642" s="393"/>
      <c r="L642" s="15">
        <v>4.5</v>
      </c>
      <c r="M642" s="15">
        <v>0</v>
      </c>
      <c r="N642" s="15">
        <v>0</v>
      </c>
      <c r="O642" s="15">
        <f t="shared" si="420"/>
        <v>0</v>
      </c>
      <c r="P642" s="15"/>
      <c r="Q642" s="15"/>
      <c r="R642" s="15">
        <f t="shared" si="421"/>
        <v>0</v>
      </c>
      <c r="S642" s="15"/>
      <c r="T642" s="15"/>
      <c r="U642" s="15">
        <f t="shared" si="422"/>
        <v>0</v>
      </c>
      <c r="V642" s="15"/>
      <c r="W642" s="9"/>
    </row>
    <row r="643" spans="1:23" s="308" customFormat="1">
      <c r="A643" s="384" t="s">
        <v>284</v>
      </c>
      <c r="B643" s="433" t="s">
        <v>394</v>
      </c>
      <c r="C643" s="345"/>
      <c r="D643" s="393"/>
      <c r="E643" s="421"/>
      <c r="F643" s="421"/>
      <c r="G643" s="421"/>
      <c r="H643" s="396"/>
      <c r="I643" s="454"/>
      <c r="J643" s="446"/>
      <c r="K643" s="393"/>
      <c r="L643" s="15"/>
      <c r="M643" s="15"/>
      <c r="N643" s="15"/>
      <c r="O643" s="15">
        <f t="shared" si="420"/>
        <v>0</v>
      </c>
      <c r="P643" s="15"/>
      <c r="Q643" s="15"/>
      <c r="R643" s="15">
        <f t="shared" si="421"/>
        <v>0</v>
      </c>
      <c r="S643" s="15"/>
      <c r="T643" s="15"/>
      <c r="U643" s="15">
        <f t="shared" si="422"/>
        <v>0</v>
      </c>
      <c r="V643" s="15"/>
      <c r="W643" s="9"/>
    </row>
    <row r="644" spans="1:23" s="308" customFormat="1" ht="31.5">
      <c r="A644" s="384"/>
      <c r="B644" s="433" t="s">
        <v>830</v>
      </c>
      <c r="C644" s="714" t="s">
        <v>1236</v>
      </c>
      <c r="D644" s="393"/>
      <c r="E644" s="421" t="s">
        <v>396</v>
      </c>
      <c r="F644" s="421" t="s">
        <v>361</v>
      </c>
      <c r="G644" s="421" t="s">
        <v>287</v>
      </c>
      <c r="H644" s="396">
        <v>612</v>
      </c>
      <c r="I644" s="454"/>
      <c r="J644" s="446"/>
      <c r="K644" s="393"/>
      <c r="L644" s="15">
        <v>150</v>
      </c>
      <c r="M644" s="15">
        <v>0</v>
      </c>
      <c r="N644" s="15">
        <v>0</v>
      </c>
      <c r="O644" s="15">
        <f t="shared" si="420"/>
        <v>0</v>
      </c>
      <c r="P644" s="15">
        <v>0</v>
      </c>
      <c r="Q644" s="15">
        <v>0</v>
      </c>
      <c r="R644" s="15">
        <f t="shared" si="421"/>
        <v>0</v>
      </c>
      <c r="S644" s="15">
        <v>0</v>
      </c>
      <c r="T644" s="15">
        <v>0</v>
      </c>
      <c r="U644" s="15">
        <f t="shared" si="422"/>
        <v>0</v>
      </c>
      <c r="V644" s="15">
        <v>0</v>
      </c>
      <c r="W644" s="9">
        <v>0</v>
      </c>
    </row>
    <row r="645" spans="1:23" s="308" customFormat="1">
      <c r="A645" s="384"/>
      <c r="B645" s="433"/>
      <c r="C645" s="715"/>
      <c r="D645" s="393"/>
      <c r="E645" s="421"/>
      <c r="F645" s="421"/>
      <c r="G645" s="421"/>
      <c r="H645" s="396"/>
      <c r="I645" s="454"/>
      <c r="J645" s="446"/>
      <c r="K645" s="393"/>
      <c r="L645" s="15"/>
      <c r="M645" s="15"/>
      <c r="N645" s="15"/>
      <c r="O645" s="15"/>
      <c r="P645" s="15"/>
      <c r="Q645" s="15"/>
      <c r="R645" s="15"/>
      <c r="S645" s="15"/>
      <c r="T645" s="15"/>
      <c r="U645" s="15"/>
      <c r="V645" s="15"/>
      <c r="W645" s="9"/>
    </row>
    <row r="646" spans="1:23" s="308" customFormat="1">
      <c r="A646" s="384" t="s">
        <v>83</v>
      </c>
      <c r="B646" s="433" t="s">
        <v>398</v>
      </c>
      <c r="C646" s="374"/>
      <c r="D646" s="393"/>
      <c r="E646" s="421"/>
      <c r="F646" s="421"/>
      <c r="G646" s="421"/>
      <c r="H646" s="396">
        <v>612</v>
      </c>
      <c r="I646" s="454"/>
      <c r="J646" s="446"/>
      <c r="K646" s="393"/>
      <c r="L646" s="15"/>
      <c r="M646" s="15"/>
      <c r="N646" s="15"/>
      <c r="O646" s="15">
        <f>SUM(P646:Q646)</f>
        <v>0</v>
      </c>
      <c r="P646" s="15"/>
      <c r="Q646" s="15"/>
      <c r="R646" s="15">
        <f>SUM(S646:T646)</f>
        <v>0</v>
      </c>
      <c r="S646" s="15"/>
      <c r="T646" s="15"/>
      <c r="U646" s="15">
        <f>SUM(V646:W646)</f>
        <v>0</v>
      </c>
      <c r="V646" s="15"/>
      <c r="W646" s="9"/>
    </row>
    <row r="647" spans="1:23" s="308" customFormat="1" ht="31.5">
      <c r="A647" s="384"/>
      <c r="B647" s="433" t="s">
        <v>1227</v>
      </c>
      <c r="C647" s="374"/>
      <c r="D647" s="393"/>
      <c r="E647" s="421" t="s">
        <v>104</v>
      </c>
      <c r="F647" s="421" t="s">
        <v>103</v>
      </c>
      <c r="G647" s="421" t="s">
        <v>401</v>
      </c>
      <c r="H647" s="396">
        <v>612</v>
      </c>
      <c r="I647" s="454"/>
      <c r="J647" s="446"/>
      <c r="K647" s="393"/>
      <c r="L647" s="15">
        <v>12.6</v>
      </c>
      <c r="M647" s="15">
        <v>0</v>
      </c>
      <c r="N647" s="15">
        <v>0</v>
      </c>
      <c r="O647" s="15">
        <f t="shared" ref="O647:O653" si="423">SUM(P647:Q647)</f>
        <v>0</v>
      </c>
      <c r="P647" s="15"/>
      <c r="Q647" s="15"/>
      <c r="R647" s="15">
        <f t="shared" ref="R647:R656" si="424">SUM(S647:T647)</f>
        <v>0</v>
      </c>
      <c r="S647" s="15"/>
      <c r="T647" s="15"/>
      <c r="U647" s="15">
        <f t="shared" ref="U647:U653" si="425">SUM(V647:W647)</f>
        <v>0</v>
      </c>
      <c r="V647" s="15"/>
      <c r="W647" s="9"/>
    </row>
    <row r="648" spans="1:23" s="308" customFormat="1" ht="31.5">
      <c r="A648" s="384"/>
      <c r="B648" s="433" t="s">
        <v>1228</v>
      </c>
      <c r="C648" s="374"/>
      <c r="D648" s="393"/>
      <c r="E648" s="421" t="s">
        <v>396</v>
      </c>
      <c r="F648" s="421" t="s">
        <v>396</v>
      </c>
      <c r="G648" s="421" t="s">
        <v>405</v>
      </c>
      <c r="H648" s="396">
        <v>612</v>
      </c>
      <c r="I648" s="454"/>
      <c r="J648" s="446"/>
      <c r="K648" s="393"/>
      <c r="L648" s="15">
        <v>0</v>
      </c>
      <c r="M648" s="15">
        <v>20.9</v>
      </c>
      <c r="N648" s="15">
        <v>7.6</v>
      </c>
      <c r="O648" s="15">
        <f t="shared" si="423"/>
        <v>23.5</v>
      </c>
      <c r="P648" s="15">
        <v>23.5</v>
      </c>
      <c r="Q648" s="15"/>
      <c r="R648" s="15">
        <f t="shared" si="424"/>
        <v>23.5</v>
      </c>
      <c r="S648" s="15">
        <v>23.5</v>
      </c>
      <c r="T648" s="15"/>
      <c r="U648" s="15">
        <f t="shared" si="425"/>
        <v>23.1</v>
      </c>
      <c r="V648" s="15">
        <v>23.1</v>
      </c>
      <c r="W648" s="9"/>
    </row>
    <row r="649" spans="1:23" s="308" customFormat="1" ht="31.5">
      <c r="A649" s="384"/>
      <c r="B649" s="433" t="s">
        <v>1237</v>
      </c>
      <c r="C649" s="374"/>
      <c r="D649" s="393"/>
      <c r="E649" s="421" t="s">
        <v>264</v>
      </c>
      <c r="F649" s="421" t="s">
        <v>103</v>
      </c>
      <c r="G649" s="421" t="s">
        <v>420</v>
      </c>
      <c r="H649" s="396">
        <v>612</v>
      </c>
      <c r="I649" s="454"/>
      <c r="J649" s="446"/>
      <c r="K649" s="393"/>
      <c r="L649" s="15">
        <v>2005.9</v>
      </c>
      <c r="M649" s="15">
        <v>26</v>
      </c>
      <c r="N649" s="15">
        <v>26</v>
      </c>
      <c r="O649" s="15">
        <f t="shared" si="423"/>
        <v>0</v>
      </c>
      <c r="P649" s="15"/>
      <c r="Q649" s="15"/>
      <c r="R649" s="15">
        <f t="shared" si="424"/>
        <v>0</v>
      </c>
      <c r="S649" s="15"/>
      <c r="T649" s="15"/>
      <c r="U649" s="15">
        <f t="shared" si="425"/>
        <v>0</v>
      </c>
      <c r="V649" s="15"/>
      <c r="W649" s="9"/>
    </row>
    <row r="650" spans="1:23" s="308" customFormat="1" ht="47.25">
      <c r="A650" s="384"/>
      <c r="B650" s="433" t="s">
        <v>1238</v>
      </c>
      <c r="C650" s="374"/>
      <c r="D650" s="393"/>
      <c r="E650" s="421" t="s">
        <v>264</v>
      </c>
      <c r="F650" s="421" t="s">
        <v>103</v>
      </c>
      <c r="G650" s="421" t="s">
        <v>1239</v>
      </c>
      <c r="H650" s="396">
        <v>612</v>
      </c>
      <c r="I650" s="454"/>
      <c r="J650" s="446"/>
      <c r="K650" s="393"/>
      <c r="L650" s="15">
        <v>0</v>
      </c>
      <c r="M650" s="15">
        <v>1089.5</v>
      </c>
      <c r="N650" s="15">
        <v>1089.5</v>
      </c>
      <c r="O650" s="15">
        <f t="shared" si="423"/>
        <v>0</v>
      </c>
      <c r="P650" s="15">
        <v>0</v>
      </c>
      <c r="Q650" s="15">
        <v>0</v>
      </c>
      <c r="R650" s="15">
        <f t="shared" si="424"/>
        <v>0</v>
      </c>
      <c r="S650" s="15">
        <v>0</v>
      </c>
      <c r="T650" s="15">
        <v>0</v>
      </c>
      <c r="U650" s="15">
        <f t="shared" si="425"/>
        <v>0</v>
      </c>
      <c r="V650" s="15">
        <v>0</v>
      </c>
      <c r="W650" s="9">
        <v>0</v>
      </c>
    </row>
    <row r="651" spans="1:23" s="308" customFormat="1">
      <c r="A651" s="384"/>
      <c r="B651" s="433" t="s">
        <v>386</v>
      </c>
      <c r="C651" s="374"/>
      <c r="D651" s="393"/>
      <c r="E651" s="421" t="s">
        <v>264</v>
      </c>
      <c r="F651" s="421" t="s">
        <v>103</v>
      </c>
      <c r="G651" s="421" t="s">
        <v>409</v>
      </c>
      <c r="H651" s="396">
        <v>612</v>
      </c>
      <c r="I651" s="454"/>
      <c r="J651" s="446"/>
      <c r="K651" s="393"/>
      <c r="L651" s="15">
        <v>0</v>
      </c>
      <c r="M651" s="15">
        <v>10</v>
      </c>
      <c r="N651" s="15">
        <v>10</v>
      </c>
      <c r="O651" s="15">
        <f t="shared" si="423"/>
        <v>0</v>
      </c>
      <c r="P651" s="15"/>
      <c r="Q651" s="15"/>
      <c r="R651" s="15">
        <f t="shared" si="424"/>
        <v>0</v>
      </c>
      <c r="S651" s="15"/>
      <c r="T651" s="15"/>
      <c r="U651" s="15">
        <f t="shared" si="425"/>
        <v>0</v>
      </c>
      <c r="V651" s="15"/>
      <c r="W651" s="9"/>
    </row>
    <row r="652" spans="1:23" s="308" customFormat="1" ht="31.5">
      <c r="A652" s="384"/>
      <c r="B652" s="433" t="s">
        <v>830</v>
      </c>
      <c r="C652" s="374"/>
      <c r="D652" s="393"/>
      <c r="E652" s="421" t="s">
        <v>264</v>
      </c>
      <c r="F652" s="421" t="s">
        <v>103</v>
      </c>
      <c r="G652" s="421" t="s">
        <v>1028</v>
      </c>
      <c r="H652" s="396">
        <v>612</v>
      </c>
      <c r="I652" s="454"/>
      <c r="J652" s="446"/>
      <c r="K652" s="393"/>
      <c r="L652" s="15">
        <v>180.1</v>
      </c>
      <c r="M652" s="15">
        <v>197.4</v>
      </c>
      <c r="N652" s="15">
        <v>197.4</v>
      </c>
      <c r="O652" s="15">
        <f t="shared" si="423"/>
        <v>0</v>
      </c>
      <c r="P652" s="15">
        <v>0</v>
      </c>
      <c r="Q652" s="15">
        <v>0</v>
      </c>
      <c r="R652" s="15">
        <f t="shared" si="424"/>
        <v>0</v>
      </c>
      <c r="S652" s="15">
        <v>0</v>
      </c>
      <c r="T652" s="15">
        <v>0</v>
      </c>
      <c r="U652" s="15">
        <f t="shared" si="425"/>
        <v>0</v>
      </c>
      <c r="V652" s="15">
        <v>0</v>
      </c>
      <c r="W652" s="9">
        <v>0</v>
      </c>
    </row>
    <row r="653" spans="1:23" s="308" customFormat="1">
      <c r="A653" s="384"/>
      <c r="B653" s="433" t="s">
        <v>1234</v>
      </c>
      <c r="C653" s="374"/>
      <c r="D653" s="393"/>
      <c r="E653" s="421" t="s">
        <v>89</v>
      </c>
      <c r="F653" s="421" t="s">
        <v>369</v>
      </c>
      <c r="G653" s="421" t="s">
        <v>404</v>
      </c>
      <c r="H653" s="396">
        <v>612</v>
      </c>
      <c r="I653" s="454"/>
      <c r="J653" s="446"/>
      <c r="K653" s="393"/>
      <c r="L653" s="15">
        <v>36</v>
      </c>
      <c r="M653" s="15">
        <v>0</v>
      </c>
      <c r="N653" s="15">
        <v>0</v>
      </c>
      <c r="O653" s="15">
        <f t="shared" si="423"/>
        <v>0</v>
      </c>
      <c r="P653" s="15"/>
      <c r="Q653" s="15"/>
      <c r="R653" s="15">
        <f t="shared" si="424"/>
        <v>0</v>
      </c>
      <c r="S653" s="15"/>
      <c r="T653" s="15"/>
      <c r="U653" s="15">
        <f t="shared" si="425"/>
        <v>0</v>
      </c>
      <c r="V653" s="15"/>
      <c r="W653" s="9"/>
    </row>
    <row r="654" spans="1:23" s="308" customFormat="1">
      <c r="A654" s="384" t="s">
        <v>84</v>
      </c>
      <c r="B654" s="433" t="s">
        <v>1222</v>
      </c>
      <c r="C654" s="446"/>
      <c r="D654" s="393"/>
      <c r="E654" s="421"/>
      <c r="F654" s="421"/>
      <c r="G654" s="421"/>
      <c r="H654" s="396">
        <v>612</v>
      </c>
      <c r="I654" s="454"/>
      <c r="J654" s="446"/>
      <c r="K654" s="393"/>
      <c r="L654" s="15"/>
      <c r="M654" s="15"/>
      <c r="N654" s="15"/>
      <c r="O654" s="15">
        <f>SUM(P654:Q654)</f>
        <v>0</v>
      </c>
      <c r="P654" s="15"/>
      <c r="Q654" s="15"/>
      <c r="R654" s="15">
        <f t="shared" si="424"/>
        <v>0</v>
      </c>
      <c r="S654" s="15"/>
      <c r="T654" s="15"/>
      <c r="U654" s="15">
        <f>SUM(V654:W654)</f>
        <v>0</v>
      </c>
      <c r="V654" s="15"/>
      <c r="W654" s="9"/>
    </row>
    <row r="655" spans="1:23" s="308" customFormat="1" ht="409.5">
      <c r="A655" s="384"/>
      <c r="B655" s="433" t="s">
        <v>162</v>
      </c>
      <c r="C655" s="270" t="s">
        <v>1223</v>
      </c>
      <c r="D655" s="393"/>
      <c r="E655" s="421" t="s">
        <v>264</v>
      </c>
      <c r="F655" s="421" t="s">
        <v>104</v>
      </c>
      <c r="G655" s="421" t="s">
        <v>400</v>
      </c>
      <c r="H655" s="396">
        <v>612</v>
      </c>
      <c r="I655" s="454"/>
      <c r="J655" s="446"/>
      <c r="K655" s="393"/>
      <c r="L655" s="15">
        <v>36.6</v>
      </c>
      <c r="M655" s="15">
        <v>0</v>
      </c>
      <c r="N655" s="15">
        <v>0</v>
      </c>
      <c r="O655" s="15">
        <v>0</v>
      </c>
      <c r="P655" s="15">
        <v>0</v>
      </c>
      <c r="Q655" s="15">
        <v>0</v>
      </c>
      <c r="R655" s="15">
        <f t="shared" si="424"/>
        <v>0</v>
      </c>
      <c r="S655" s="15">
        <v>0</v>
      </c>
      <c r="T655" s="15">
        <v>0</v>
      </c>
      <c r="U655" s="15">
        <f>SUM(V655:W655)</f>
        <v>0</v>
      </c>
      <c r="V655" s="15">
        <v>0</v>
      </c>
      <c r="W655" s="9">
        <v>0</v>
      </c>
    </row>
    <row r="656" spans="1:23" s="29" customFormat="1">
      <c r="A656" s="796" t="s">
        <v>38</v>
      </c>
      <c r="B656" s="797"/>
      <c r="C656" s="797"/>
      <c r="D656" s="797"/>
      <c r="E656" s="797"/>
      <c r="F656" s="797"/>
      <c r="G656" s="797"/>
      <c r="H656" s="797"/>
      <c r="I656" s="797"/>
      <c r="J656" s="797"/>
      <c r="K656" s="797"/>
      <c r="L656" s="7">
        <f t="shared" ref="L656:Q656" si="426">SUM(L657,L709)</f>
        <v>57726.8</v>
      </c>
      <c r="M656" s="7">
        <f t="shared" si="426"/>
        <v>74132.699999999983</v>
      </c>
      <c r="N656" s="7">
        <f t="shared" si="426"/>
        <v>34515.699999999997</v>
      </c>
      <c r="O656" s="7">
        <f t="shared" si="426"/>
        <v>115822.7</v>
      </c>
      <c r="P656" s="7">
        <f>SUM(P657,P709)</f>
        <v>115822.7</v>
      </c>
      <c r="Q656" s="7">
        <f t="shared" si="426"/>
        <v>0</v>
      </c>
      <c r="R656" s="7">
        <f t="shared" si="424"/>
        <v>117476</v>
      </c>
      <c r="S656" s="7">
        <f>SUM(S657,S709)</f>
        <v>117476</v>
      </c>
      <c r="T656" s="7">
        <f>SUM(T657,T709)</f>
        <v>0</v>
      </c>
      <c r="U656" s="7">
        <f>SUM(U657,U709)</f>
        <v>121305.60000000001</v>
      </c>
      <c r="V656" s="7">
        <f>SUM(V657,V709)</f>
        <v>121305.60000000001</v>
      </c>
      <c r="W656" s="13">
        <f>SUM(W657,W709)</f>
        <v>0</v>
      </c>
    </row>
    <row r="657" spans="1:30" s="308" customFormat="1" ht="63">
      <c r="A657" s="384" t="s">
        <v>39</v>
      </c>
      <c r="B657" s="433" t="s">
        <v>85</v>
      </c>
      <c r="C657" s="446"/>
      <c r="D657" s="393"/>
      <c r="E657" s="433"/>
      <c r="F657" s="433"/>
      <c r="G657" s="433"/>
      <c r="H657" s="396">
        <v>600</v>
      </c>
      <c r="I657" s="454"/>
      <c r="J657" s="446"/>
      <c r="K657" s="393"/>
      <c r="L657" s="15">
        <f>SUM(L659:L708)</f>
        <v>52806.8</v>
      </c>
      <c r="M657" s="15">
        <f>SUM(M659:M708)</f>
        <v>71235.299999999988</v>
      </c>
      <c r="N657" s="15">
        <f>SUM(N659:N708)</f>
        <v>32080</v>
      </c>
      <c r="O657" s="15">
        <f>SUM(O659:O708)</f>
        <v>114948.5</v>
      </c>
      <c r="P657" s="15">
        <f>SUM(P659:P708)</f>
        <v>114948.5</v>
      </c>
      <c r="Q657" s="15">
        <f t="shared" ref="Q657:W657" si="427">SUM(Q659:Q708)</f>
        <v>0</v>
      </c>
      <c r="R657" s="15">
        <f t="shared" si="427"/>
        <v>116587.9</v>
      </c>
      <c r="S657" s="15">
        <f>SUM(S659:S708)</f>
        <v>116587.9</v>
      </c>
      <c r="T657" s="15">
        <f t="shared" si="427"/>
        <v>0</v>
      </c>
      <c r="U657" s="15">
        <f t="shared" si="427"/>
        <v>120414.5</v>
      </c>
      <c r="V657" s="15">
        <f>SUM(V659:V708)</f>
        <v>120414.5</v>
      </c>
      <c r="W657" s="15">
        <f t="shared" si="427"/>
        <v>0</v>
      </c>
    </row>
    <row r="658" spans="1:30" s="308" customFormat="1">
      <c r="A658" s="384" t="s">
        <v>46</v>
      </c>
      <c r="B658" s="433" t="s">
        <v>406</v>
      </c>
      <c r="C658" s="446"/>
      <c r="D658" s="393"/>
      <c r="E658" s="433"/>
      <c r="F658" s="433"/>
      <c r="G658" s="433"/>
      <c r="H658" s="396">
        <v>621</v>
      </c>
      <c r="I658" s="454"/>
      <c r="J658" s="446"/>
      <c r="K658" s="393"/>
      <c r="L658" s="15"/>
      <c r="M658" s="15"/>
      <c r="N658" s="15"/>
      <c r="O658" s="15"/>
      <c r="P658" s="15"/>
      <c r="Q658" s="15"/>
      <c r="R658" s="15"/>
      <c r="S658" s="15"/>
      <c r="T658" s="15"/>
      <c r="U658" s="15"/>
      <c r="V658" s="15"/>
      <c r="W658" s="15"/>
    </row>
    <row r="659" spans="1:30" s="308" customFormat="1" ht="47.25">
      <c r="A659" s="384"/>
      <c r="B659" s="808"/>
      <c r="C659" s="729" t="s">
        <v>1240</v>
      </c>
      <c r="D659" s="393"/>
      <c r="E659" s="421" t="s">
        <v>264</v>
      </c>
      <c r="F659" s="421" t="s">
        <v>103</v>
      </c>
      <c r="G659" s="82" t="s">
        <v>1241</v>
      </c>
      <c r="H659" s="385" t="s">
        <v>465</v>
      </c>
      <c r="I659" s="454"/>
      <c r="J659" s="446"/>
      <c r="K659" s="393"/>
      <c r="L659" s="15">
        <v>2278.5</v>
      </c>
      <c r="M659" s="15">
        <v>2421.1</v>
      </c>
      <c r="N659" s="15">
        <v>1344.7</v>
      </c>
      <c r="O659" s="15">
        <f>SUM(P659:Q659)</f>
        <v>3360.4</v>
      </c>
      <c r="P659" s="15">
        <v>3360.4</v>
      </c>
      <c r="Q659" s="90">
        <v>0</v>
      </c>
      <c r="R659" s="15">
        <f>SUM(S659:T659)</f>
        <v>3482.7</v>
      </c>
      <c r="S659" s="15">
        <v>3482.7</v>
      </c>
      <c r="T659" s="90">
        <v>0</v>
      </c>
      <c r="U659" s="15">
        <f>SUM(V659:W659)</f>
        <v>3496</v>
      </c>
      <c r="V659" s="15">
        <v>3496</v>
      </c>
      <c r="W659" s="91">
        <v>0</v>
      </c>
    </row>
    <row r="660" spans="1:30" s="308" customFormat="1">
      <c r="A660" s="384"/>
      <c r="B660" s="819"/>
      <c r="C660" s="730"/>
      <c r="D660" s="393"/>
      <c r="E660" s="421" t="s">
        <v>264</v>
      </c>
      <c r="F660" s="421" t="s">
        <v>103</v>
      </c>
      <c r="G660" s="82" t="s">
        <v>1242</v>
      </c>
      <c r="H660" s="385" t="s">
        <v>465</v>
      </c>
      <c r="I660" s="454"/>
      <c r="J660" s="446"/>
      <c r="K660" s="393"/>
      <c r="L660" s="15">
        <v>0</v>
      </c>
      <c r="M660" s="15">
        <v>88.9</v>
      </c>
      <c r="N660" s="15">
        <v>75</v>
      </c>
      <c r="O660" s="15">
        <f>SUM(P660:Q660)</f>
        <v>97</v>
      </c>
      <c r="P660" s="15">
        <v>97</v>
      </c>
      <c r="Q660" s="15">
        <v>0</v>
      </c>
      <c r="R660" s="15">
        <f>SUM(S660:T660)</f>
        <v>100.6</v>
      </c>
      <c r="S660" s="15">
        <v>100.6</v>
      </c>
      <c r="T660" s="15">
        <v>0</v>
      </c>
      <c r="U660" s="15">
        <f>SUM(V660:W660)</f>
        <v>101</v>
      </c>
      <c r="V660" s="15">
        <v>101</v>
      </c>
      <c r="W660" s="9">
        <v>0</v>
      </c>
    </row>
    <row r="661" spans="1:30" s="308" customFormat="1">
      <c r="A661" s="384"/>
      <c r="B661" s="820"/>
      <c r="C661" s="731"/>
      <c r="D661" s="393"/>
      <c r="E661" s="421" t="s">
        <v>264</v>
      </c>
      <c r="F661" s="421" t="s">
        <v>103</v>
      </c>
      <c r="G661" s="82" t="s">
        <v>1243</v>
      </c>
      <c r="H661" s="396">
        <v>621</v>
      </c>
      <c r="I661" s="454"/>
      <c r="J661" s="446"/>
      <c r="K661" s="393"/>
      <c r="L661" s="15">
        <v>0</v>
      </c>
      <c r="M661" s="90">
        <v>33.299999999999997</v>
      </c>
      <c r="N661" s="15">
        <v>10</v>
      </c>
      <c r="O661" s="15">
        <f>SUM(P661:Q661)</f>
        <v>34.1</v>
      </c>
      <c r="P661" s="15">
        <v>34.1</v>
      </c>
      <c r="Q661" s="15">
        <v>0</v>
      </c>
      <c r="R661" s="15">
        <f>SUM(S661:T661)</f>
        <v>35.299999999999997</v>
      </c>
      <c r="S661" s="15">
        <v>35.299999999999997</v>
      </c>
      <c r="T661" s="15">
        <v>0</v>
      </c>
      <c r="U661" s="15">
        <f>SUM(V661:W661)</f>
        <v>35.5</v>
      </c>
      <c r="V661" s="15">
        <v>35.5</v>
      </c>
      <c r="W661" s="9">
        <v>0</v>
      </c>
    </row>
    <row r="662" spans="1:30" s="308" customFormat="1">
      <c r="A662" s="754" t="s">
        <v>67</v>
      </c>
      <c r="B662" s="433" t="s">
        <v>1244</v>
      </c>
      <c r="C662" s="446"/>
      <c r="D662" s="393"/>
      <c r="E662" s="433"/>
      <c r="F662" s="433"/>
      <c r="G662" s="433"/>
      <c r="H662" s="396">
        <v>621</v>
      </c>
      <c r="I662" s="454"/>
      <c r="J662" s="446"/>
      <c r="K662" s="393"/>
      <c r="L662" s="15"/>
      <c r="M662" s="15"/>
      <c r="N662" s="15"/>
      <c r="O662" s="15"/>
      <c r="P662" s="15"/>
      <c r="Q662" s="15"/>
      <c r="R662" s="15"/>
      <c r="S662" s="15"/>
      <c r="T662" s="15"/>
      <c r="U662" s="15"/>
      <c r="V662" s="15"/>
      <c r="W662" s="15"/>
    </row>
    <row r="663" spans="1:30" s="308" customFormat="1" ht="31.5">
      <c r="A663" s="756"/>
      <c r="B663" s="433"/>
      <c r="C663" s="446"/>
      <c r="D663" s="393"/>
      <c r="E663" s="421" t="s">
        <v>396</v>
      </c>
      <c r="F663" s="421" t="s">
        <v>361</v>
      </c>
      <c r="G663" s="82" t="s">
        <v>1245</v>
      </c>
      <c r="H663" s="396">
        <v>621</v>
      </c>
      <c r="I663" s="454"/>
      <c r="J663" s="446"/>
      <c r="K663" s="393"/>
      <c r="L663" s="15">
        <v>0</v>
      </c>
      <c r="M663" s="15">
        <v>6218.6</v>
      </c>
      <c r="N663" s="15">
        <v>0</v>
      </c>
      <c r="O663" s="15">
        <f>SUM(P663:Q663)</f>
        <v>21696.7</v>
      </c>
      <c r="P663" s="15">
        <v>21696.7</v>
      </c>
      <c r="Q663" s="15">
        <v>0</v>
      </c>
      <c r="R663" s="15">
        <f>SUM(S663:T663)</f>
        <v>22456.9</v>
      </c>
      <c r="S663" s="15">
        <v>22456.9</v>
      </c>
      <c r="T663" s="15"/>
      <c r="U663" s="15">
        <f>SUM(V663:W663)</f>
        <v>22513.5</v>
      </c>
      <c r="V663" s="15">
        <v>22513.5</v>
      </c>
      <c r="W663" s="9"/>
      <c r="X663" s="322">
        <f>P663+P665+P667+P669</f>
        <v>55108.399999999994</v>
      </c>
      <c r="AA663" s="322">
        <f>S663+S665+S667+S669</f>
        <v>57113.899999999994</v>
      </c>
      <c r="AD663" s="322">
        <f>V663+V665+V667+V669</f>
        <v>57332.799999999996</v>
      </c>
    </row>
    <row r="664" spans="1:30" s="308" customFormat="1">
      <c r="A664" s="754" t="s">
        <v>68</v>
      </c>
      <c r="B664" s="433" t="s">
        <v>1246</v>
      </c>
      <c r="C664" s="446"/>
      <c r="D664" s="393"/>
      <c r="E664" s="421"/>
      <c r="F664" s="421"/>
      <c r="G664" s="421"/>
      <c r="H664" s="396">
        <v>621</v>
      </c>
      <c r="I664" s="454"/>
      <c r="J664" s="446"/>
      <c r="K664" s="393"/>
      <c r="L664" s="15"/>
      <c r="M664" s="15"/>
      <c r="N664" s="15"/>
      <c r="O664" s="15"/>
      <c r="P664" s="15"/>
      <c r="Q664" s="15"/>
      <c r="R664" s="15"/>
      <c r="S664" s="15"/>
      <c r="T664" s="15"/>
      <c r="U664" s="15"/>
      <c r="V664" s="15"/>
      <c r="W664" s="15"/>
    </row>
    <row r="665" spans="1:30" s="308" customFormat="1" ht="31.5">
      <c r="A665" s="756"/>
      <c r="B665" s="433"/>
      <c r="C665" s="446"/>
      <c r="D665" s="393"/>
      <c r="E665" s="421" t="s">
        <v>396</v>
      </c>
      <c r="F665" s="421" t="s">
        <v>361</v>
      </c>
      <c r="G665" s="82" t="s">
        <v>1245</v>
      </c>
      <c r="H665" s="396">
        <v>621</v>
      </c>
      <c r="I665" s="454"/>
      <c r="J665" s="446"/>
      <c r="K665" s="393"/>
      <c r="L665" s="15">
        <v>0</v>
      </c>
      <c r="M665" s="15">
        <v>2331.6</v>
      </c>
      <c r="N665" s="15">
        <v>0</v>
      </c>
      <c r="O665" s="15">
        <f t="shared" ref="O665:O708" si="428">SUM(P665:Q665)</f>
        <v>9139.4</v>
      </c>
      <c r="P665" s="15">
        <v>9139.4</v>
      </c>
      <c r="Q665" s="15">
        <v>0</v>
      </c>
      <c r="R665" s="15">
        <f t="shared" ref="R665:R708" si="429">SUM(S665:T665)</f>
        <v>9488.1</v>
      </c>
      <c r="S665" s="15">
        <v>9488.1</v>
      </c>
      <c r="T665" s="15"/>
      <c r="U665" s="15">
        <f t="shared" ref="U665:U708" si="430">SUM(V665:W665)</f>
        <v>9540.6</v>
      </c>
      <c r="V665" s="15">
        <v>9540.6</v>
      </c>
      <c r="W665" s="9"/>
      <c r="X665" s="322"/>
    </row>
    <row r="666" spans="1:30" s="308" customFormat="1">
      <c r="A666" s="754" t="s">
        <v>1247</v>
      </c>
      <c r="B666" s="433" t="s">
        <v>1248</v>
      </c>
      <c r="C666" s="446"/>
      <c r="D666" s="393"/>
      <c r="E666" s="421"/>
      <c r="F666" s="421"/>
      <c r="G666" s="82"/>
      <c r="H666" s="396"/>
      <c r="I666" s="454"/>
      <c r="J666" s="446"/>
      <c r="K666" s="393"/>
      <c r="L666" s="15"/>
      <c r="M666" s="15"/>
      <c r="N666" s="15"/>
      <c r="O666" s="15"/>
      <c r="P666" s="15"/>
      <c r="Q666" s="15"/>
      <c r="R666" s="15"/>
      <c r="S666" s="15"/>
      <c r="T666" s="15"/>
      <c r="U666" s="15"/>
      <c r="V666" s="15"/>
      <c r="W666" s="15"/>
    </row>
    <row r="667" spans="1:30" s="308" customFormat="1" ht="31.5">
      <c r="A667" s="756"/>
      <c r="B667" s="433"/>
      <c r="C667" s="446"/>
      <c r="D667" s="393"/>
      <c r="E667" s="421" t="s">
        <v>396</v>
      </c>
      <c r="F667" s="421" t="s">
        <v>361</v>
      </c>
      <c r="G667" s="82" t="s">
        <v>1245</v>
      </c>
      <c r="H667" s="396">
        <v>621</v>
      </c>
      <c r="I667" s="454"/>
      <c r="J667" s="446"/>
      <c r="K667" s="393"/>
      <c r="L667" s="15">
        <v>0</v>
      </c>
      <c r="M667" s="15">
        <v>4342</v>
      </c>
      <c r="N667" s="15">
        <v>0</v>
      </c>
      <c r="O667" s="15">
        <f>SUM(P667:Q667)</f>
        <v>17137.599999999999</v>
      </c>
      <c r="P667" s="15">
        <v>17137.599999999999</v>
      </c>
      <c r="Q667" s="15">
        <v>0</v>
      </c>
      <c r="R667" s="15">
        <f t="shared" si="429"/>
        <v>17745.2</v>
      </c>
      <c r="S667" s="15">
        <v>17745.2</v>
      </c>
      <c r="T667" s="15"/>
      <c r="U667" s="15">
        <f t="shared" si="430"/>
        <v>17797</v>
      </c>
      <c r="V667" s="15">
        <v>17797</v>
      </c>
      <c r="W667" s="9"/>
    </row>
    <row r="668" spans="1:30" s="308" customFormat="1">
      <c r="A668" s="754" t="s">
        <v>1249</v>
      </c>
      <c r="B668" s="433" t="s">
        <v>1250</v>
      </c>
      <c r="C668" s="446"/>
      <c r="D668" s="393"/>
      <c r="E668" s="421"/>
      <c r="F668" s="421"/>
      <c r="G668" s="82"/>
      <c r="H668" s="396"/>
      <c r="I668" s="454"/>
      <c r="J668" s="446"/>
      <c r="K668" s="393"/>
      <c r="L668" s="15"/>
      <c r="M668" s="15"/>
      <c r="N668" s="15"/>
      <c r="O668" s="15"/>
      <c r="P668" s="15"/>
      <c r="Q668" s="15"/>
      <c r="R668" s="15"/>
      <c r="S668" s="15"/>
      <c r="T668" s="15"/>
      <c r="U668" s="15"/>
      <c r="V668" s="15"/>
      <c r="W668" s="15"/>
    </row>
    <row r="669" spans="1:30" s="308" customFormat="1" ht="31.5">
      <c r="A669" s="756"/>
      <c r="B669" s="433"/>
      <c r="C669" s="446"/>
      <c r="D669" s="393"/>
      <c r="E669" s="421" t="s">
        <v>396</v>
      </c>
      <c r="F669" s="421" t="s">
        <v>361</v>
      </c>
      <c r="G669" s="82" t="s">
        <v>1245</v>
      </c>
      <c r="H669" s="396">
        <v>621</v>
      </c>
      <c r="I669" s="454"/>
      <c r="J669" s="446"/>
      <c r="K669" s="393"/>
      <c r="L669" s="15">
        <v>0</v>
      </c>
      <c r="M669" s="15">
        <v>1867</v>
      </c>
      <c r="N669" s="15">
        <v>0</v>
      </c>
      <c r="O669" s="15">
        <f t="shared" si="428"/>
        <v>7134.7</v>
      </c>
      <c r="P669" s="15">
        <v>7134.7</v>
      </c>
      <c r="Q669" s="15">
        <v>0</v>
      </c>
      <c r="R669" s="15">
        <f t="shared" si="429"/>
        <v>7423.7</v>
      </c>
      <c r="S669" s="15">
        <v>7423.7</v>
      </c>
      <c r="T669" s="15"/>
      <c r="U669" s="15">
        <f t="shared" si="430"/>
        <v>7481.7</v>
      </c>
      <c r="V669" s="15">
        <v>7481.7</v>
      </c>
      <c r="W669" s="9"/>
    </row>
    <row r="670" spans="1:30" s="308" customFormat="1">
      <c r="A670" s="754" t="s">
        <v>1251</v>
      </c>
      <c r="B670" s="433" t="s">
        <v>407</v>
      </c>
      <c r="C670" s="446"/>
      <c r="D670" s="393"/>
      <c r="E670" s="421"/>
      <c r="F670" s="421"/>
      <c r="G670" s="421"/>
      <c r="H670" s="396"/>
      <c r="I670" s="454"/>
      <c r="J670" s="446"/>
      <c r="K670" s="393"/>
      <c r="L670" s="15"/>
      <c r="M670" s="15"/>
      <c r="N670" s="15"/>
      <c r="O670" s="15"/>
      <c r="P670" s="15"/>
      <c r="Q670" s="15"/>
      <c r="R670" s="15"/>
      <c r="S670" s="15"/>
      <c r="T670" s="15"/>
      <c r="U670" s="15"/>
      <c r="V670" s="15"/>
      <c r="W670" s="15"/>
    </row>
    <row r="671" spans="1:30" s="308" customFormat="1" ht="31.5">
      <c r="A671" s="755"/>
      <c r="B671" s="808"/>
      <c r="C671" s="766"/>
      <c r="D671" s="717"/>
      <c r="E671" s="421" t="s">
        <v>264</v>
      </c>
      <c r="F671" s="421" t="s">
        <v>103</v>
      </c>
      <c r="G671" s="82" t="s">
        <v>971</v>
      </c>
      <c r="H671" s="396">
        <v>621</v>
      </c>
      <c r="I671" s="454"/>
      <c r="J671" s="446"/>
      <c r="K671" s="393"/>
      <c r="L671" s="15">
        <v>2245.5</v>
      </c>
      <c r="M671" s="15">
        <v>2293.9</v>
      </c>
      <c r="N671" s="15">
        <v>1304.8</v>
      </c>
      <c r="O671" s="15">
        <f>SUM(P671:Q671)</f>
        <v>2558.3000000000002</v>
      </c>
      <c r="P671" s="15">
        <v>2558.3000000000002</v>
      </c>
      <c r="Q671" s="15">
        <v>0</v>
      </c>
      <c r="R671" s="15">
        <f t="shared" si="429"/>
        <v>2553</v>
      </c>
      <c r="S671" s="15">
        <v>2553</v>
      </c>
      <c r="T671" s="15">
        <v>0</v>
      </c>
      <c r="U671" s="15">
        <f t="shared" si="430"/>
        <v>2660.8</v>
      </c>
      <c r="V671" s="15">
        <v>2660.8</v>
      </c>
      <c r="W671" s="9">
        <v>0</v>
      </c>
      <c r="X671" s="322">
        <f>P671+P676+P681+P685+P690+P695+P700+P705</f>
        <v>53148.7</v>
      </c>
      <c r="AA671" s="322">
        <f>S671+S676+S681+S685+S690+S695+S700+S705</f>
        <v>53065.899999999994</v>
      </c>
      <c r="AD671" s="322">
        <f>V671+V676+V681+V685+V690+V695+V700+V705</f>
        <v>55350.9</v>
      </c>
    </row>
    <row r="672" spans="1:30" s="308" customFormat="1">
      <c r="A672" s="755"/>
      <c r="B672" s="819"/>
      <c r="C672" s="767"/>
      <c r="D672" s="718"/>
      <c r="E672" s="421" t="s">
        <v>264</v>
      </c>
      <c r="F672" s="421" t="s">
        <v>103</v>
      </c>
      <c r="G672" s="82" t="s">
        <v>420</v>
      </c>
      <c r="H672" s="396">
        <v>621</v>
      </c>
      <c r="I672" s="454"/>
      <c r="J672" s="446"/>
      <c r="K672" s="393"/>
      <c r="L672" s="15">
        <v>0</v>
      </c>
      <c r="M672" s="15">
        <v>672.7</v>
      </c>
      <c r="N672" s="15">
        <v>212</v>
      </c>
      <c r="O672" s="15">
        <f t="shared" si="428"/>
        <v>0</v>
      </c>
      <c r="P672" s="15">
        <v>0</v>
      </c>
      <c r="Q672" s="15"/>
      <c r="R672" s="15">
        <f t="shared" si="429"/>
        <v>0</v>
      </c>
      <c r="S672" s="15">
        <v>0</v>
      </c>
      <c r="T672" s="15"/>
      <c r="U672" s="15">
        <f t="shared" si="430"/>
        <v>0</v>
      </c>
      <c r="V672" s="15">
        <v>0</v>
      </c>
      <c r="W672" s="15"/>
    </row>
    <row r="673" spans="1:23" s="308" customFormat="1">
      <c r="A673" s="755"/>
      <c r="B673" s="819"/>
      <c r="C673" s="767"/>
      <c r="D673" s="718"/>
      <c r="E673" s="421" t="s">
        <v>264</v>
      </c>
      <c r="F673" s="421" t="s">
        <v>103</v>
      </c>
      <c r="G673" s="82" t="s">
        <v>409</v>
      </c>
      <c r="H673" s="396">
        <v>621</v>
      </c>
      <c r="I673" s="454"/>
      <c r="J673" s="446"/>
      <c r="K673" s="393"/>
      <c r="L673" s="15">
        <v>0</v>
      </c>
      <c r="M673" s="15">
        <v>5</v>
      </c>
      <c r="N673" s="15">
        <v>5</v>
      </c>
      <c r="O673" s="15">
        <f t="shared" si="428"/>
        <v>45</v>
      </c>
      <c r="P673" s="15">
        <v>45</v>
      </c>
      <c r="Q673" s="15">
        <v>0</v>
      </c>
      <c r="R673" s="15">
        <f t="shared" si="429"/>
        <v>0</v>
      </c>
      <c r="S673" s="15">
        <v>0</v>
      </c>
      <c r="T673" s="15">
        <v>0</v>
      </c>
      <c r="U673" s="15">
        <f t="shared" si="430"/>
        <v>0</v>
      </c>
      <c r="V673" s="15">
        <v>0</v>
      </c>
      <c r="W673" s="9">
        <v>0</v>
      </c>
    </row>
    <row r="674" spans="1:23" s="308" customFormat="1">
      <c r="A674" s="756"/>
      <c r="B674" s="820"/>
      <c r="C674" s="837"/>
      <c r="D674" s="719"/>
      <c r="E674" s="421" t="s">
        <v>264</v>
      </c>
      <c r="F674" s="421" t="s">
        <v>103</v>
      </c>
      <c r="G674" s="82" t="s">
        <v>387</v>
      </c>
      <c r="H674" s="396">
        <v>621</v>
      </c>
      <c r="I674" s="454"/>
      <c r="J674" s="446"/>
      <c r="K674" s="393"/>
      <c r="L674" s="15">
        <v>3</v>
      </c>
      <c r="M674" s="15">
        <v>0</v>
      </c>
      <c r="N674" s="15">
        <v>0</v>
      </c>
      <c r="O674" s="15">
        <f t="shared" si="428"/>
        <v>0</v>
      </c>
      <c r="P674" s="15">
        <v>0</v>
      </c>
      <c r="Q674" s="15">
        <v>0</v>
      </c>
      <c r="R674" s="15">
        <f t="shared" si="429"/>
        <v>0</v>
      </c>
      <c r="S674" s="15">
        <v>0</v>
      </c>
      <c r="T674" s="15">
        <v>0</v>
      </c>
      <c r="U674" s="15">
        <f t="shared" si="430"/>
        <v>0</v>
      </c>
      <c r="V674" s="15">
        <v>0</v>
      </c>
      <c r="W674" s="9">
        <v>0</v>
      </c>
    </row>
    <row r="675" spans="1:23" s="308" customFormat="1">
      <c r="A675" s="754" t="s">
        <v>1252</v>
      </c>
      <c r="B675" s="357" t="s">
        <v>1253</v>
      </c>
      <c r="C675" s="446"/>
      <c r="D675" s="337"/>
      <c r="E675" s="421"/>
      <c r="F675" s="421"/>
      <c r="G675" s="421"/>
      <c r="H675" s="396"/>
      <c r="I675" s="454"/>
      <c r="J675" s="446"/>
      <c r="K675" s="393"/>
      <c r="L675" s="15"/>
      <c r="M675" s="15"/>
      <c r="N675" s="15"/>
      <c r="O675" s="15"/>
      <c r="P675" s="15"/>
      <c r="Q675" s="15"/>
      <c r="R675" s="15"/>
      <c r="S675" s="15"/>
      <c r="T675" s="15"/>
      <c r="U675" s="15"/>
      <c r="V675" s="15"/>
      <c r="W675" s="9"/>
    </row>
    <row r="676" spans="1:23" s="308" customFormat="1" ht="31.5">
      <c r="A676" s="755"/>
      <c r="B676" s="808"/>
      <c r="C676" s="766"/>
      <c r="D676" s="717"/>
      <c r="E676" s="421" t="s">
        <v>264</v>
      </c>
      <c r="F676" s="421" t="s">
        <v>103</v>
      </c>
      <c r="G676" s="82" t="s">
        <v>971</v>
      </c>
      <c r="H676" s="396">
        <v>621</v>
      </c>
      <c r="I676" s="454"/>
      <c r="J676" s="446"/>
      <c r="K676" s="393"/>
      <c r="L676" s="15">
        <v>1411</v>
      </c>
      <c r="M676" s="15">
        <v>1623.8</v>
      </c>
      <c r="N676" s="15">
        <v>713.2</v>
      </c>
      <c r="O676" s="15">
        <f t="shared" si="428"/>
        <v>1915.1</v>
      </c>
      <c r="P676" s="15">
        <v>1915.1</v>
      </c>
      <c r="Q676" s="15">
        <v>0</v>
      </c>
      <c r="R676" s="15">
        <f t="shared" si="429"/>
        <v>1929.8</v>
      </c>
      <c r="S676" s="15">
        <v>1929.8</v>
      </c>
      <c r="T676" s="15">
        <v>0</v>
      </c>
      <c r="U676" s="15">
        <f t="shared" si="430"/>
        <v>2031.1</v>
      </c>
      <c r="V676" s="15">
        <v>2031.1</v>
      </c>
      <c r="W676" s="9">
        <v>0</v>
      </c>
    </row>
    <row r="677" spans="1:23" s="308" customFormat="1">
      <c r="A677" s="755"/>
      <c r="B677" s="819"/>
      <c r="C677" s="767"/>
      <c r="D677" s="718"/>
      <c r="E677" s="421" t="s">
        <v>264</v>
      </c>
      <c r="F677" s="421" t="s">
        <v>103</v>
      </c>
      <c r="G677" s="82" t="s">
        <v>409</v>
      </c>
      <c r="H677" s="396">
        <v>621</v>
      </c>
      <c r="I677" s="454"/>
      <c r="J677" s="446"/>
      <c r="K677" s="393"/>
      <c r="L677" s="15">
        <v>0</v>
      </c>
      <c r="M677" s="15">
        <v>1</v>
      </c>
      <c r="N677" s="15">
        <v>1</v>
      </c>
      <c r="O677" s="15">
        <f t="shared" si="428"/>
        <v>0</v>
      </c>
      <c r="P677" s="15">
        <v>0</v>
      </c>
      <c r="Q677" s="15">
        <v>0</v>
      </c>
      <c r="R677" s="15">
        <f t="shared" si="429"/>
        <v>0</v>
      </c>
      <c r="S677" s="15">
        <v>0</v>
      </c>
      <c r="T677" s="15">
        <v>0</v>
      </c>
      <c r="U677" s="15">
        <f t="shared" si="430"/>
        <v>0</v>
      </c>
      <c r="V677" s="15">
        <v>0</v>
      </c>
      <c r="W677" s="9">
        <v>0</v>
      </c>
    </row>
    <row r="678" spans="1:23" s="308" customFormat="1">
      <c r="A678" s="755"/>
      <c r="B678" s="819"/>
      <c r="C678" s="767"/>
      <c r="D678" s="718"/>
      <c r="E678" s="421" t="s">
        <v>264</v>
      </c>
      <c r="F678" s="421" t="s">
        <v>103</v>
      </c>
      <c r="G678" s="82" t="s">
        <v>420</v>
      </c>
      <c r="H678" s="396">
        <v>621</v>
      </c>
      <c r="I678" s="454"/>
      <c r="J678" s="446"/>
      <c r="K678" s="393"/>
      <c r="L678" s="15">
        <v>0</v>
      </c>
      <c r="M678" s="15">
        <v>0</v>
      </c>
      <c r="N678" s="15">
        <v>0</v>
      </c>
      <c r="O678" s="15">
        <f t="shared" si="428"/>
        <v>0</v>
      </c>
      <c r="P678" s="15"/>
      <c r="Q678" s="15">
        <v>0</v>
      </c>
      <c r="R678" s="15">
        <f t="shared" si="429"/>
        <v>0</v>
      </c>
      <c r="S678" s="15"/>
      <c r="T678" s="15">
        <v>0</v>
      </c>
      <c r="U678" s="15">
        <f t="shared" si="430"/>
        <v>0</v>
      </c>
      <c r="V678" s="15"/>
      <c r="W678" s="9">
        <v>0</v>
      </c>
    </row>
    <row r="679" spans="1:23" s="308" customFormat="1">
      <c r="A679" s="756"/>
      <c r="B679" s="820"/>
      <c r="C679" s="837"/>
      <c r="D679" s="719"/>
      <c r="E679" s="421" t="s">
        <v>264</v>
      </c>
      <c r="F679" s="421" t="s">
        <v>103</v>
      </c>
      <c r="G679" s="82" t="s">
        <v>387</v>
      </c>
      <c r="H679" s="396">
        <v>621</v>
      </c>
      <c r="I679" s="454"/>
      <c r="J679" s="446"/>
      <c r="K679" s="393"/>
      <c r="L679" s="15">
        <v>3</v>
      </c>
      <c r="M679" s="15">
        <v>0</v>
      </c>
      <c r="N679" s="15">
        <v>0</v>
      </c>
      <c r="O679" s="15">
        <f t="shared" si="428"/>
        <v>0</v>
      </c>
      <c r="P679" s="15">
        <v>0</v>
      </c>
      <c r="Q679" s="15">
        <v>0</v>
      </c>
      <c r="R679" s="15">
        <f t="shared" si="429"/>
        <v>0</v>
      </c>
      <c r="S679" s="15">
        <v>0</v>
      </c>
      <c r="T679" s="15">
        <v>0</v>
      </c>
      <c r="U679" s="15">
        <f t="shared" si="430"/>
        <v>0</v>
      </c>
      <c r="V679" s="15">
        <v>0</v>
      </c>
      <c r="W679" s="9">
        <v>0</v>
      </c>
    </row>
    <row r="680" spans="1:23" s="308" customFormat="1">
      <c r="A680" s="754" t="s">
        <v>1254</v>
      </c>
      <c r="B680" s="357" t="s">
        <v>1255</v>
      </c>
      <c r="C680" s="446"/>
      <c r="D680" s="337"/>
      <c r="E680" s="421"/>
      <c r="F680" s="421"/>
      <c r="G680" s="421"/>
      <c r="H680" s="396"/>
      <c r="I680" s="454"/>
      <c r="J680" s="446"/>
      <c r="K680" s="393"/>
      <c r="L680" s="15"/>
      <c r="M680" s="15"/>
      <c r="N680" s="15"/>
      <c r="O680" s="15">
        <f t="shared" si="428"/>
        <v>0</v>
      </c>
      <c r="P680" s="15"/>
      <c r="Q680" s="15"/>
      <c r="R680" s="15">
        <f t="shared" si="429"/>
        <v>0</v>
      </c>
      <c r="S680" s="15"/>
      <c r="T680" s="15"/>
      <c r="U680" s="15">
        <f t="shared" si="430"/>
        <v>0</v>
      </c>
      <c r="V680" s="15"/>
      <c r="W680" s="9"/>
    </row>
    <row r="681" spans="1:23" s="308" customFormat="1" ht="47.25">
      <c r="A681" s="755"/>
      <c r="B681" s="808"/>
      <c r="C681" s="766"/>
      <c r="D681" s="717"/>
      <c r="E681" s="421" t="s">
        <v>264</v>
      </c>
      <c r="F681" s="421" t="s">
        <v>103</v>
      </c>
      <c r="G681" s="82" t="s">
        <v>1256</v>
      </c>
      <c r="H681" s="396">
        <v>621</v>
      </c>
      <c r="I681" s="454"/>
      <c r="J681" s="446"/>
      <c r="K681" s="393"/>
      <c r="L681" s="15">
        <v>8187.2</v>
      </c>
      <c r="M681" s="15">
        <v>8325.5</v>
      </c>
      <c r="N681" s="15">
        <v>4955.3</v>
      </c>
      <c r="O681" s="15">
        <f t="shared" si="428"/>
        <v>8882.9</v>
      </c>
      <c r="P681" s="15">
        <v>8882.9</v>
      </c>
      <c r="Q681" s="15">
        <v>0</v>
      </c>
      <c r="R681" s="15">
        <f t="shared" si="429"/>
        <v>8868.2000000000007</v>
      </c>
      <c r="S681" s="15">
        <v>8868.2000000000007</v>
      </c>
      <c r="T681" s="15">
        <v>0</v>
      </c>
      <c r="U681" s="15">
        <f t="shared" si="430"/>
        <v>9249.6</v>
      </c>
      <c r="V681" s="15">
        <v>9249.6</v>
      </c>
      <c r="W681" s="9">
        <v>0</v>
      </c>
    </row>
    <row r="682" spans="1:23" s="308" customFormat="1">
      <c r="A682" s="755"/>
      <c r="B682" s="819"/>
      <c r="C682" s="767"/>
      <c r="D682" s="718"/>
      <c r="E682" s="421" t="s">
        <v>264</v>
      </c>
      <c r="F682" s="421" t="s">
        <v>103</v>
      </c>
      <c r="G682" s="82" t="s">
        <v>420</v>
      </c>
      <c r="H682" s="396">
        <v>621</v>
      </c>
      <c r="I682" s="454"/>
      <c r="J682" s="446"/>
      <c r="K682" s="393"/>
      <c r="L682" s="15">
        <v>0</v>
      </c>
      <c r="M682" s="15">
        <v>480</v>
      </c>
      <c r="N682" s="15">
        <v>442.9</v>
      </c>
      <c r="O682" s="15">
        <f t="shared" si="428"/>
        <v>0</v>
      </c>
      <c r="P682" s="15">
        <v>0</v>
      </c>
      <c r="Q682" s="15">
        <v>0</v>
      </c>
      <c r="R682" s="15">
        <f t="shared" si="429"/>
        <v>0</v>
      </c>
      <c r="S682" s="15">
        <v>0</v>
      </c>
      <c r="T682" s="15">
        <v>0</v>
      </c>
      <c r="U682" s="15">
        <f t="shared" si="430"/>
        <v>0</v>
      </c>
      <c r="V682" s="15">
        <v>0</v>
      </c>
      <c r="W682" s="9">
        <v>0</v>
      </c>
    </row>
    <row r="683" spans="1:23" s="308" customFormat="1">
      <c r="A683" s="756"/>
      <c r="B683" s="820"/>
      <c r="C683" s="837"/>
      <c r="D683" s="719"/>
      <c r="E683" s="421" t="s">
        <v>264</v>
      </c>
      <c r="F683" s="421" t="s">
        <v>103</v>
      </c>
      <c r="G683" s="82" t="s">
        <v>409</v>
      </c>
      <c r="H683" s="396">
        <v>621</v>
      </c>
      <c r="I683" s="454"/>
      <c r="J683" s="446"/>
      <c r="K683" s="393"/>
      <c r="L683" s="15">
        <v>45</v>
      </c>
      <c r="M683" s="15">
        <v>95</v>
      </c>
      <c r="N683" s="15">
        <v>83.4</v>
      </c>
      <c r="O683" s="15">
        <f t="shared" si="428"/>
        <v>30</v>
      </c>
      <c r="P683" s="15">
        <v>30</v>
      </c>
      <c r="Q683" s="15">
        <v>0</v>
      </c>
      <c r="R683" s="15">
        <f t="shared" si="429"/>
        <v>100</v>
      </c>
      <c r="S683" s="15">
        <v>100</v>
      </c>
      <c r="T683" s="15">
        <v>0</v>
      </c>
      <c r="U683" s="15">
        <f t="shared" si="430"/>
        <v>100</v>
      </c>
      <c r="V683" s="15">
        <v>100</v>
      </c>
      <c r="W683" s="9">
        <v>0</v>
      </c>
    </row>
    <row r="684" spans="1:23" s="308" customFormat="1">
      <c r="A684" s="328" t="s">
        <v>1257</v>
      </c>
      <c r="B684" s="357" t="s">
        <v>411</v>
      </c>
      <c r="C684" s="446"/>
      <c r="D684" s="337"/>
      <c r="E684" s="421"/>
      <c r="F684" s="421"/>
      <c r="G684" s="421"/>
      <c r="H684" s="396"/>
      <c r="I684" s="454"/>
      <c r="J684" s="446"/>
      <c r="K684" s="393"/>
      <c r="L684" s="15"/>
      <c r="M684" s="15"/>
      <c r="N684" s="15"/>
      <c r="O684" s="15">
        <f t="shared" si="428"/>
        <v>0</v>
      </c>
      <c r="P684" s="15"/>
      <c r="Q684" s="15"/>
      <c r="R684" s="15">
        <f t="shared" si="429"/>
        <v>0</v>
      </c>
      <c r="S684" s="15"/>
      <c r="T684" s="15"/>
      <c r="U684" s="15">
        <f t="shared" si="430"/>
        <v>0</v>
      </c>
      <c r="V684" s="15"/>
      <c r="W684" s="9"/>
    </row>
    <row r="685" spans="1:23" s="308" customFormat="1" ht="31.5">
      <c r="A685" s="328"/>
      <c r="B685" s="808"/>
      <c r="C685" s="766"/>
      <c r="D685" s="717"/>
      <c r="E685" s="421" t="s">
        <v>264</v>
      </c>
      <c r="F685" s="421" t="s">
        <v>103</v>
      </c>
      <c r="G685" s="82" t="s">
        <v>971</v>
      </c>
      <c r="H685" s="396">
        <v>621</v>
      </c>
      <c r="I685" s="454"/>
      <c r="J685" s="446"/>
      <c r="K685" s="393"/>
      <c r="L685" s="15">
        <v>6096</v>
      </c>
      <c r="M685" s="15">
        <v>6940.3</v>
      </c>
      <c r="N685" s="15">
        <v>3850.8</v>
      </c>
      <c r="O685" s="15">
        <f t="shared" si="428"/>
        <v>6765.5</v>
      </c>
      <c r="P685" s="15">
        <v>6765.5</v>
      </c>
      <c r="Q685" s="15">
        <v>0</v>
      </c>
      <c r="R685" s="15">
        <f t="shared" si="429"/>
        <v>6803.6</v>
      </c>
      <c r="S685" s="15">
        <v>6803.6</v>
      </c>
      <c r="T685" s="15">
        <v>0</v>
      </c>
      <c r="U685" s="15">
        <f t="shared" si="430"/>
        <v>7148.5</v>
      </c>
      <c r="V685" s="15">
        <v>7148.5</v>
      </c>
      <c r="W685" s="9">
        <v>0</v>
      </c>
    </row>
    <row r="686" spans="1:23" s="308" customFormat="1">
      <c r="A686" s="328"/>
      <c r="B686" s="819"/>
      <c r="C686" s="767"/>
      <c r="D686" s="718"/>
      <c r="E686" s="421"/>
      <c r="F686" s="421"/>
      <c r="G686" s="82" t="s">
        <v>420</v>
      </c>
      <c r="H686" s="396">
        <v>621</v>
      </c>
      <c r="I686" s="454"/>
      <c r="J686" s="446"/>
      <c r="K686" s="393"/>
      <c r="L686" s="15">
        <v>2554.5</v>
      </c>
      <c r="M686" s="15">
        <v>2</v>
      </c>
      <c r="N686" s="15">
        <v>0</v>
      </c>
      <c r="O686" s="15">
        <f t="shared" si="428"/>
        <v>0</v>
      </c>
      <c r="P686" s="15">
        <v>0</v>
      </c>
      <c r="Q686" s="15">
        <v>0</v>
      </c>
      <c r="R686" s="15">
        <f t="shared" si="429"/>
        <v>0</v>
      </c>
      <c r="S686" s="15">
        <v>0</v>
      </c>
      <c r="T686" s="15">
        <v>0</v>
      </c>
      <c r="U686" s="15">
        <f t="shared" si="430"/>
        <v>0</v>
      </c>
      <c r="V686" s="15">
        <v>0</v>
      </c>
      <c r="W686" s="9">
        <v>0</v>
      </c>
    </row>
    <row r="687" spans="1:23" s="308" customFormat="1">
      <c r="A687" s="328"/>
      <c r="B687" s="819"/>
      <c r="C687" s="767"/>
      <c r="D687" s="718"/>
      <c r="E687" s="421"/>
      <c r="F687" s="421"/>
      <c r="G687" s="82" t="s">
        <v>409</v>
      </c>
      <c r="H687" s="396">
        <v>621</v>
      </c>
      <c r="I687" s="454"/>
      <c r="J687" s="446"/>
      <c r="K687" s="393"/>
      <c r="L687" s="15">
        <v>0</v>
      </c>
      <c r="M687" s="15">
        <v>16.7</v>
      </c>
      <c r="N687" s="15">
        <v>16.7</v>
      </c>
      <c r="O687" s="15">
        <f t="shared" si="428"/>
        <v>0</v>
      </c>
      <c r="P687" s="15">
        <v>0</v>
      </c>
      <c r="Q687" s="15">
        <v>0</v>
      </c>
      <c r="R687" s="15">
        <f t="shared" si="429"/>
        <v>0</v>
      </c>
      <c r="S687" s="15">
        <v>0</v>
      </c>
      <c r="T687" s="15">
        <v>0</v>
      </c>
      <c r="U687" s="15">
        <f t="shared" si="430"/>
        <v>0</v>
      </c>
      <c r="V687" s="15">
        <v>0</v>
      </c>
      <c r="W687" s="9">
        <v>0</v>
      </c>
    </row>
    <row r="688" spans="1:23" s="308" customFormat="1">
      <c r="A688" s="328"/>
      <c r="B688" s="820"/>
      <c r="C688" s="837"/>
      <c r="D688" s="719"/>
      <c r="E688" s="421"/>
      <c r="F688" s="421"/>
      <c r="G688" s="82" t="s">
        <v>387</v>
      </c>
      <c r="H688" s="396">
        <v>621</v>
      </c>
      <c r="I688" s="454"/>
      <c r="J688" s="446"/>
      <c r="K688" s="393"/>
      <c r="L688" s="15">
        <v>11</v>
      </c>
      <c r="M688" s="15">
        <v>0</v>
      </c>
      <c r="N688" s="15">
        <v>0</v>
      </c>
      <c r="O688" s="15">
        <f t="shared" si="428"/>
        <v>0</v>
      </c>
      <c r="P688" s="15">
        <v>0</v>
      </c>
      <c r="Q688" s="15">
        <v>0</v>
      </c>
      <c r="R688" s="15">
        <f t="shared" si="429"/>
        <v>0</v>
      </c>
      <c r="S688" s="15">
        <v>0</v>
      </c>
      <c r="T688" s="15">
        <v>0</v>
      </c>
      <c r="U688" s="15">
        <f t="shared" si="430"/>
        <v>0</v>
      </c>
      <c r="V688" s="15">
        <v>0</v>
      </c>
      <c r="W688" s="9">
        <v>0</v>
      </c>
    </row>
    <row r="689" spans="1:23" s="308" customFormat="1">
      <c r="A689" s="754" t="s">
        <v>1258</v>
      </c>
      <c r="B689" s="357" t="s">
        <v>425</v>
      </c>
      <c r="C689" s="334"/>
      <c r="D689" s="337"/>
      <c r="E689" s="421"/>
      <c r="F689" s="421"/>
      <c r="G689" s="421"/>
      <c r="H689" s="396"/>
      <c r="I689" s="454"/>
      <c r="J689" s="446"/>
      <c r="K689" s="393"/>
      <c r="L689" s="15"/>
      <c r="M689" s="15"/>
      <c r="N689" s="15"/>
      <c r="O689" s="15">
        <f t="shared" si="428"/>
        <v>0</v>
      </c>
      <c r="P689" s="15"/>
      <c r="Q689" s="15"/>
      <c r="R689" s="15">
        <f t="shared" si="429"/>
        <v>0</v>
      </c>
      <c r="S689" s="15"/>
      <c r="T689" s="15"/>
      <c r="U689" s="15">
        <f t="shared" si="430"/>
        <v>0</v>
      </c>
      <c r="V689" s="15"/>
      <c r="W689" s="9"/>
    </row>
    <row r="690" spans="1:23" s="308" customFormat="1" ht="31.5">
      <c r="A690" s="755"/>
      <c r="B690" s="808"/>
      <c r="C690" s="766"/>
      <c r="D690" s="717"/>
      <c r="E690" s="421" t="s">
        <v>264</v>
      </c>
      <c r="F690" s="421" t="s">
        <v>103</v>
      </c>
      <c r="G690" s="82" t="s">
        <v>971</v>
      </c>
      <c r="H690" s="396">
        <v>621</v>
      </c>
      <c r="I690" s="454"/>
      <c r="J690" s="446"/>
      <c r="K690" s="393"/>
      <c r="L690" s="15">
        <v>2235.6999999999998</v>
      </c>
      <c r="M690" s="15">
        <v>1765.2</v>
      </c>
      <c r="N690" s="15">
        <v>1051</v>
      </c>
      <c r="O690" s="15">
        <f t="shared" si="428"/>
        <v>1959</v>
      </c>
      <c r="P690" s="15">
        <v>1959</v>
      </c>
      <c r="Q690" s="15">
        <v>0</v>
      </c>
      <c r="R690" s="15">
        <f t="shared" si="429"/>
        <v>1964.2</v>
      </c>
      <c r="S690" s="15">
        <v>1964.2</v>
      </c>
      <c r="T690" s="15">
        <v>0</v>
      </c>
      <c r="U690" s="15">
        <f t="shared" si="430"/>
        <v>2057</v>
      </c>
      <c r="V690" s="15">
        <v>2057</v>
      </c>
      <c r="W690" s="9">
        <v>0</v>
      </c>
    </row>
    <row r="691" spans="1:23" s="308" customFormat="1">
      <c r="A691" s="755"/>
      <c r="B691" s="819"/>
      <c r="C691" s="767"/>
      <c r="D691" s="718"/>
      <c r="E691" s="421" t="s">
        <v>264</v>
      </c>
      <c r="F691" s="421" t="s">
        <v>103</v>
      </c>
      <c r="G691" s="82" t="s">
        <v>420</v>
      </c>
      <c r="H691" s="396">
        <v>621</v>
      </c>
      <c r="I691" s="454"/>
      <c r="J691" s="446"/>
      <c r="K691" s="393"/>
      <c r="L691" s="15">
        <v>0</v>
      </c>
      <c r="M691" s="15">
        <v>52.1</v>
      </c>
      <c r="N691" s="15">
        <v>0</v>
      </c>
      <c r="O691" s="15">
        <f t="shared" si="428"/>
        <v>0</v>
      </c>
      <c r="P691" s="15">
        <v>0</v>
      </c>
      <c r="Q691" s="15">
        <v>0</v>
      </c>
      <c r="R691" s="15">
        <f t="shared" si="429"/>
        <v>0</v>
      </c>
      <c r="S691" s="15">
        <v>0</v>
      </c>
      <c r="T691" s="15">
        <v>0</v>
      </c>
      <c r="U691" s="15">
        <f t="shared" si="430"/>
        <v>0</v>
      </c>
      <c r="V691" s="15">
        <v>0</v>
      </c>
      <c r="W691" s="9">
        <v>0</v>
      </c>
    </row>
    <row r="692" spans="1:23" s="308" customFormat="1">
      <c r="A692" s="755"/>
      <c r="B692" s="819"/>
      <c r="C692" s="767"/>
      <c r="D692" s="718"/>
      <c r="E692" s="421" t="s">
        <v>264</v>
      </c>
      <c r="F692" s="421" t="s">
        <v>103</v>
      </c>
      <c r="G692" s="82" t="s">
        <v>409</v>
      </c>
      <c r="H692" s="396">
        <v>621</v>
      </c>
      <c r="I692" s="454"/>
      <c r="J692" s="446"/>
      <c r="K692" s="393"/>
      <c r="L692" s="15">
        <v>0</v>
      </c>
      <c r="M692" s="90">
        <v>5.2</v>
      </c>
      <c r="N692" s="90">
        <v>5.2</v>
      </c>
      <c r="O692" s="15">
        <f t="shared" si="428"/>
        <v>0</v>
      </c>
      <c r="P692" s="15">
        <v>0</v>
      </c>
      <c r="Q692" s="15">
        <v>0</v>
      </c>
      <c r="R692" s="15">
        <f t="shared" si="429"/>
        <v>0</v>
      </c>
      <c r="S692" s="15">
        <v>0</v>
      </c>
      <c r="T692" s="15">
        <v>0</v>
      </c>
      <c r="U692" s="15">
        <f t="shared" si="430"/>
        <v>0</v>
      </c>
      <c r="V692" s="15">
        <v>0</v>
      </c>
      <c r="W692" s="9">
        <v>0</v>
      </c>
    </row>
    <row r="693" spans="1:23" s="308" customFormat="1">
      <c r="A693" s="756"/>
      <c r="B693" s="820"/>
      <c r="C693" s="837"/>
      <c r="D693" s="719"/>
      <c r="E693" s="421" t="s">
        <v>264</v>
      </c>
      <c r="F693" s="421" t="s">
        <v>103</v>
      </c>
      <c r="G693" s="82" t="s">
        <v>387</v>
      </c>
      <c r="H693" s="396">
        <v>621</v>
      </c>
      <c r="I693" s="454"/>
      <c r="J693" s="446"/>
      <c r="K693" s="393"/>
      <c r="L693" s="15">
        <v>4.5999999999999996</v>
      </c>
      <c r="M693" s="15">
        <v>0</v>
      </c>
      <c r="N693" s="15">
        <v>0</v>
      </c>
      <c r="O693" s="15">
        <f t="shared" si="428"/>
        <v>0</v>
      </c>
      <c r="P693" s="15">
        <v>0</v>
      </c>
      <c r="Q693" s="15">
        <v>0</v>
      </c>
      <c r="R693" s="15">
        <f t="shared" si="429"/>
        <v>0</v>
      </c>
      <c r="S693" s="15">
        <v>0</v>
      </c>
      <c r="T693" s="15">
        <v>0</v>
      </c>
      <c r="U693" s="15">
        <f t="shared" si="430"/>
        <v>0</v>
      </c>
      <c r="V693" s="15">
        <v>0</v>
      </c>
      <c r="W693" s="9">
        <v>0</v>
      </c>
    </row>
    <row r="694" spans="1:23" s="308" customFormat="1">
      <c r="A694" s="328" t="s">
        <v>1259</v>
      </c>
      <c r="B694" s="357" t="s">
        <v>414</v>
      </c>
      <c r="C694" s="334"/>
      <c r="D694" s="337"/>
      <c r="E694" s="421"/>
      <c r="F694" s="421"/>
      <c r="G694" s="421"/>
      <c r="H694" s="396"/>
      <c r="I694" s="454"/>
      <c r="J694" s="446"/>
      <c r="K694" s="393"/>
      <c r="L694" s="15"/>
      <c r="M694" s="15"/>
      <c r="N694" s="15"/>
      <c r="O694" s="15">
        <f t="shared" si="428"/>
        <v>0</v>
      </c>
      <c r="P694" s="15"/>
      <c r="Q694" s="15"/>
      <c r="R694" s="15">
        <f t="shared" si="429"/>
        <v>0</v>
      </c>
      <c r="S694" s="15"/>
      <c r="T694" s="15"/>
      <c r="U694" s="15">
        <f t="shared" si="430"/>
        <v>0</v>
      </c>
      <c r="V694" s="15"/>
      <c r="W694" s="9"/>
    </row>
    <row r="695" spans="1:23" s="308" customFormat="1" ht="31.5">
      <c r="A695" s="754"/>
      <c r="B695" s="808"/>
      <c r="C695" s="766"/>
      <c r="D695" s="717"/>
      <c r="E695" s="421" t="s">
        <v>264</v>
      </c>
      <c r="F695" s="421" t="s">
        <v>103</v>
      </c>
      <c r="G695" s="82" t="s">
        <v>971</v>
      </c>
      <c r="H695" s="396">
        <v>621</v>
      </c>
      <c r="I695" s="454"/>
      <c r="J695" s="446"/>
      <c r="K695" s="393"/>
      <c r="L695" s="15">
        <v>2708.2</v>
      </c>
      <c r="M695" s="15">
        <v>2274.8000000000002</v>
      </c>
      <c r="N695" s="15">
        <v>1289</v>
      </c>
      <c r="O695" s="15">
        <f t="shared" si="428"/>
        <v>2410.1</v>
      </c>
      <c r="P695" s="15">
        <v>2410.1</v>
      </c>
      <c r="Q695" s="15">
        <v>0</v>
      </c>
      <c r="R695" s="15">
        <f t="shared" si="429"/>
        <v>2419.8000000000002</v>
      </c>
      <c r="S695" s="15">
        <v>2419.8000000000002</v>
      </c>
      <c r="T695" s="15">
        <v>0</v>
      </c>
      <c r="U695" s="15">
        <f t="shared" si="430"/>
        <v>2537.6999999999998</v>
      </c>
      <c r="V695" s="90">
        <v>2537.6999999999998</v>
      </c>
      <c r="W695" s="9">
        <v>0</v>
      </c>
    </row>
    <row r="696" spans="1:23" s="308" customFormat="1">
      <c r="A696" s="755"/>
      <c r="B696" s="819"/>
      <c r="C696" s="767"/>
      <c r="D696" s="718"/>
      <c r="E696" s="421" t="s">
        <v>264</v>
      </c>
      <c r="F696" s="421" t="s">
        <v>103</v>
      </c>
      <c r="G696" s="82" t="s">
        <v>420</v>
      </c>
      <c r="H696" s="396">
        <v>621</v>
      </c>
      <c r="I696" s="454"/>
      <c r="J696" s="446"/>
      <c r="K696" s="393"/>
      <c r="L696" s="15">
        <v>0</v>
      </c>
      <c r="M696" s="15">
        <v>368.1</v>
      </c>
      <c r="N696" s="15">
        <v>368.1</v>
      </c>
      <c r="O696" s="15">
        <f t="shared" si="428"/>
        <v>0</v>
      </c>
      <c r="P696" s="15">
        <v>0</v>
      </c>
      <c r="Q696" s="15">
        <v>0</v>
      </c>
      <c r="R696" s="15">
        <f t="shared" si="429"/>
        <v>0</v>
      </c>
      <c r="S696" s="15">
        <v>0</v>
      </c>
      <c r="T696" s="15">
        <v>0</v>
      </c>
      <c r="U696" s="15">
        <f t="shared" si="430"/>
        <v>0</v>
      </c>
      <c r="V696" s="15">
        <v>0</v>
      </c>
      <c r="W696" s="9">
        <v>0</v>
      </c>
    </row>
    <row r="697" spans="1:23" s="308" customFormat="1">
      <c r="A697" s="755"/>
      <c r="B697" s="819"/>
      <c r="C697" s="767"/>
      <c r="D697" s="718"/>
      <c r="E697" s="421" t="s">
        <v>264</v>
      </c>
      <c r="F697" s="421" t="s">
        <v>103</v>
      </c>
      <c r="G697" s="82" t="s">
        <v>409</v>
      </c>
      <c r="H697" s="396">
        <v>621</v>
      </c>
      <c r="I697" s="454"/>
      <c r="J697" s="446"/>
      <c r="K697" s="393"/>
      <c r="L697" s="15">
        <v>0</v>
      </c>
      <c r="M697" s="90">
        <v>2.4</v>
      </c>
      <c r="N697" s="90">
        <v>2.4</v>
      </c>
      <c r="O697" s="15">
        <f t="shared" si="428"/>
        <v>0</v>
      </c>
      <c r="P697" s="15">
        <v>0</v>
      </c>
      <c r="Q697" s="15">
        <v>0</v>
      </c>
      <c r="R697" s="15">
        <f t="shared" si="429"/>
        <v>0</v>
      </c>
      <c r="S697" s="15">
        <v>0</v>
      </c>
      <c r="T697" s="15">
        <v>0</v>
      </c>
      <c r="U697" s="15">
        <f t="shared" si="430"/>
        <v>0</v>
      </c>
      <c r="V697" s="15">
        <v>0</v>
      </c>
      <c r="W697" s="9">
        <v>0</v>
      </c>
    </row>
    <row r="698" spans="1:23" s="308" customFormat="1">
      <c r="A698" s="756"/>
      <c r="B698" s="820"/>
      <c r="C698" s="837"/>
      <c r="D698" s="719"/>
      <c r="E698" s="421" t="s">
        <v>264</v>
      </c>
      <c r="F698" s="421" t="s">
        <v>103</v>
      </c>
      <c r="G698" s="82" t="s">
        <v>387</v>
      </c>
      <c r="H698" s="396">
        <v>621</v>
      </c>
      <c r="I698" s="454"/>
      <c r="J698" s="446"/>
      <c r="K698" s="393"/>
      <c r="L698" s="15">
        <v>3</v>
      </c>
      <c r="M698" s="15">
        <v>0</v>
      </c>
      <c r="N698" s="15">
        <v>0</v>
      </c>
      <c r="O698" s="15">
        <f t="shared" si="428"/>
        <v>0</v>
      </c>
      <c r="P698" s="15">
        <v>0</v>
      </c>
      <c r="Q698" s="15">
        <v>0</v>
      </c>
      <c r="R698" s="15">
        <f t="shared" si="429"/>
        <v>0</v>
      </c>
      <c r="S698" s="15">
        <v>0</v>
      </c>
      <c r="T698" s="15">
        <v>0</v>
      </c>
      <c r="U698" s="15">
        <f t="shared" si="430"/>
        <v>0</v>
      </c>
      <c r="V698" s="15">
        <v>0</v>
      </c>
      <c r="W698" s="9">
        <v>0</v>
      </c>
    </row>
    <row r="699" spans="1:23" s="308" customFormat="1">
      <c r="A699" s="754" t="s">
        <v>1260</v>
      </c>
      <c r="B699" s="357" t="s">
        <v>416</v>
      </c>
      <c r="C699" s="334"/>
      <c r="D699" s="337"/>
      <c r="E699" s="421"/>
      <c r="F699" s="421"/>
      <c r="G699" s="421"/>
      <c r="H699" s="396"/>
      <c r="I699" s="454"/>
      <c r="J699" s="446"/>
      <c r="K699" s="393"/>
      <c r="L699" s="15"/>
      <c r="M699" s="15"/>
      <c r="N699" s="15"/>
      <c r="O699" s="15">
        <f t="shared" si="428"/>
        <v>0</v>
      </c>
      <c r="P699" s="15"/>
      <c r="Q699" s="15"/>
      <c r="R699" s="15">
        <f t="shared" si="429"/>
        <v>0</v>
      </c>
      <c r="S699" s="15"/>
      <c r="T699" s="15"/>
      <c r="U699" s="15">
        <f t="shared" si="430"/>
        <v>0</v>
      </c>
      <c r="V699" s="15"/>
      <c r="W699" s="9"/>
    </row>
    <row r="700" spans="1:23" s="308" customFormat="1" ht="47.25">
      <c r="A700" s="755"/>
      <c r="B700" s="808"/>
      <c r="C700" s="766"/>
      <c r="D700" s="717"/>
      <c r="E700" s="421" t="s">
        <v>264</v>
      </c>
      <c r="F700" s="421" t="s">
        <v>103</v>
      </c>
      <c r="G700" s="82" t="s">
        <v>1256</v>
      </c>
      <c r="H700" s="396">
        <v>621</v>
      </c>
      <c r="I700" s="454"/>
      <c r="J700" s="446"/>
      <c r="K700" s="393"/>
      <c r="L700" s="15">
        <v>6448.2</v>
      </c>
      <c r="M700" s="15">
        <v>6594.6</v>
      </c>
      <c r="N700" s="15">
        <v>3791.8</v>
      </c>
      <c r="O700" s="15">
        <f t="shared" si="428"/>
        <v>6887.6</v>
      </c>
      <c r="P700" s="15">
        <v>6887.6</v>
      </c>
      <c r="Q700" s="15">
        <v>0</v>
      </c>
      <c r="R700" s="15">
        <f t="shared" si="429"/>
        <v>6872.7</v>
      </c>
      <c r="S700" s="15">
        <v>6872.7</v>
      </c>
      <c r="T700" s="15">
        <v>0</v>
      </c>
      <c r="U700" s="15">
        <f t="shared" si="430"/>
        <v>7164.2</v>
      </c>
      <c r="V700" s="15">
        <v>7164.2</v>
      </c>
      <c r="W700" s="9">
        <v>0</v>
      </c>
    </row>
    <row r="701" spans="1:23" s="308" customFormat="1">
      <c r="A701" s="755"/>
      <c r="B701" s="819"/>
      <c r="C701" s="767"/>
      <c r="D701" s="718"/>
      <c r="E701" s="421" t="s">
        <v>264</v>
      </c>
      <c r="F701" s="421" t="s">
        <v>103</v>
      </c>
      <c r="G701" s="82" t="s">
        <v>420</v>
      </c>
      <c r="H701" s="396">
        <v>621</v>
      </c>
      <c r="I701" s="454"/>
      <c r="J701" s="446"/>
      <c r="K701" s="393"/>
      <c r="L701" s="15">
        <v>0</v>
      </c>
      <c r="M701" s="15">
        <v>51.4</v>
      </c>
      <c r="N701" s="15">
        <v>15.4</v>
      </c>
      <c r="O701" s="15">
        <f t="shared" si="428"/>
        <v>44</v>
      </c>
      <c r="P701" s="15">
        <v>44</v>
      </c>
      <c r="Q701" s="15">
        <v>0</v>
      </c>
      <c r="R701" s="15">
        <f t="shared" si="429"/>
        <v>350</v>
      </c>
      <c r="S701" s="15">
        <v>350</v>
      </c>
      <c r="T701" s="15">
        <v>0</v>
      </c>
      <c r="U701" s="15">
        <f t="shared" si="430"/>
        <v>0</v>
      </c>
      <c r="V701" s="15">
        <v>0</v>
      </c>
      <c r="W701" s="9">
        <v>0</v>
      </c>
    </row>
    <row r="702" spans="1:23" s="308" customFormat="1">
      <c r="A702" s="755"/>
      <c r="B702" s="819"/>
      <c r="C702" s="767"/>
      <c r="D702" s="718"/>
      <c r="E702" s="421" t="s">
        <v>264</v>
      </c>
      <c r="F702" s="421" t="s">
        <v>103</v>
      </c>
      <c r="G702" s="82" t="s">
        <v>409</v>
      </c>
      <c r="H702" s="396">
        <v>621</v>
      </c>
      <c r="I702" s="454"/>
      <c r="J702" s="446"/>
      <c r="K702" s="393"/>
      <c r="L702" s="15">
        <v>0</v>
      </c>
      <c r="M702" s="15">
        <v>4</v>
      </c>
      <c r="N702" s="15">
        <v>4</v>
      </c>
      <c r="O702" s="15">
        <f t="shared" si="428"/>
        <v>0</v>
      </c>
      <c r="P702" s="15">
        <v>0</v>
      </c>
      <c r="Q702" s="15">
        <v>0</v>
      </c>
      <c r="R702" s="15">
        <f t="shared" si="429"/>
        <v>0</v>
      </c>
      <c r="S702" s="15">
        <v>0</v>
      </c>
      <c r="T702" s="15">
        <v>0</v>
      </c>
      <c r="U702" s="15">
        <f t="shared" si="430"/>
        <v>0</v>
      </c>
      <c r="V702" s="15">
        <v>0</v>
      </c>
      <c r="W702" s="9">
        <v>0</v>
      </c>
    </row>
    <row r="703" spans="1:23" s="308" customFormat="1">
      <c r="A703" s="756"/>
      <c r="B703" s="820"/>
      <c r="C703" s="837"/>
      <c r="D703" s="719"/>
      <c r="E703" s="421" t="s">
        <v>264</v>
      </c>
      <c r="F703" s="421" t="s">
        <v>103</v>
      </c>
      <c r="G703" s="82" t="s">
        <v>387</v>
      </c>
      <c r="H703" s="396">
        <v>621</v>
      </c>
      <c r="I703" s="454"/>
      <c r="J703" s="446"/>
      <c r="K703" s="393"/>
      <c r="L703" s="90">
        <v>28.9</v>
      </c>
      <c r="M703" s="15">
        <v>0</v>
      </c>
      <c r="N703" s="15">
        <v>0</v>
      </c>
      <c r="O703" s="15">
        <f t="shared" si="428"/>
        <v>0</v>
      </c>
      <c r="P703" s="15">
        <v>0</v>
      </c>
      <c r="Q703" s="15">
        <v>0</v>
      </c>
      <c r="R703" s="15">
        <f t="shared" si="429"/>
        <v>0</v>
      </c>
      <c r="S703" s="15">
        <v>0</v>
      </c>
      <c r="T703" s="15">
        <v>0</v>
      </c>
      <c r="U703" s="15">
        <f t="shared" si="430"/>
        <v>0</v>
      </c>
      <c r="V703" s="15">
        <v>0</v>
      </c>
      <c r="W703" s="9">
        <v>0</v>
      </c>
    </row>
    <row r="704" spans="1:23" s="308" customFormat="1">
      <c r="A704" s="754" t="s">
        <v>1261</v>
      </c>
      <c r="B704" s="357" t="s">
        <v>1262</v>
      </c>
      <c r="C704" s="334"/>
      <c r="D704" s="337"/>
      <c r="E704" s="421"/>
      <c r="F704" s="421"/>
      <c r="G704" s="421"/>
      <c r="H704" s="396"/>
      <c r="I704" s="454"/>
      <c r="J704" s="446"/>
      <c r="K704" s="393"/>
      <c r="L704" s="90"/>
      <c r="M704" s="15"/>
      <c r="N704" s="15"/>
      <c r="O704" s="15">
        <f t="shared" si="428"/>
        <v>0</v>
      </c>
      <c r="P704" s="15"/>
      <c r="Q704" s="15"/>
      <c r="R704" s="15">
        <f t="shared" si="429"/>
        <v>0</v>
      </c>
      <c r="S704" s="15"/>
      <c r="T704" s="15"/>
      <c r="U704" s="15">
        <f t="shared" si="430"/>
        <v>0</v>
      </c>
      <c r="V704" s="15"/>
      <c r="W704" s="9"/>
    </row>
    <row r="705" spans="1:24" s="308" customFormat="1" ht="47.25">
      <c r="A705" s="755"/>
      <c r="B705" s="808"/>
      <c r="C705" s="766"/>
      <c r="D705" s="717"/>
      <c r="E705" s="421" t="s">
        <v>264</v>
      </c>
      <c r="F705" s="421" t="s">
        <v>103</v>
      </c>
      <c r="G705" s="82" t="s">
        <v>1256</v>
      </c>
      <c r="H705" s="396">
        <v>621</v>
      </c>
      <c r="I705" s="454"/>
      <c r="J705" s="446"/>
      <c r="K705" s="393"/>
      <c r="L705" s="90">
        <v>15928.9</v>
      </c>
      <c r="M705" s="15">
        <v>18997.2</v>
      </c>
      <c r="N705" s="15">
        <v>9462.5</v>
      </c>
      <c r="O705" s="15">
        <f t="shared" si="428"/>
        <v>21770.2</v>
      </c>
      <c r="P705" s="15">
        <v>21770.2</v>
      </c>
      <c r="Q705" s="15">
        <v>0</v>
      </c>
      <c r="R705" s="15">
        <f t="shared" si="429"/>
        <v>21654.6</v>
      </c>
      <c r="S705" s="15">
        <v>21654.6</v>
      </c>
      <c r="T705" s="15">
        <v>0</v>
      </c>
      <c r="U705" s="15">
        <f t="shared" si="430"/>
        <v>22502</v>
      </c>
      <c r="V705" s="15">
        <v>22502</v>
      </c>
      <c r="W705" s="9">
        <v>0</v>
      </c>
    </row>
    <row r="706" spans="1:24" s="308" customFormat="1">
      <c r="A706" s="755"/>
      <c r="B706" s="819"/>
      <c r="C706" s="767"/>
      <c r="D706" s="718"/>
      <c r="E706" s="421" t="s">
        <v>264</v>
      </c>
      <c r="F706" s="421" t="s">
        <v>103</v>
      </c>
      <c r="G706" s="82" t="s">
        <v>420</v>
      </c>
      <c r="H706" s="396">
        <v>621</v>
      </c>
      <c r="I706" s="454"/>
      <c r="J706" s="446"/>
      <c r="K706" s="393"/>
      <c r="L706" s="90">
        <v>0</v>
      </c>
      <c r="M706" s="15">
        <v>561.70000000000005</v>
      </c>
      <c r="N706" s="15">
        <v>418.1</v>
      </c>
      <c r="O706" s="15">
        <f t="shared" si="428"/>
        <v>1375</v>
      </c>
      <c r="P706" s="15">
        <v>1375</v>
      </c>
      <c r="Q706" s="15"/>
      <c r="R706" s="15">
        <f t="shared" si="429"/>
        <v>1020.8</v>
      </c>
      <c r="S706" s="15">
        <v>1020.8</v>
      </c>
      <c r="T706" s="15"/>
      <c r="U706" s="15">
        <f t="shared" si="430"/>
        <v>2672.7</v>
      </c>
      <c r="V706" s="15">
        <v>2672.7</v>
      </c>
      <c r="W706" s="15"/>
    </row>
    <row r="707" spans="1:24" s="308" customFormat="1">
      <c r="A707" s="755"/>
      <c r="B707" s="819"/>
      <c r="C707" s="767"/>
      <c r="D707" s="718"/>
      <c r="E707" s="421" t="s">
        <v>264</v>
      </c>
      <c r="F707" s="421" t="s">
        <v>103</v>
      </c>
      <c r="G707" s="82" t="s">
        <v>409</v>
      </c>
      <c r="H707" s="396">
        <v>621</v>
      </c>
      <c r="I707" s="454"/>
      <c r="J707" s="446"/>
      <c r="K707" s="393"/>
      <c r="L707" s="90">
        <v>2579.6</v>
      </c>
      <c r="M707" s="15">
        <v>2800.2</v>
      </c>
      <c r="N707" s="15">
        <v>2657.7</v>
      </c>
      <c r="O707" s="15">
        <f t="shared" si="428"/>
        <v>1705.9</v>
      </c>
      <c r="P707" s="15">
        <v>1705.9</v>
      </c>
      <c r="Q707" s="15">
        <v>0</v>
      </c>
      <c r="R707" s="15">
        <f t="shared" si="429"/>
        <v>1318.7</v>
      </c>
      <c r="S707" s="15">
        <v>1318.7</v>
      </c>
      <c r="T707" s="15">
        <v>0</v>
      </c>
      <c r="U707" s="15">
        <f t="shared" si="430"/>
        <v>1325.6</v>
      </c>
      <c r="V707" s="15">
        <v>1325.6</v>
      </c>
      <c r="W707" s="9">
        <v>0</v>
      </c>
      <c r="X707" s="322">
        <f>V707++V683</f>
        <v>1425.6</v>
      </c>
    </row>
    <row r="708" spans="1:24" s="308" customFormat="1">
      <c r="A708" s="756"/>
      <c r="B708" s="820"/>
      <c r="C708" s="837"/>
      <c r="D708" s="719"/>
      <c r="E708" s="421" t="s">
        <v>264</v>
      </c>
      <c r="F708" s="421" t="s">
        <v>103</v>
      </c>
      <c r="G708" s="421" t="s">
        <v>387</v>
      </c>
      <c r="H708" s="396">
        <v>621</v>
      </c>
      <c r="I708" s="454"/>
      <c r="J708" s="446"/>
      <c r="K708" s="393"/>
      <c r="L708" s="90">
        <v>35</v>
      </c>
      <c r="M708" s="15">
        <v>0</v>
      </c>
      <c r="N708" s="15">
        <v>0</v>
      </c>
      <c r="O708" s="15">
        <f t="shared" si="428"/>
        <v>0</v>
      </c>
      <c r="P708" s="15">
        <v>0</v>
      </c>
      <c r="Q708" s="15">
        <v>0</v>
      </c>
      <c r="R708" s="15">
        <f t="shared" si="429"/>
        <v>0</v>
      </c>
      <c r="S708" s="15">
        <v>0</v>
      </c>
      <c r="T708" s="15">
        <v>0</v>
      </c>
      <c r="U708" s="15">
        <f t="shared" si="430"/>
        <v>0</v>
      </c>
      <c r="V708" s="15">
        <v>0</v>
      </c>
      <c r="W708" s="9">
        <v>0</v>
      </c>
    </row>
    <row r="709" spans="1:24" s="308" customFormat="1">
      <c r="A709" s="384" t="s">
        <v>41</v>
      </c>
      <c r="B709" s="84" t="s">
        <v>40</v>
      </c>
      <c r="C709" s="446"/>
      <c r="D709" s="393"/>
      <c r="E709" s="421"/>
      <c r="F709" s="421"/>
      <c r="G709" s="421"/>
      <c r="H709" s="396">
        <v>600</v>
      </c>
      <c r="I709" s="764" t="s">
        <v>418</v>
      </c>
      <c r="J709" s="446"/>
      <c r="K709" s="393"/>
      <c r="L709" s="15">
        <f>SUM(L710:L753)</f>
        <v>4920.0000000000009</v>
      </c>
      <c r="M709" s="15">
        <f>SUM(M710:M753)</f>
        <v>2897.4</v>
      </c>
      <c r="N709" s="15">
        <f>SUM(N710:N753)</f>
        <v>2435.6999999999994</v>
      </c>
      <c r="O709" s="15">
        <f>SUM(O710:O753)</f>
        <v>874.2</v>
      </c>
      <c r="P709" s="15">
        <f>SUM(P710:P753)</f>
        <v>874.2</v>
      </c>
      <c r="Q709" s="15">
        <f t="shared" ref="Q709:W709" si="431">SUM(Q710:Q753)</f>
        <v>0</v>
      </c>
      <c r="R709" s="15">
        <f t="shared" si="431"/>
        <v>888.1</v>
      </c>
      <c r="S709" s="15">
        <f t="shared" si="431"/>
        <v>888.1</v>
      </c>
      <c r="T709" s="15">
        <f t="shared" si="431"/>
        <v>0</v>
      </c>
      <c r="U709" s="15">
        <f t="shared" si="431"/>
        <v>891.1</v>
      </c>
      <c r="V709" s="15">
        <f t="shared" si="431"/>
        <v>891.1</v>
      </c>
      <c r="W709" s="15">
        <f t="shared" si="431"/>
        <v>0</v>
      </c>
    </row>
    <row r="710" spans="1:24" s="308" customFormat="1">
      <c r="A710" s="754" t="s">
        <v>47</v>
      </c>
      <c r="B710" s="433" t="s">
        <v>406</v>
      </c>
      <c r="C710" s="729" t="s">
        <v>1240</v>
      </c>
      <c r="D710" s="393"/>
      <c r="E710" s="421"/>
      <c r="F710" s="421"/>
      <c r="G710" s="421"/>
      <c r="H710" s="396">
        <v>622</v>
      </c>
      <c r="I710" s="713"/>
      <c r="J710" s="446"/>
      <c r="K710" s="393"/>
      <c r="L710" s="15"/>
      <c r="M710" s="15"/>
      <c r="N710" s="15"/>
      <c r="O710" s="15">
        <f>SUM(P710:Q710)</f>
        <v>0</v>
      </c>
      <c r="P710" s="15">
        <v>0</v>
      </c>
      <c r="Q710" s="15">
        <f>Q711+Q712+Q713</f>
        <v>0</v>
      </c>
      <c r="R710" s="15">
        <f>SUM(S710:T710)</f>
        <v>0</v>
      </c>
      <c r="S710" s="15">
        <v>0</v>
      </c>
      <c r="T710" s="15">
        <f>T711+T712+T713</f>
        <v>0</v>
      </c>
      <c r="U710" s="15">
        <f>SUM(V710:W710)</f>
        <v>0</v>
      </c>
      <c r="V710" s="15">
        <v>0</v>
      </c>
      <c r="W710" s="15">
        <f>W711+W712+W713</f>
        <v>0</v>
      </c>
    </row>
    <row r="711" spans="1:24" s="308" customFormat="1" ht="31.5">
      <c r="A711" s="755"/>
      <c r="B711" s="433" t="s">
        <v>613</v>
      </c>
      <c r="C711" s="718"/>
      <c r="D711" s="393"/>
      <c r="E711" s="421" t="s">
        <v>104</v>
      </c>
      <c r="F711" s="421" t="s">
        <v>103</v>
      </c>
      <c r="G711" s="82" t="s">
        <v>401</v>
      </c>
      <c r="H711" s="396">
        <v>622</v>
      </c>
      <c r="I711" s="713"/>
      <c r="J711" s="446"/>
      <c r="K711" s="393"/>
      <c r="L711" s="90">
        <v>36.4</v>
      </c>
      <c r="M711" s="90">
        <v>19</v>
      </c>
      <c r="N711" s="15">
        <v>19</v>
      </c>
      <c r="O711" s="15">
        <f t="shared" ref="O711:O744" si="432">SUM(P711:Q711)</f>
        <v>13</v>
      </c>
      <c r="P711" s="15">
        <v>13</v>
      </c>
      <c r="Q711" s="15"/>
      <c r="R711" s="15">
        <f t="shared" ref="R711:R744" si="433">SUM(S711:T711)</f>
        <v>13.2</v>
      </c>
      <c r="S711" s="15">
        <v>13.2</v>
      </c>
      <c r="T711" s="15"/>
      <c r="U711" s="15">
        <f t="shared" ref="U711:U744" si="434">SUM(V711:W711)</f>
        <v>13.8</v>
      </c>
      <c r="V711" s="15">
        <v>13.8</v>
      </c>
      <c r="W711" s="15"/>
    </row>
    <row r="712" spans="1:24" s="308" customFormat="1">
      <c r="A712" s="755"/>
      <c r="B712" s="433" t="s">
        <v>1234</v>
      </c>
      <c r="C712" s="719"/>
      <c r="D712" s="393"/>
      <c r="E712" s="421" t="s">
        <v>89</v>
      </c>
      <c r="F712" s="421" t="s">
        <v>369</v>
      </c>
      <c r="G712" s="82" t="s">
        <v>404</v>
      </c>
      <c r="H712" s="396">
        <v>622</v>
      </c>
      <c r="I712" s="713"/>
      <c r="J712" s="446"/>
      <c r="K712" s="393"/>
      <c r="L712" s="90">
        <v>4.5</v>
      </c>
      <c r="M712" s="90">
        <v>0</v>
      </c>
      <c r="N712" s="15">
        <v>0</v>
      </c>
      <c r="O712" s="15">
        <f t="shared" si="432"/>
        <v>0</v>
      </c>
      <c r="P712" s="15">
        <v>0</v>
      </c>
      <c r="Q712" s="15"/>
      <c r="R712" s="15">
        <f t="shared" si="433"/>
        <v>0</v>
      </c>
      <c r="S712" s="15"/>
      <c r="T712" s="15"/>
      <c r="U712" s="15">
        <f t="shared" si="434"/>
        <v>0</v>
      </c>
      <c r="V712" s="15"/>
      <c r="W712" s="9"/>
    </row>
    <row r="713" spans="1:24" s="308" customFormat="1" ht="31.5">
      <c r="A713" s="756"/>
      <c r="B713" s="433" t="s">
        <v>1263</v>
      </c>
      <c r="C713" s="336"/>
      <c r="D713" s="393"/>
      <c r="E713" s="421" t="s">
        <v>264</v>
      </c>
      <c r="F713" s="421" t="s">
        <v>103</v>
      </c>
      <c r="G713" s="82" t="s">
        <v>1028</v>
      </c>
      <c r="H713" s="396">
        <v>622</v>
      </c>
      <c r="I713" s="713"/>
      <c r="J713" s="446"/>
      <c r="K713" s="393"/>
      <c r="L713" s="90">
        <v>0</v>
      </c>
      <c r="M713" s="90">
        <v>67</v>
      </c>
      <c r="N713" s="15">
        <v>67</v>
      </c>
      <c r="O713" s="15">
        <f t="shared" si="432"/>
        <v>0</v>
      </c>
      <c r="P713" s="15">
        <v>0</v>
      </c>
      <c r="Q713" s="15">
        <v>0</v>
      </c>
      <c r="R713" s="15">
        <f t="shared" si="433"/>
        <v>0</v>
      </c>
      <c r="S713" s="15">
        <v>0</v>
      </c>
      <c r="T713" s="15">
        <v>0</v>
      </c>
      <c r="U713" s="15">
        <f t="shared" si="434"/>
        <v>0</v>
      </c>
      <c r="V713" s="15">
        <v>0</v>
      </c>
      <c r="W713" s="9">
        <v>0</v>
      </c>
    </row>
    <row r="714" spans="1:24" s="308" customFormat="1">
      <c r="A714" s="384" t="s">
        <v>419</v>
      </c>
      <c r="B714" s="433" t="s">
        <v>407</v>
      </c>
      <c r="C714" s="717"/>
      <c r="D714" s="393"/>
      <c r="E714" s="421"/>
      <c r="F714" s="421"/>
      <c r="G714" s="82"/>
      <c r="H714" s="396"/>
      <c r="I714" s="713"/>
      <c r="J714" s="446"/>
      <c r="K714" s="393"/>
      <c r="L714" s="90"/>
      <c r="M714" s="90"/>
      <c r="N714" s="15"/>
      <c r="O714" s="15">
        <f t="shared" si="432"/>
        <v>0</v>
      </c>
      <c r="P714" s="90">
        <f>P715+P716</f>
        <v>0</v>
      </c>
      <c r="Q714" s="90">
        <f>Q715+Q716</f>
        <v>0</v>
      </c>
      <c r="R714" s="15">
        <f t="shared" si="433"/>
        <v>0</v>
      </c>
      <c r="S714" s="90">
        <f>S715+S716</f>
        <v>0</v>
      </c>
      <c r="T714" s="90">
        <f>T715+T716</f>
        <v>0</v>
      </c>
      <c r="U714" s="15">
        <f t="shared" si="434"/>
        <v>0</v>
      </c>
      <c r="V714" s="90">
        <f>V715+V716</f>
        <v>0</v>
      </c>
      <c r="W714" s="90">
        <f>W715+W716</f>
        <v>0</v>
      </c>
    </row>
    <row r="715" spans="1:24" s="308" customFormat="1" ht="31.5">
      <c r="A715" s="384"/>
      <c r="B715" s="347" t="s">
        <v>1264</v>
      </c>
      <c r="C715" s="718"/>
      <c r="D715" s="393"/>
      <c r="E715" s="421" t="s">
        <v>396</v>
      </c>
      <c r="F715" s="421" t="s">
        <v>396</v>
      </c>
      <c r="G715" s="82" t="s">
        <v>405</v>
      </c>
      <c r="H715" s="396">
        <v>622</v>
      </c>
      <c r="I715" s="713"/>
      <c r="J715" s="446"/>
      <c r="K715" s="393"/>
      <c r="L715" s="90">
        <v>4.5</v>
      </c>
      <c r="M715" s="90">
        <v>0</v>
      </c>
      <c r="N715" s="15">
        <v>0</v>
      </c>
      <c r="O715" s="15">
        <f t="shared" si="432"/>
        <v>0</v>
      </c>
      <c r="P715" s="15"/>
      <c r="Q715" s="15"/>
      <c r="R715" s="15">
        <f t="shared" si="433"/>
        <v>0</v>
      </c>
      <c r="S715" s="15"/>
      <c r="T715" s="15"/>
      <c r="U715" s="15">
        <f t="shared" si="434"/>
        <v>0</v>
      </c>
      <c r="V715" s="15"/>
      <c r="W715" s="9"/>
    </row>
    <row r="716" spans="1:24" s="308" customFormat="1" ht="31.5">
      <c r="A716" s="384"/>
      <c r="B716" s="349" t="s">
        <v>1265</v>
      </c>
      <c r="C716" s="719"/>
      <c r="D716" s="393"/>
      <c r="E716" s="421" t="s">
        <v>264</v>
      </c>
      <c r="F716" s="421" t="s">
        <v>103</v>
      </c>
      <c r="G716" s="82" t="s">
        <v>420</v>
      </c>
      <c r="H716" s="396">
        <v>622</v>
      </c>
      <c r="I716" s="713"/>
      <c r="J716" s="446"/>
      <c r="K716" s="393"/>
      <c r="L716" s="90">
        <v>8.1</v>
      </c>
      <c r="M716" s="90">
        <v>0</v>
      </c>
      <c r="N716" s="15">
        <v>0</v>
      </c>
      <c r="O716" s="15">
        <f t="shared" si="432"/>
        <v>0</v>
      </c>
      <c r="P716" s="15"/>
      <c r="Q716" s="15"/>
      <c r="R716" s="15">
        <f t="shared" si="433"/>
        <v>0</v>
      </c>
      <c r="S716" s="15"/>
      <c r="T716" s="15"/>
      <c r="U716" s="15">
        <f t="shared" si="434"/>
        <v>0</v>
      </c>
      <c r="V716" s="15"/>
      <c r="W716" s="9"/>
    </row>
    <row r="717" spans="1:24" s="308" customFormat="1">
      <c r="A717" s="754" t="s">
        <v>421</v>
      </c>
      <c r="B717" s="349" t="s">
        <v>1253</v>
      </c>
      <c r="C717" s="337"/>
      <c r="D717" s="393"/>
      <c r="E717" s="421"/>
      <c r="F717" s="421"/>
      <c r="G717" s="421"/>
      <c r="H717" s="396"/>
      <c r="I717" s="713"/>
      <c r="J717" s="446"/>
      <c r="K717" s="393"/>
      <c r="L717" s="90"/>
      <c r="M717" s="90"/>
      <c r="N717" s="15"/>
      <c r="O717" s="15">
        <f t="shared" si="432"/>
        <v>0</v>
      </c>
      <c r="P717" s="90">
        <f>P718</f>
        <v>0</v>
      </c>
      <c r="Q717" s="90">
        <f>Q718</f>
        <v>0</v>
      </c>
      <c r="R717" s="15">
        <f t="shared" si="433"/>
        <v>0</v>
      </c>
      <c r="S717" s="90">
        <f>S718</f>
        <v>0</v>
      </c>
      <c r="T717" s="90">
        <f>T718</f>
        <v>0</v>
      </c>
      <c r="U717" s="15">
        <f t="shared" si="434"/>
        <v>0</v>
      </c>
      <c r="V717" s="90">
        <f>V718</f>
        <v>0</v>
      </c>
      <c r="W717" s="90">
        <f>W718</f>
        <v>0</v>
      </c>
    </row>
    <row r="718" spans="1:24" s="308" customFormat="1" ht="31.5">
      <c r="A718" s="755"/>
      <c r="B718" s="347" t="s">
        <v>1266</v>
      </c>
      <c r="C718" s="335"/>
      <c r="D718" s="335"/>
      <c r="E718" s="421" t="s">
        <v>264</v>
      </c>
      <c r="F718" s="421" t="s">
        <v>103</v>
      </c>
      <c r="G718" s="421" t="s">
        <v>287</v>
      </c>
      <c r="H718" s="396">
        <v>622</v>
      </c>
      <c r="I718" s="713"/>
      <c r="J718" s="446"/>
      <c r="K718" s="393"/>
      <c r="L718" s="90">
        <v>37.5</v>
      </c>
      <c r="M718" s="90">
        <v>0</v>
      </c>
      <c r="N718" s="15">
        <v>0</v>
      </c>
      <c r="O718" s="15">
        <f t="shared" si="432"/>
        <v>0</v>
      </c>
      <c r="P718" s="15">
        <v>0</v>
      </c>
      <c r="Q718" s="15">
        <v>0</v>
      </c>
      <c r="R718" s="15">
        <f t="shared" si="433"/>
        <v>0</v>
      </c>
      <c r="S718" s="15">
        <v>0</v>
      </c>
      <c r="T718" s="15">
        <v>0</v>
      </c>
      <c r="U718" s="15">
        <f t="shared" si="434"/>
        <v>0</v>
      </c>
      <c r="V718" s="15">
        <v>0</v>
      </c>
      <c r="W718" s="9">
        <v>0</v>
      </c>
    </row>
    <row r="719" spans="1:24" s="308" customFormat="1" ht="47.25">
      <c r="A719" s="327"/>
      <c r="B719" s="347" t="s">
        <v>1267</v>
      </c>
      <c r="C719" s="335"/>
      <c r="D719" s="335"/>
      <c r="E719" s="421" t="s">
        <v>396</v>
      </c>
      <c r="F719" s="421" t="s">
        <v>396</v>
      </c>
      <c r="G719" s="82" t="s">
        <v>405</v>
      </c>
      <c r="H719" s="396">
        <v>622</v>
      </c>
      <c r="I719" s="713"/>
      <c r="J719" s="446"/>
      <c r="K719" s="393"/>
      <c r="L719" s="90">
        <v>0</v>
      </c>
      <c r="M719" s="90">
        <v>0</v>
      </c>
      <c r="N719" s="15">
        <v>0</v>
      </c>
      <c r="O719" s="15">
        <f>SUM(P719:Q719)</f>
        <v>7.5</v>
      </c>
      <c r="P719" s="15">
        <v>7.5</v>
      </c>
      <c r="Q719" s="15">
        <v>0</v>
      </c>
      <c r="R719" s="15">
        <f>SUM(S719:T719)</f>
        <v>7.5</v>
      </c>
      <c r="S719" s="15">
        <v>7.5</v>
      </c>
      <c r="T719" s="15">
        <v>0</v>
      </c>
      <c r="U719" s="15">
        <f>SUM(V719:W719)</f>
        <v>7.7</v>
      </c>
      <c r="V719" s="15">
        <v>7.7</v>
      </c>
      <c r="W719" s="9">
        <v>0</v>
      </c>
    </row>
    <row r="720" spans="1:24" s="308" customFormat="1">
      <c r="A720" s="754" t="s">
        <v>422</v>
      </c>
      <c r="B720" s="398" t="s">
        <v>1268</v>
      </c>
      <c r="C720" s="393"/>
      <c r="D720" s="393"/>
      <c r="E720" s="421"/>
      <c r="F720" s="421"/>
      <c r="G720" s="82"/>
      <c r="H720" s="396"/>
      <c r="I720" s="713"/>
      <c r="J720" s="446"/>
      <c r="K720" s="393"/>
      <c r="L720" s="90"/>
      <c r="M720" s="90"/>
      <c r="N720" s="15"/>
      <c r="O720" s="15"/>
      <c r="P720" s="90"/>
      <c r="Q720" s="90"/>
      <c r="R720" s="15"/>
      <c r="S720" s="90"/>
      <c r="T720" s="90"/>
      <c r="U720" s="15"/>
      <c r="V720" s="90"/>
      <c r="W720" s="90"/>
    </row>
    <row r="721" spans="1:23" s="308" customFormat="1" ht="47.25">
      <c r="A721" s="755"/>
      <c r="B721" s="347" t="s">
        <v>1267</v>
      </c>
      <c r="C721" s="717"/>
      <c r="D721" s="717"/>
      <c r="E721" s="421" t="s">
        <v>396</v>
      </c>
      <c r="F721" s="421" t="s">
        <v>396</v>
      </c>
      <c r="G721" s="82" t="s">
        <v>405</v>
      </c>
      <c r="H721" s="396">
        <v>622</v>
      </c>
      <c r="I721" s="713"/>
      <c r="J721" s="446"/>
      <c r="K721" s="393"/>
      <c r="L721" s="90">
        <v>9</v>
      </c>
      <c r="M721" s="90">
        <v>0</v>
      </c>
      <c r="N721" s="15">
        <v>0</v>
      </c>
      <c r="O721" s="15">
        <f t="shared" si="432"/>
        <v>0</v>
      </c>
      <c r="P721" s="15"/>
      <c r="Q721" s="15"/>
      <c r="R721" s="15">
        <f t="shared" si="433"/>
        <v>0</v>
      </c>
      <c r="S721" s="15"/>
      <c r="T721" s="15"/>
      <c r="U721" s="15">
        <f t="shared" si="434"/>
        <v>0</v>
      </c>
      <c r="V721" s="15"/>
      <c r="W721" s="9"/>
    </row>
    <row r="722" spans="1:23" s="308" customFormat="1" ht="47.25">
      <c r="A722" s="755"/>
      <c r="B722" s="348" t="s">
        <v>1269</v>
      </c>
      <c r="C722" s="718"/>
      <c r="D722" s="718"/>
      <c r="E722" s="421" t="s">
        <v>264</v>
      </c>
      <c r="F722" s="421" t="s">
        <v>104</v>
      </c>
      <c r="G722" s="82" t="s">
        <v>477</v>
      </c>
      <c r="H722" s="396">
        <v>622</v>
      </c>
      <c r="I722" s="713"/>
      <c r="J722" s="446"/>
      <c r="K722" s="393"/>
      <c r="L722" s="90">
        <v>27</v>
      </c>
      <c r="M722" s="90">
        <v>41.2</v>
      </c>
      <c r="N722" s="15">
        <v>35</v>
      </c>
      <c r="O722" s="15">
        <f t="shared" si="432"/>
        <v>36.700000000000003</v>
      </c>
      <c r="P722" s="15">
        <v>36.700000000000003</v>
      </c>
      <c r="Q722" s="15"/>
      <c r="R722" s="15">
        <f t="shared" si="433"/>
        <v>34.700000000000003</v>
      </c>
      <c r="S722" s="15">
        <v>34.700000000000003</v>
      </c>
      <c r="T722" s="15"/>
      <c r="U722" s="15">
        <f t="shared" si="434"/>
        <v>35</v>
      </c>
      <c r="V722" s="15">
        <v>35</v>
      </c>
      <c r="W722" s="9"/>
    </row>
    <row r="723" spans="1:23" s="308" customFormat="1" ht="31.5">
      <c r="A723" s="755"/>
      <c r="B723" s="348" t="s">
        <v>1265</v>
      </c>
      <c r="C723" s="718"/>
      <c r="D723" s="718"/>
      <c r="E723" s="421" t="s">
        <v>264</v>
      </c>
      <c r="F723" s="421" t="s">
        <v>103</v>
      </c>
      <c r="G723" s="82" t="s">
        <v>420</v>
      </c>
      <c r="H723" s="396">
        <v>622</v>
      </c>
      <c r="I723" s="713"/>
      <c r="J723" s="446"/>
      <c r="K723" s="393"/>
      <c r="L723" s="90">
        <v>54.4</v>
      </c>
      <c r="M723" s="90">
        <v>11.8</v>
      </c>
      <c r="N723" s="15">
        <v>11.8</v>
      </c>
      <c r="O723" s="15">
        <f t="shared" si="432"/>
        <v>0</v>
      </c>
      <c r="P723" s="15">
        <v>0</v>
      </c>
      <c r="Q723" s="15">
        <v>0</v>
      </c>
      <c r="R723" s="15">
        <f t="shared" si="433"/>
        <v>0</v>
      </c>
      <c r="S723" s="15">
        <v>0</v>
      </c>
      <c r="T723" s="15">
        <v>0</v>
      </c>
      <c r="U723" s="15">
        <f t="shared" si="434"/>
        <v>0</v>
      </c>
      <c r="V723" s="15">
        <v>0</v>
      </c>
      <c r="W723" s="9">
        <v>0</v>
      </c>
    </row>
    <row r="724" spans="1:23" s="308" customFormat="1">
      <c r="A724" s="755"/>
      <c r="B724" s="348"/>
      <c r="C724" s="718"/>
      <c r="D724" s="718"/>
      <c r="E724" s="421" t="s">
        <v>264</v>
      </c>
      <c r="F724" s="421" t="s">
        <v>103</v>
      </c>
      <c r="G724" s="82" t="s">
        <v>409</v>
      </c>
      <c r="H724" s="396">
        <v>622</v>
      </c>
      <c r="I724" s="713"/>
      <c r="J724" s="446"/>
      <c r="K724" s="393"/>
      <c r="L724" s="90">
        <v>0</v>
      </c>
      <c r="M724" s="90">
        <v>15</v>
      </c>
      <c r="N724" s="15">
        <v>15</v>
      </c>
      <c r="O724" s="15"/>
      <c r="P724" s="15"/>
      <c r="Q724" s="15"/>
      <c r="R724" s="15"/>
      <c r="S724" s="15"/>
      <c r="T724" s="15"/>
      <c r="U724" s="15"/>
      <c r="V724" s="15"/>
      <c r="W724" s="9"/>
    </row>
    <row r="725" spans="1:23" s="308" customFormat="1" ht="31.5">
      <c r="A725" s="755"/>
      <c r="B725" s="348" t="s">
        <v>1270</v>
      </c>
      <c r="C725" s="718"/>
      <c r="D725" s="718"/>
      <c r="E725" s="421" t="s">
        <v>264</v>
      </c>
      <c r="F725" s="421" t="s">
        <v>103</v>
      </c>
      <c r="G725" s="82" t="s">
        <v>1271</v>
      </c>
      <c r="H725" s="396">
        <v>622</v>
      </c>
      <c r="I725" s="713"/>
      <c r="J725" s="446"/>
      <c r="K725" s="393"/>
      <c r="L725" s="90">
        <v>13</v>
      </c>
      <c r="M725" s="90">
        <v>36</v>
      </c>
      <c r="N725" s="15">
        <v>36</v>
      </c>
      <c r="O725" s="15">
        <f t="shared" si="432"/>
        <v>0</v>
      </c>
      <c r="P725" s="15">
        <v>0</v>
      </c>
      <c r="Q725" s="15">
        <v>0</v>
      </c>
      <c r="R725" s="15">
        <f t="shared" si="433"/>
        <v>0</v>
      </c>
      <c r="S725" s="15">
        <v>0</v>
      </c>
      <c r="T725" s="15">
        <v>0</v>
      </c>
      <c r="U725" s="15">
        <f t="shared" si="434"/>
        <v>0</v>
      </c>
      <c r="V725" s="15">
        <v>0</v>
      </c>
      <c r="W725" s="9">
        <v>0</v>
      </c>
    </row>
    <row r="726" spans="1:23" s="308" customFormat="1" ht="47.25">
      <c r="A726" s="755"/>
      <c r="B726" s="348" t="s">
        <v>1272</v>
      </c>
      <c r="C726" s="718"/>
      <c r="D726" s="718"/>
      <c r="E726" s="421" t="s">
        <v>89</v>
      </c>
      <c r="F726" s="421" t="s">
        <v>369</v>
      </c>
      <c r="G726" s="82" t="s">
        <v>404</v>
      </c>
      <c r="H726" s="396">
        <v>622</v>
      </c>
      <c r="I726" s="713"/>
      <c r="J726" s="446"/>
      <c r="K726" s="393"/>
      <c r="L726" s="90">
        <v>114.7</v>
      </c>
      <c r="M726" s="90">
        <v>98.8</v>
      </c>
      <c r="N726" s="15">
        <v>9.5</v>
      </c>
      <c r="O726" s="15">
        <f t="shared" si="432"/>
        <v>93</v>
      </c>
      <c r="P726" s="15">
        <v>93</v>
      </c>
      <c r="Q726" s="15"/>
      <c r="R726" s="15">
        <f t="shared" si="433"/>
        <v>93</v>
      </c>
      <c r="S726" s="15">
        <v>93</v>
      </c>
      <c r="T726" s="15"/>
      <c r="U726" s="15">
        <f t="shared" si="434"/>
        <v>93</v>
      </c>
      <c r="V726" s="15">
        <v>93</v>
      </c>
      <c r="W726" s="9"/>
    </row>
    <row r="727" spans="1:23" s="308" customFormat="1" ht="63">
      <c r="A727" s="755"/>
      <c r="B727" s="348" t="s">
        <v>1273</v>
      </c>
      <c r="C727" s="718"/>
      <c r="D727" s="718"/>
      <c r="E727" s="421" t="s">
        <v>89</v>
      </c>
      <c r="F727" s="421" t="s">
        <v>369</v>
      </c>
      <c r="G727" s="82" t="s">
        <v>939</v>
      </c>
      <c r="H727" s="396">
        <v>622</v>
      </c>
      <c r="I727" s="713"/>
      <c r="J727" s="446"/>
      <c r="K727" s="393"/>
      <c r="L727" s="90">
        <v>13.5</v>
      </c>
      <c r="M727" s="90">
        <v>14.2</v>
      </c>
      <c r="N727" s="15">
        <v>0</v>
      </c>
      <c r="O727" s="15">
        <f t="shared" si="432"/>
        <v>14.6</v>
      </c>
      <c r="P727" s="15">
        <v>14.6</v>
      </c>
      <c r="Q727" s="15"/>
      <c r="R727" s="15">
        <f t="shared" si="433"/>
        <v>15.1</v>
      </c>
      <c r="S727" s="15">
        <v>15.1</v>
      </c>
      <c r="T727" s="15"/>
      <c r="U727" s="15">
        <f t="shared" si="434"/>
        <v>15.2</v>
      </c>
      <c r="V727" s="15">
        <v>15.2</v>
      </c>
      <c r="W727" s="9"/>
    </row>
    <row r="728" spans="1:23" s="308" customFormat="1" ht="31.5">
      <c r="A728" s="755"/>
      <c r="B728" s="348" t="s">
        <v>1274</v>
      </c>
      <c r="C728" s="718"/>
      <c r="D728" s="718"/>
      <c r="E728" s="421" t="s">
        <v>89</v>
      </c>
      <c r="F728" s="421" t="s">
        <v>369</v>
      </c>
      <c r="G728" s="82" t="s">
        <v>719</v>
      </c>
      <c r="H728" s="396">
        <v>622</v>
      </c>
      <c r="I728" s="713"/>
      <c r="J728" s="446"/>
      <c r="K728" s="393"/>
      <c r="L728" s="90">
        <v>199.7</v>
      </c>
      <c r="M728" s="90">
        <v>247</v>
      </c>
      <c r="N728" s="15">
        <v>56.9</v>
      </c>
      <c r="O728" s="15">
        <f t="shared" si="432"/>
        <v>253.3</v>
      </c>
      <c r="P728" s="15">
        <v>253.3</v>
      </c>
      <c r="Q728" s="15"/>
      <c r="R728" s="15">
        <f t="shared" si="433"/>
        <v>262.5</v>
      </c>
      <c r="S728" s="15">
        <v>262.5</v>
      </c>
      <c r="T728" s="15"/>
      <c r="U728" s="15">
        <f t="shared" si="434"/>
        <v>263.5</v>
      </c>
      <c r="V728" s="15">
        <v>263.5</v>
      </c>
      <c r="W728" s="9"/>
    </row>
    <row r="729" spans="1:23" s="308" customFormat="1">
      <c r="A729" s="831" t="s">
        <v>423</v>
      </c>
      <c r="B729" s="398" t="s">
        <v>411</v>
      </c>
      <c r="C729" s="393"/>
      <c r="D729" s="393"/>
      <c r="E729" s="421"/>
      <c r="F729" s="421"/>
      <c r="G729" s="421"/>
      <c r="H729" s="396"/>
      <c r="I729" s="713"/>
      <c r="J729" s="446"/>
      <c r="K729" s="393"/>
      <c r="L729" s="90"/>
      <c r="M729" s="90"/>
      <c r="N729" s="15"/>
      <c r="O729" s="15">
        <f t="shared" si="432"/>
        <v>0</v>
      </c>
      <c r="P729" s="90">
        <f>P730+P731+P732+P733</f>
        <v>0</v>
      </c>
      <c r="Q729" s="90">
        <f>Q730+Q731+Q732+Q733</f>
        <v>0</v>
      </c>
      <c r="R729" s="15">
        <f t="shared" si="433"/>
        <v>0</v>
      </c>
      <c r="S729" s="90">
        <f>S730+S731+S732+S733</f>
        <v>0</v>
      </c>
      <c r="T729" s="90">
        <f>T730+T731+T732+T733</f>
        <v>0</v>
      </c>
      <c r="U729" s="15">
        <f t="shared" si="434"/>
        <v>0</v>
      </c>
      <c r="V729" s="90">
        <f>V730+V731+V732+V733</f>
        <v>0</v>
      </c>
      <c r="W729" s="90">
        <f>W730+W731+W732+W733</f>
        <v>0</v>
      </c>
    </row>
    <row r="730" spans="1:23" s="308" customFormat="1" ht="47.25">
      <c r="A730" s="832"/>
      <c r="B730" s="347" t="s">
        <v>1267</v>
      </c>
      <c r="C730" s="717"/>
      <c r="D730" s="717"/>
      <c r="E730" s="421" t="s">
        <v>396</v>
      </c>
      <c r="F730" s="421" t="s">
        <v>396</v>
      </c>
      <c r="G730" s="82" t="s">
        <v>405</v>
      </c>
      <c r="H730" s="396">
        <v>622</v>
      </c>
      <c r="I730" s="713"/>
      <c r="J730" s="446"/>
      <c r="K730" s="393"/>
      <c r="L730" s="90">
        <v>0</v>
      </c>
      <c r="M730" s="90">
        <v>6.6</v>
      </c>
      <c r="N730" s="15">
        <v>6.6</v>
      </c>
      <c r="O730" s="15">
        <f t="shared" si="432"/>
        <v>0</v>
      </c>
      <c r="P730" s="15"/>
      <c r="Q730" s="15"/>
      <c r="R730" s="15">
        <f t="shared" si="433"/>
        <v>0</v>
      </c>
      <c r="S730" s="15"/>
      <c r="T730" s="15"/>
      <c r="U730" s="15">
        <f t="shared" si="434"/>
        <v>0</v>
      </c>
      <c r="V730" s="15"/>
      <c r="W730" s="9"/>
    </row>
    <row r="731" spans="1:23" s="308" customFormat="1" ht="31.5">
      <c r="A731" s="832"/>
      <c r="B731" s="348" t="s">
        <v>1265</v>
      </c>
      <c r="C731" s="718"/>
      <c r="D731" s="718"/>
      <c r="E731" s="421" t="s">
        <v>264</v>
      </c>
      <c r="F731" s="421" t="s">
        <v>103</v>
      </c>
      <c r="G731" s="82" t="s">
        <v>420</v>
      </c>
      <c r="H731" s="396">
        <v>622</v>
      </c>
      <c r="I731" s="713"/>
      <c r="J731" s="446"/>
      <c r="K731" s="393"/>
      <c r="L731" s="90">
        <v>2134.5</v>
      </c>
      <c r="M731" s="90">
        <v>267</v>
      </c>
      <c r="N731" s="15">
        <v>267</v>
      </c>
      <c r="O731" s="15">
        <f t="shared" si="432"/>
        <v>0</v>
      </c>
      <c r="P731" s="15"/>
      <c r="Q731" s="15"/>
      <c r="R731" s="15">
        <f t="shared" si="433"/>
        <v>0</v>
      </c>
      <c r="S731" s="15"/>
      <c r="T731" s="15"/>
      <c r="U731" s="15">
        <f t="shared" si="434"/>
        <v>0</v>
      </c>
      <c r="V731" s="15"/>
      <c r="W731" s="9"/>
    </row>
    <row r="732" spans="1:23" s="308" customFormat="1" ht="31.5">
      <c r="A732" s="832"/>
      <c r="B732" s="400" t="s">
        <v>1275</v>
      </c>
      <c r="C732" s="718"/>
      <c r="D732" s="718"/>
      <c r="E732" s="421" t="s">
        <v>264</v>
      </c>
      <c r="F732" s="421" t="s">
        <v>103</v>
      </c>
      <c r="G732" s="82" t="s">
        <v>1239</v>
      </c>
      <c r="H732" s="396">
        <v>622</v>
      </c>
      <c r="I732" s="713"/>
      <c r="J732" s="446"/>
      <c r="K732" s="393"/>
      <c r="L732" s="90">
        <v>0</v>
      </c>
      <c r="M732" s="90">
        <v>1089.5</v>
      </c>
      <c r="N732" s="15">
        <v>1089.5</v>
      </c>
      <c r="O732" s="15">
        <f t="shared" si="432"/>
        <v>0</v>
      </c>
      <c r="P732" s="15">
        <v>0</v>
      </c>
      <c r="Q732" s="15">
        <v>0</v>
      </c>
      <c r="R732" s="15">
        <f t="shared" si="433"/>
        <v>0</v>
      </c>
      <c r="S732" s="15">
        <v>0</v>
      </c>
      <c r="T732" s="15">
        <v>0</v>
      </c>
      <c r="U732" s="15">
        <f t="shared" si="434"/>
        <v>0</v>
      </c>
      <c r="V732" s="15">
        <v>0</v>
      </c>
      <c r="W732" s="9">
        <v>0</v>
      </c>
    </row>
    <row r="733" spans="1:23" s="308" customFormat="1" ht="31.5">
      <c r="A733" s="832"/>
      <c r="B733" s="348" t="s">
        <v>1266</v>
      </c>
      <c r="C733" s="718"/>
      <c r="D733" s="718"/>
      <c r="E733" s="421" t="s">
        <v>264</v>
      </c>
      <c r="F733" s="421" t="s">
        <v>103</v>
      </c>
      <c r="G733" s="82" t="s">
        <v>1271</v>
      </c>
      <c r="H733" s="396">
        <v>622</v>
      </c>
      <c r="I733" s="713"/>
      <c r="J733" s="446"/>
      <c r="K733" s="393"/>
      <c r="L733" s="90">
        <v>61.6</v>
      </c>
      <c r="M733" s="90">
        <v>25</v>
      </c>
      <c r="N733" s="15">
        <v>25</v>
      </c>
      <c r="O733" s="15">
        <f t="shared" si="432"/>
        <v>0</v>
      </c>
      <c r="P733" s="15">
        <v>0</v>
      </c>
      <c r="Q733" s="15">
        <v>0</v>
      </c>
      <c r="R733" s="15">
        <f t="shared" si="433"/>
        <v>0</v>
      </c>
      <c r="S733" s="15">
        <v>0</v>
      </c>
      <c r="T733" s="15">
        <v>0</v>
      </c>
      <c r="U733" s="15">
        <f t="shared" si="434"/>
        <v>0</v>
      </c>
      <c r="V733" s="15">
        <v>0</v>
      </c>
      <c r="W733" s="9">
        <v>0</v>
      </c>
    </row>
    <row r="734" spans="1:23" s="308" customFormat="1">
      <c r="A734" s="833" t="s">
        <v>424</v>
      </c>
      <c r="B734" s="398" t="s">
        <v>425</v>
      </c>
      <c r="C734" s="393"/>
      <c r="D734" s="393"/>
      <c r="E734" s="421"/>
      <c r="F734" s="421"/>
      <c r="G734" s="421"/>
      <c r="H734" s="396"/>
      <c r="I734" s="713"/>
      <c r="J734" s="446"/>
      <c r="K734" s="393"/>
      <c r="L734" s="90"/>
      <c r="M734" s="90"/>
      <c r="N734" s="15"/>
      <c r="O734" s="15">
        <f t="shared" si="432"/>
        <v>0</v>
      </c>
      <c r="P734" s="90">
        <f>P735</f>
        <v>0</v>
      </c>
      <c r="Q734" s="90">
        <f>Q735</f>
        <v>0</v>
      </c>
      <c r="R734" s="15">
        <f t="shared" si="433"/>
        <v>0</v>
      </c>
      <c r="S734" s="90">
        <f>S735</f>
        <v>0</v>
      </c>
      <c r="T734" s="90">
        <f>T735</f>
        <v>0</v>
      </c>
      <c r="U734" s="15">
        <f t="shared" si="434"/>
        <v>0</v>
      </c>
      <c r="V734" s="90">
        <f>V735</f>
        <v>0</v>
      </c>
      <c r="W734" s="90">
        <f>W735</f>
        <v>0</v>
      </c>
    </row>
    <row r="735" spans="1:23" s="308" customFormat="1" ht="47.25">
      <c r="A735" s="833"/>
      <c r="B735" s="398" t="s">
        <v>1267</v>
      </c>
      <c r="C735" s="393"/>
      <c r="D735" s="393"/>
      <c r="E735" s="421" t="s">
        <v>396</v>
      </c>
      <c r="F735" s="421" t="s">
        <v>396</v>
      </c>
      <c r="G735" s="82" t="s">
        <v>405</v>
      </c>
      <c r="H735" s="396">
        <v>622</v>
      </c>
      <c r="I735" s="713"/>
      <c r="J735" s="446"/>
      <c r="K735" s="393"/>
      <c r="L735" s="90">
        <v>4.5</v>
      </c>
      <c r="M735" s="90">
        <v>0</v>
      </c>
      <c r="N735" s="15">
        <v>0</v>
      </c>
      <c r="O735" s="15">
        <f t="shared" si="432"/>
        <v>0</v>
      </c>
      <c r="P735" s="15"/>
      <c r="Q735" s="15"/>
      <c r="R735" s="15">
        <f t="shared" si="433"/>
        <v>0</v>
      </c>
      <c r="S735" s="15"/>
      <c r="T735" s="15"/>
      <c r="U735" s="15">
        <f t="shared" si="434"/>
        <v>0</v>
      </c>
      <c r="V735" s="15"/>
      <c r="W735" s="9"/>
    </row>
    <row r="736" spans="1:23" s="308" customFormat="1">
      <c r="A736" s="834" t="s">
        <v>426</v>
      </c>
      <c r="B736" s="398" t="s">
        <v>414</v>
      </c>
      <c r="C736" s="393"/>
      <c r="D736" s="393"/>
      <c r="E736" s="421"/>
      <c r="F736" s="421"/>
      <c r="G736" s="82"/>
      <c r="H736" s="396"/>
      <c r="I736" s="713"/>
      <c r="J736" s="446"/>
      <c r="K736" s="393"/>
      <c r="L736" s="90"/>
      <c r="M736" s="90"/>
      <c r="N736" s="15"/>
      <c r="O736" s="15">
        <f t="shared" si="432"/>
        <v>0</v>
      </c>
      <c r="P736" s="90">
        <f>P737+P738+P739</f>
        <v>0</v>
      </c>
      <c r="Q736" s="90">
        <f>Q737+Q738+Q739</f>
        <v>0</v>
      </c>
      <c r="R736" s="15">
        <f t="shared" si="433"/>
        <v>0</v>
      </c>
      <c r="S736" s="90">
        <f>S737+S738+S739</f>
        <v>0</v>
      </c>
      <c r="T736" s="90">
        <f>T737+T738+T739</f>
        <v>0</v>
      </c>
      <c r="U736" s="15">
        <f t="shared" si="434"/>
        <v>0</v>
      </c>
      <c r="V736" s="90">
        <f>V737+V738+V739</f>
        <v>0</v>
      </c>
      <c r="W736" s="90">
        <f>W737+W738+W739</f>
        <v>0</v>
      </c>
    </row>
    <row r="737" spans="1:23" s="308" customFormat="1" ht="47.25">
      <c r="A737" s="835"/>
      <c r="B737" s="347" t="s">
        <v>1267</v>
      </c>
      <c r="C737" s="393"/>
      <c r="D737" s="393"/>
      <c r="E737" s="421" t="s">
        <v>396</v>
      </c>
      <c r="F737" s="421" t="s">
        <v>396</v>
      </c>
      <c r="G737" s="82" t="s">
        <v>405</v>
      </c>
      <c r="H737" s="396">
        <v>622</v>
      </c>
      <c r="I737" s="713"/>
      <c r="J737" s="446"/>
      <c r="K737" s="393"/>
      <c r="L737" s="90">
        <v>4.5</v>
      </c>
      <c r="M737" s="90">
        <v>0</v>
      </c>
      <c r="N737" s="15">
        <v>0</v>
      </c>
      <c r="O737" s="15">
        <f t="shared" si="432"/>
        <v>0</v>
      </c>
      <c r="P737" s="15"/>
      <c r="Q737" s="15"/>
      <c r="R737" s="15">
        <f t="shared" si="433"/>
        <v>0</v>
      </c>
      <c r="S737" s="15"/>
      <c r="T737" s="15"/>
      <c r="U737" s="15">
        <f t="shared" si="434"/>
        <v>0</v>
      </c>
      <c r="V737" s="15"/>
      <c r="W737" s="9"/>
    </row>
    <row r="738" spans="1:23" s="308" customFormat="1" ht="31.5">
      <c r="A738" s="835"/>
      <c r="B738" s="348" t="s">
        <v>1265</v>
      </c>
      <c r="C738" s="393"/>
      <c r="D738" s="393"/>
      <c r="E738" s="421" t="s">
        <v>264</v>
      </c>
      <c r="F738" s="421" t="s">
        <v>103</v>
      </c>
      <c r="G738" s="82" t="s">
        <v>420</v>
      </c>
      <c r="H738" s="396">
        <v>622</v>
      </c>
      <c r="I738" s="713"/>
      <c r="J738" s="446"/>
      <c r="K738" s="393"/>
      <c r="L738" s="90">
        <v>270</v>
      </c>
      <c r="M738" s="90">
        <v>0</v>
      </c>
      <c r="N738" s="15">
        <v>0</v>
      </c>
      <c r="O738" s="15">
        <f t="shared" si="432"/>
        <v>0</v>
      </c>
      <c r="P738" s="15">
        <v>0</v>
      </c>
      <c r="Q738" s="15">
        <v>0</v>
      </c>
      <c r="R738" s="15">
        <f t="shared" si="433"/>
        <v>0</v>
      </c>
      <c r="S738" s="15">
        <v>0</v>
      </c>
      <c r="T738" s="15">
        <v>0</v>
      </c>
      <c r="U738" s="15">
        <f t="shared" si="434"/>
        <v>0</v>
      </c>
      <c r="V738" s="15">
        <v>0</v>
      </c>
      <c r="W738" s="9"/>
    </row>
    <row r="739" spans="1:23" s="308" customFormat="1" ht="31.5">
      <c r="A739" s="836"/>
      <c r="B739" s="349" t="s">
        <v>1266</v>
      </c>
      <c r="C739" s="393"/>
      <c r="D739" s="393"/>
      <c r="E739" s="421" t="s">
        <v>264</v>
      </c>
      <c r="F739" s="421" t="s">
        <v>103</v>
      </c>
      <c r="G739" s="82" t="s">
        <v>287</v>
      </c>
      <c r="H739" s="396">
        <v>622</v>
      </c>
      <c r="I739" s="713"/>
      <c r="J739" s="446"/>
      <c r="K739" s="393"/>
      <c r="L739" s="90">
        <v>40</v>
      </c>
      <c r="M739" s="90">
        <v>0</v>
      </c>
      <c r="N739" s="15">
        <v>0</v>
      </c>
      <c r="O739" s="15">
        <f t="shared" si="432"/>
        <v>0</v>
      </c>
      <c r="P739" s="15">
        <v>0</v>
      </c>
      <c r="Q739" s="15">
        <v>0</v>
      </c>
      <c r="R739" s="15">
        <f t="shared" si="433"/>
        <v>0</v>
      </c>
      <c r="S739" s="15">
        <v>0</v>
      </c>
      <c r="T739" s="15">
        <v>0</v>
      </c>
      <c r="U739" s="15">
        <f t="shared" si="434"/>
        <v>0</v>
      </c>
      <c r="V739" s="15">
        <v>0</v>
      </c>
      <c r="W739" s="9"/>
    </row>
    <row r="740" spans="1:23" s="308" customFormat="1">
      <c r="A740" s="834" t="s">
        <v>427</v>
      </c>
      <c r="B740" s="349" t="s">
        <v>416</v>
      </c>
      <c r="C740" s="393"/>
      <c r="D740" s="393"/>
      <c r="E740" s="421"/>
      <c r="F740" s="421"/>
      <c r="G740" s="421"/>
      <c r="H740" s="396"/>
      <c r="I740" s="713"/>
      <c r="J740" s="446"/>
      <c r="K740" s="393"/>
      <c r="L740" s="90"/>
      <c r="M740" s="90"/>
      <c r="N740" s="15"/>
      <c r="O740" s="15"/>
      <c r="P740" s="90"/>
      <c r="Q740" s="90"/>
      <c r="R740" s="15"/>
      <c r="S740" s="90"/>
      <c r="T740" s="90"/>
      <c r="U740" s="15"/>
      <c r="V740" s="90"/>
      <c r="W740" s="90"/>
    </row>
    <row r="741" spans="1:23" s="308" customFormat="1" ht="31.5">
      <c r="A741" s="835"/>
      <c r="B741" s="347" t="s">
        <v>613</v>
      </c>
      <c r="C741" s="393"/>
      <c r="D741" s="393"/>
      <c r="E741" s="421" t="s">
        <v>104</v>
      </c>
      <c r="F741" s="421" t="s">
        <v>103</v>
      </c>
      <c r="G741" s="82" t="s">
        <v>401</v>
      </c>
      <c r="H741" s="396">
        <v>622</v>
      </c>
      <c r="I741" s="713"/>
      <c r="J741" s="446"/>
      <c r="K741" s="393"/>
      <c r="L741" s="90">
        <v>26</v>
      </c>
      <c r="M741" s="90">
        <v>24.3</v>
      </c>
      <c r="N741" s="15">
        <v>24.3</v>
      </c>
      <c r="O741" s="15">
        <f t="shared" si="432"/>
        <v>25.3</v>
      </c>
      <c r="P741" s="15">
        <v>25.3</v>
      </c>
      <c r="Q741" s="15"/>
      <c r="R741" s="15">
        <f t="shared" si="433"/>
        <v>26.5</v>
      </c>
      <c r="S741" s="15">
        <v>26.5</v>
      </c>
      <c r="T741" s="15"/>
      <c r="U741" s="15">
        <f t="shared" si="434"/>
        <v>26</v>
      </c>
      <c r="V741" s="15">
        <v>26</v>
      </c>
      <c r="W741" s="9"/>
    </row>
    <row r="742" spans="1:23" s="308" customFormat="1" ht="47.25">
      <c r="A742" s="835"/>
      <c r="B742" s="348" t="s">
        <v>1267</v>
      </c>
      <c r="C742" s="393"/>
      <c r="D742" s="393"/>
      <c r="E742" s="421" t="s">
        <v>396</v>
      </c>
      <c r="F742" s="421" t="s">
        <v>396</v>
      </c>
      <c r="G742" s="82" t="s">
        <v>405</v>
      </c>
      <c r="H742" s="396">
        <v>622</v>
      </c>
      <c r="I742" s="713"/>
      <c r="J742" s="446"/>
      <c r="K742" s="393"/>
      <c r="L742" s="90">
        <v>5.4</v>
      </c>
      <c r="M742" s="90">
        <v>0</v>
      </c>
      <c r="N742" s="15">
        <v>0</v>
      </c>
      <c r="O742" s="15">
        <f t="shared" si="432"/>
        <v>0</v>
      </c>
      <c r="P742" s="15"/>
      <c r="Q742" s="15"/>
      <c r="R742" s="15">
        <f t="shared" si="433"/>
        <v>0</v>
      </c>
      <c r="S742" s="15"/>
      <c r="T742" s="15"/>
      <c r="U742" s="15">
        <f t="shared" si="434"/>
        <v>0</v>
      </c>
      <c r="V742" s="15"/>
      <c r="W742" s="9"/>
    </row>
    <row r="743" spans="1:23" s="308" customFormat="1" ht="31.5">
      <c r="A743" s="835"/>
      <c r="B743" s="348" t="s">
        <v>1265</v>
      </c>
      <c r="C743" s="393"/>
      <c r="D743" s="393"/>
      <c r="E743" s="421" t="s">
        <v>264</v>
      </c>
      <c r="F743" s="421" t="s">
        <v>103</v>
      </c>
      <c r="G743" s="82" t="s">
        <v>420</v>
      </c>
      <c r="H743" s="396">
        <v>622</v>
      </c>
      <c r="I743" s="713"/>
      <c r="J743" s="446"/>
      <c r="K743" s="393"/>
      <c r="L743" s="90">
        <v>377.1</v>
      </c>
      <c r="M743" s="90">
        <v>11.8</v>
      </c>
      <c r="N743" s="15">
        <v>11.8</v>
      </c>
      <c r="O743" s="15">
        <f t="shared" si="432"/>
        <v>0</v>
      </c>
      <c r="P743" s="15"/>
      <c r="Q743" s="15"/>
      <c r="R743" s="15">
        <f t="shared" si="433"/>
        <v>0</v>
      </c>
      <c r="S743" s="15"/>
      <c r="T743" s="15"/>
      <c r="U743" s="15">
        <f t="shared" si="434"/>
        <v>0</v>
      </c>
      <c r="V743" s="15"/>
      <c r="W743" s="9"/>
    </row>
    <row r="744" spans="1:23" s="308" customFormat="1" ht="47.25">
      <c r="A744" s="836"/>
      <c r="B744" s="349" t="s">
        <v>1272</v>
      </c>
      <c r="C744" s="393"/>
      <c r="D744" s="393"/>
      <c r="E744" s="421" t="s">
        <v>89</v>
      </c>
      <c r="F744" s="421" t="s">
        <v>369</v>
      </c>
      <c r="G744" s="82" t="s">
        <v>404</v>
      </c>
      <c r="H744" s="396">
        <v>622</v>
      </c>
      <c r="I744" s="713"/>
      <c r="J744" s="446"/>
      <c r="K744" s="393"/>
      <c r="L744" s="90">
        <v>31.5</v>
      </c>
      <c r="M744" s="90">
        <v>66.5</v>
      </c>
      <c r="N744" s="15">
        <v>33.299999999999997</v>
      </c>
      <c r="O744" s="15">
        <f t="shared" si="432"/>
        <v>70</v>
      </c>
      <c r="P744" s="15">
        <v>70</v>
      </c>
      <c r="Q744" s="15"/>
      <c r="R744" s="15">
        <f t="shared" si="433"/>
        <v>70</v>
      </c>
      <c r="S744" s="15">
        <v>70</v>
      </c>
      <c r="T744" s="15"/>
      <c r="U744" s="15">
        <f t="shared" si="434"/>
        <v>70</v>
      </c>
      <c r="V744" s="15">
        <v>70</v>
      </c>
      <c r="W744" s="9"/>
    </row>
    <row r="745" spans="1:23" s="308" customFormat="1">
      <c r="A745" s="754" t="s">
        <v>428</v>
      </c>
      <c r="B745" s="433" t="s">
        <v>1276</v>
      </c>
      <c r="C745" s="446"/>
      <c r="D745" s="393"/>
      <c r="E745" s="421"/>
      <c r="F745" s="421"/>
      <c r="G745" s="82"/>
      <c r="H745" s="396"/>
      <c r="I745" s="713"/>
      <c r="J745" s="446"/>
      <c r="K745" s="393"/>
      <c r="L745" s="15"/>
      <c r="M745" s="15"/>
      <c r="N745" s="15"/>
      <c r="O745" s="15"/>
      <c r="P745" s="15"/>
      <c r="Q745" s="15"/>
      <c r="R745" s="15"/>
      <c r="S745" s="15"/>
      <c r="T745" s="15"/>
      <c r="U745" s="15"/>
      <c r="V745" s="15"/>
      <c r="W745" s="15"/>
    </row>
    <row r="746" spans="1:23" s="308" customFormat="1" ht="31.5">
      <c r="A746" s="755"/>
      <c r="B746" s="347" t="s">
        <v>1277</v>
      </c>
      <c r="C746" s="446"/>
      <c r="D746" s="393"/>
      <c r="E746" s="421" t="s">
        <v>104</v>
      </c>
      <c r="F746" s="421" t="s">
        <v>91</v>
      </c>
      <c r="G746" s="82" t="s">
        <v>974</v>
      </c>
      <c r="H746" s="396">
        <v>622</v>
      </c>
      <c r="I746" s="713"/>
      <c r="J746" s="446"/>
      <c r="K746" s="393"/>
      <c r="L746" s="15">
        <v>39.6</v>
      </c>
      <c r="M746" s="15">
        <v>41.8</v>
      </c>
      <c r="N746" s="15">
        <v>41.8</v>
      </c>
      <c r="O746" s="15">
        <f t="shared" ref="O746:O753" si="435">SUM(P746:Q746)</f>
        <v>42.9</v>
      </c>
      <c r="P746" s="15">
        <v>42.9</v>
      </c>
      <c r="Q746" s="15"/>
      <c r="R746" s="15">
        <f t="shared" ref="R746:R753" si="436">SUM(S746:T746)</f>
        <v>44.4</v>
      </c>
      <c r="S746" s="15">
        <v>44.4</v>
      </c>
      <c r="T746" s="15"/>
      <c r="U746" s="15">
        <f t="shared" ref="U746:U753" si="437">SUM(V746:W746)</f>
        <v>44.6</v>
      </c>
      <c r="V746" s="15">
        <v>44.6</v>
      </c>
      <c r="W746" s="9"/>
    </row>
    <row r="747" spans="1:23" s="308" customFormat="1" ht="47.25">
      <c r="A747" s="755"/>
      <c r="B747" s="348" t="s">
        <v>1267</v>
      </c>
      <c r="C747" s="446"/>
      <c r="D747" s="393"/>
      <c r="E747" s="421" t="s">
        <v>396</v>
      </c>
      <c r="F747" s="421" t="s">
        <v>396</v>
      </c>
      <c r="G747" s="82" t="s">
        <v>405</v>
      </c>
      <c r="H747" s="396">
        <v>622</v>
      </c>
      <c r="I747" s="713"/>
      <c r="J747" s="446"/>
      <c r="K747" s="393"/>
      <c r="L747" s="15">
        <v>27</v>
      </c>
      <c r="M747" s="15">
        <v>28.5</v>
      </c>
      <c r="N747" s="15">
        <v>23.8</v>
      </c>
      <c r="O747" s="15">
        <f t="shared" si="435"/>
        <v>38</v>
      </c>
      <c r="P747" s="15">
        <v>38</v>
      </c>
      <c r="Q747" s="15"/>
      <c r="R747" s="15">
        <f t="shared" si="436"/>
        <v>38</v>
      </c>
      <c r="S747" s="15">
        <v>38</v>
      </c>
      <c r="T747" s="15"/>
      <c r="U747" s="15">
        <f t="shared" si="437"/>
        <v>39</v>
      </c>
      <c r="V747" s="15">
        <v>39</v>
      </c>
      <c r="W747" s="9"/>
    </row>
    <row r="748" spans="1:23" s="308" customFormat="1" ht="31.5">
      <c r="A748" s="755"/>
      <c r="B748" s="348" t="s">
        <v>1265</v>
      </c>
      <c r="C748" s="446"/>
      <c r="D748" s="393"/>
      <c r="E748" s="421" t="s">
        <v>264</v>
      </c>
      <c r="F748" s="421" t="s">
        <v>103</v>
      </c>
      <c r="G748" s="82" t="s">
        <v>420</v>
      </c>
      <c r="H748" s="396">
        <v>622</v>
      </c>
      <c r="I748" s="713"/>
      <c r="J748" s="446"/>
      <c r="K748" s="393"/>
      <c r="L748" s="15">
        <v>782.1</v>
      </c>
      <c r="M748" s="15">
        <v>11.8</v>
      </c>
      <c r="N748" s="15">
        <v>11.8</v>
      </c>
      <c r="O748" s="15">
        <f t="shared" si="435"/>
        <v>0</v>
      </c>
      <c r="P748" s="15">
        <v>0</v>
      </c>
      <c r="Q748" s="15">
        <v>0</v>
      </c>
      <c r="R748" s="15">
        <f t="shared" si="436"/>
        <v>0</v>
      </c>
      <c r="S748" s="15">
        <v>0</v>
      </c>
      <c r="T748" s="15">
        <v>0</v>
      </c>
      <c r="U748" s="15">
        <v>0</v>
      </c>
      <c r="V748" s="15">
        <v>0</v>
      </c>
      <c r="W748" s="9">
        <v>0</v>
      </c>
    </row>
    <row r="749" spans="1:23" s="308" customFormat="1" ht="31.5">
      <c r="A749" s="755"/>
      <c r="B749" s="348" t="s">
        <v>1266</v>
      </c>
      <c r="C749" s="446"/>
      <c r="D749" s="393"/>
      <c r="E749" s="421" t="s">
        <v>264</v>
      </c>
      <c r="F749" s="421" t="s">
        <v>103</v>
      </c>
      <c r="G749" s="82" t="s">
        <v>1271</v>
      </c>
      <c r="H749" s="396">
        <v>622</v>
      </c>
      <c r="I749" s="713"/>
      <c r="J749" s="446"/>
      <c r="K749" s="393"/>
      <c r="L749" s="15">
        <v>152</v>
      </c>
      <c r="M749" s="15">
        <v>79.8</v>
      </c>
      <c r="N749" s="15">
        <v>79.8</v>
      </c>
      <c r="O749" s="15">
        <f t="shared" si="435"/>
        <v>0</v>
      </c>
      <c r="P749" s="15">
        <v>0</v>
      </c>
      <c r="Q749" s="15">
        <v>0</v>
      </c>
      <c r="R749" s="15">
        <f t="shared" si="436"/>
        <v>0</v>
      </c>
      <c r="S749" s="15">
        <v>0</v>
      </c>
      <c r="T749" s="15">
        <v>0</v>
      </c>
      <c r="U749" s="15">
        <f t="shared" si="437"/>
        <v>0</v>
      </c>
      <c r="V749" s="15">
        <v>0</v>
      </c>
      <c r="W749" s="9">
        <v>0</v>
      </c>
    </row>
    <row r="750" spans="1:23" s="308" customFormat="1">
      <c r="A750" s="755"/>
      <c r="B750" s="348" t="s">
        <v>386</v>
      </c>
      <c r="C750" s="446"/>
      <c r="D750" s="393"/>
      <c r="E750" s="421" t="s">
        <v>264</v>
      </c>
      <c r="F750" s="421" t="s">
        <v>103</v>
      </c>
      <c r="G750" s="82" t="s">
        <v>409</v>
      </c>
      <c r="H750" s="396">
        <v>622</v>
      </c>
      <c r="I750" s="713"/>
      <c r="J750" s="446"/>
      <c r="K750" s="393"/>
      <c r="L750" s="15">
        <v>0</v>
      </c>
      <c r="M750" s="15">
        <v>412.5</v>
      </c>
      <c r="N750" s="15">
        <v>412.5</v>
      </c>
      <c r="O750" s="15">
        <f t="shared" si="435"/>
        <v>0</v>
      </c>
      <c r="P750" s="15"/>
      <c r="Q750" s="15"/>
      <c r="R750" s="15">
        <f t="shared" si="436"/>
        <v>0</v>
      </c>
      <c r="S750" s="15"/>
      <c r="T750" s="15"/>
      <c r="U750" s="15">
        <f t="shared" si="437"/>
        <v>0</v>
      </c>
      <c r="V750" s="15"/>
      <c r="W750" s="9"/>
    </row>
    <row r="751" spans="1:23" s="308" customFormat="1" ht="31.5">
      <c r="A751" s="755"/>
      <c r="B751" s="348" t="s">
        <v>1278</v>
      </c>
      <c r="C751" s="446"/>
      <c r="D751" s="393"/>
      <c r="E751" s="421" t="s">
        <v>264</v>
      </c>
      <c r="F751" s="421" t="s">
        <v>104</v>
      </c>
      <c r="G751" s="82" t="s">
        <v>477</v>
      </c>
      <c r="H751" s="396">
        <v>622</v>
      </c>
      <c r="I751" s="713"/>
      <c r="J751" s="446"/>
      <c r="K751" s="393"/>
      <c r="L751" s="15">
        <v>88</v>
      </c>
      <c r="M751" s="90">
        <v>30.6</v>
      </c>
      <c r="N751" s="15">
        <v>21.2</v>
      </c>
      <c r="O751" s="15">
        <f t="shared" si="435"/>
        <v>15.5</v>
      </c>
      <c r="P751" s="15">
        <v>15.5</v>
      </c>
      <c r="Q751" s="15"/>
      <c r="R751" s="15">
        <f t="shared" si="436"/>
        <v>18</v>
      </c>
      <c r="S751" s="15">
        <v>18</v>
      </c>
      <c r="T751" s="15"/>
      <c r="U751" s="15">
        <f t="shared" si="437"/>
        <v>18</v>
      </c>
      <c r="V751" s="15">
        <v>18</v>
      </c>
      <c r="W751" s="9"/>
    </row>
    <row r="752" spans="1:23" s="308" customFormat="1" ht="47.25">
      <c r="A752" s="755"/>
      <c r="B752" s="348" t="s">
        <v>1272</v>
      </c>
      <c r="C752" s="446"/>
      <c r="D752" s="393"/>
      <c r="E752" s="421" t="s">
        <v>89</v>
      </c>
      <c r="F752" s="421" t="s">
        <v>369</v>
      </c>
      <c r="G752" s="82" t="s">
        <v>404</v>
      </c>
      <c r="H752" s="396">
        <v>622</v>
      </c>
      <c r="I752" s="713"/>
      <c r="J752" s="446"/>
      <c r="K752" s="393"/>
      <c r="L752" s="15">
        <v>249.8</v>
      </c>
      <c r="M752" s="15">
        <v>228</v>
      </c>
      <c r="N752" s="15">
        <v>137.1</v>
      </c>
      <c r="O752" s="15">
        <f t="shared" si="435"/>
        <v>240</v>
      </c>
      <c r="P752" s="15">
        <v>240</v>
      </c>
      <c r="Q752" s="15"/>
      <c r="R752" s="15">
        <f t="shared" si="436"/>
        <v>240</v>
      </c>
      <c r="S752" s="15">
        <v>240</v>
      </c>
      <c r="T752" s="15"/>
      <c r="U752" s="15">
        <f t="shared" si="437"/>
        <v>240</v>
      </c>
      <c r="V752" s="15">
        <v>240</v>
      </c>
      <c r="W752" s="9"/>
    </row>
    <row r="753" spans="1:256" s="308" customFormat="1" ht="47.25">
      <c r="A753" s="755"/>
      <c r="B753" s="349" t="s">
        <v>1279</v>
      </c>
      <c r="C753" s="446"/>
      <c r="D753" s="393"/>
      <c r="E753" s="421" t="s">
        <v>89</v>
      </c>
      <c r="F753" s="421" t="s">
        <v>369</v>
      </c>
      <c r="G753" s="82" t="s">
        <v>968</v>
      </c>
      <c r="H753" s="396">
        <v>622</v>
      </c>
      <c r="I753" s="735"/>
      <c r="J753" s="446"/>
      <c r="K753" s="393"/>
      <c r="L753" s="15">
        <v>104.1</v>
      </c>
      <c r="M753" s="90">
        <v>23.7</v>
      </c>
      <c r="N753" s="15">
        <v>0</v>
      </c>
      <c r="O753" s="15">
        <f t="shared" si="435"/>
        <v>24.4</v>
      </c>
      <c r="P753" s="15">
        <v>24.4</v>
      </c>
      <c r="Q753" s="15"/>
      <c r="R753" s="15">
        <f t="shared" si="436"/>
        <v>25.2</v>
      </c>
      <c r="S753" s="15">
        <v>25.2</v>
      </c>
      <c r="T753" s="15"/>
      <c r="U753" s="15">
        <f t="shared" si="437"/>
        <v>25.3</v>
      </c>
      <c r="V753" s="15">
        <v>25.3</v>
      </c>
      <c r="W753" s="9"/>
    </row>
    <row r="754" spans="1:256" s="31" customFormat="1" ht="31.5">
      <c r="A754" s="59" t="s">
        <v>429</v>
      </c>
      <c r="B754" s="171" t="s">
        <v>430</v>
      </c>
      <c r="C754" s="188"/>
      <c r="D754" s="61"/>
      <c r="E754" s="61"/>
      <c r="F754" s="61"/>
      <c r="G754" s="188"/>
      <c r="H754" s="61"/>
      <c r="I754" s="188"/>
      <c r="J754" s="61"/>
      <c r="K754" s="61" t="s">
        <v>66</v>
      </c>
      <c r="L754" s="62">
        <f>SUM(L755,L781,L783,L786,L788)</f>
        <v>176200.5</v>
      </c>
      <c r="M754" s="62">
        <f t="shared" ref="M754:W754" si="438">SUM(M755,M781,M783,M786,M788)</f>
        <v>179789.69999999998</v>
      </c>
      <c r="N754" s="62">
        <f t="shared" si="438"/>
        <v>137299.70000000001</v>
      </c>
      <c r="O754" s="62">
        <f t="shared" si="438"/>
        <v>55285.299999999996</v>
      </c>
      <c r="P754" s="62">
        <f t="shared" si="438"/>
        <v>55285.299999999996</v>
      </c>
      <c r="Q754" s="62">
        <f t="shared" si="438"/>
        <v>0</v>
      </c>
      <c r="R754" s="62">
        <f t="shared" si="438"/>
        <v>58188.5</v>
      </c>
      <c r="S754" s="62">
        <f t="shared" si="438"/>
        <v>58188.5</v>
      </c>
      <c r="T754" s="62">
        <f t="shared" si="438"/>
        <v>0</v>
      </c>
      <c r="U754" s="62">
        <f t="shared" si="438"/>
        <v>59544.1</v>
      </c>
      <c r="V754" s="62">
        <f t="shared" si="438"/>
        <v>59544.1</v>
      </c>
      <c r="W754" s="62">
        <f t="shared" si="438"/>
        <v>0</v>
      </c>
      <c r="X754" s="26"/>
      <c r="Y754" s="26"/>
      <c r="Z754" s="26"/>
      <c r="AA754" s="26"/>
      <c r="AB754" s="26"/>
      <c r="AC754" s="26"/>
      <c r="AD754" s="26"/>
      <c r="AE754" s="26"/>
      <c r="AF754" s="26"/>
      <c r="AG754" s="26"/>
      <c r="AH754" s="26"/>
      <c r="AI754" s="26"/>
      <c r="AJ754" s="26"/>
      <c r="AK754" s="26"/>
      <c r="AL754" s="26"/>
      <c r="AM754" s="26"/>
      <c r="AN754" s="26"/>
      <c r="AO754" s="26"/>
      <c r="AP754" s="26"/>
      <c r="AQ754" s="26"/>
      <c r="AR754" s="26"/>
      <c r="AS754" s="26"/>
      <c r="AT754" s="26"/>
      <c r="AU754" s="26"/>
      <c r="AV754" s="26"/>
      <c r="AW754" s="26"/>
      <c r="AX754" s="26"/>
      <c r="AY754" s="26"/>
      <c r="AZ754" s="26"/>
      <c r="BA754" s="26"/>
      <c r="BB754" s="26"/>
      <c r="BC754" s="26"/>
      <c r="BD754" s="26"/>
      <c r="BE754" s="26"/>
      <c r="BF754" s="26"/>
      <c r="BG754" s="26"/>
      <c r="BH754" s="26"/>
      <c r="BI754" s="26"/>
      <c r="BJ754" s="26"/>
      <c r="BK754" s="26"/>
      <c r="BL754" s="26"/>
      <c r="BM754" s="26"/>
      <c r="BN754" s="26"/>
      <c r="BO754" s="26"/>
      <c r="BP754" s="26"/>
      <c r="BQ754" s="26"/>
      <c r="BR754" s="26"/>
      <c r="BS754" s="26"/>
      <c r="BT754" s="26"/>
      <c r="BU754" s="26"/>
      <c r="BV754" s="26"/>
      <c r="BW754" s="26"/>
      <c r="BX754" s="26"/>
      <c r="BY754" s="26"/>
      <c r="BZ754" s="26"/>
      <c r="CA754" s="26"/>
      <c r="CB754" s="26"/>
      <c r="CC754" s="26"/>
      <c r="CD754" s="26"/>
      <c r="CE754" s="26"/>
      <c r="CF754" s="26"/>
      <c r="CG754" s="26"/>
      <c r="CH754" s="26"/>
      <c r="CI754" s="26"/>
      <c r="CJ754" s="26"/>
      <c r="CK754" s="26"/>
      <c r="CL754" s="26"/>
      <c r="CM754" s="26"/>
      <c r="CN754" s="26"/>
      <c r="CO754" s="26"/>
      <c r="CP754" s="26"/>
      <c r="CQ754" s="26"/>
      <c r="CR754" s="26"/>
      <c r="CS754" s="26"/>
      <c r="CT754" s="26"/>
      <c r="CU754" s="26"/>
      <c r="CV754" s="26"/>
      <c r="CW754" s="26"/>
      <c r="CX754" s="26"/>
      <c r="CY754" s="26"/>
      <c r="CZ754" s="26"/>
      <c r="DA754" s="26"/>
      <c r="DB754" s="26"/>
      <c r="DC754" s="26"/>
      <c r="DD754" s="26"/>
      <c r="DE754" s="26"/>
      <c r="DF754" s="26"/>
      <c r="DG754" s="26"/>
      <c r="DH754" s="26"/>
      <c r="DI754" s="26"/>
      <c r="DJ754" s="26"/>
      <c r="DK754" s="26"/>
      <c r="DL754" s="26"/>
      <c r="DM754" s="26"/>
      <c r="DN754" s="26"/>
      <c r="DO754" s="26"/>
      <c r="DP754" s="26"/>
      <c r="DQ754" s="26"/>
      <c r="DR754" s="26"/>
      <c r="DS754" s="26"/>
      <c r="DT754" s="26"/>
      <c r="DU754" s="26"/>
      <c r="DV754" s="26"/>
      <c r="DW754" s="26"/>
      <c r="DX754" s="26"/>
      <c r="DY754" s="26"/>
      <c r="DZ754" s="26"/>
      <c r="EA754" s="26"/>
      <c r="EB754" s="26"/>
      <c r="EC754" s="26"/>
      <c r="ED754" s="26"/>
      <c r="EE754" s="26"/>
      <c r="EF754" s="26"/>
      <c r="EG754" s="26"/>
      <c r="EH754" s="26"/>
      <c r="EI754" s="26"/>
      <c r="EJ754" s="26"/>
      <c r="EK754" s="26"/>
      <c r="EL754" s="26"/>
      <c r="EM754" s="26"/>
      <c r="EN754" s="26"/>
      <c r="EO754" s="26"/>
      <c r="EP754" s="26"/>
      <c r="EQ754" s="26"/>
      <c r="ER754" s="26"/>
      <c r="ES754" s="26"/>
      <c r="ET754" s="26"/>
      <c r="EU754" s="26"/>
      <c r="EV754" s="26"/>
      <c r="EW754" s="26"/>
      <c r="EX754" s="26"/>
      <c r="EY754" s="26"/>
      <c r="EZ754" s="26"/>
      <c r="FA754" s="26"/>
      <c r="FB754" s="26"/>
      <c r="FC754" s="26"/>
      <c r="FD754" s="26"/>
      <c r="FE754" s="26"/>
      <c r="FF754" s="26"/>
      <c r="FG754" s="26"/>
      <c r="FH754" s="26"/>
      <c r="FI754" s="26"/>
      <c r="FJ754" s="26"/>
      <c r="FK754" s="26"/>
      <c r="FL754" s="26"/>
      <c r="FM754" s="26"/>
      <c r="FN754" s="26"/>
      <c r="FO754" s="26"/>
      <c r="FP754" s="26"/>
      <c r="FQ754" s="26"/>
      <c r="FR754" s="26"/>
      <c r="FS754" s="26"/>
      <c r="FT754" s="26"/>
      <c r="FU754" s="26"/>
      <c r="FV754" s="26"/>
      <c r="FW754" s="26"/>
      <c r="FX754" s="26"/>
      <c r="FY754" s="26"/>
      <c r="FZ754" s="26"/>
      <c r="GA754" s="26"/>
      <c r="GB754" s="26"/>
      <c r="GC754" s="26"/>
      <c r="GD754" s="26"/>
      <c r="GE754" s="26"/>
      <c r="GF754" s="26"/>
      <c r="GG754" s="26"/>
      <c r="GH754" s="26"/>
      <c r="GI754" s="26"/>
      <c r="GJ754" s="26"/>
      <c r="GK754" s="26"/>
      <c r="GL754" s="26"/>
      <c r="GM754" s="26"/>
      <c r="GN754" s="26"/>
      <c r="GO754" s="26"/>
      <c r="GP754" s="26"/>
      <c r="GQ754" s="26"/>
      <c r="GR754" s="26"/>
      <c r="GS754" s="26"/>
      <c r="GT754" s="26"/>
      <c r="GU754" s="26"/>
      <c r="GV754" s="26"/>
      <c r="GW754" s="26"/>
      <c r="GX754" s="26"/>
      <c r="GY754" s="26"/>
      <c r="GZ754" s="26"/>
      <c r="HA754" s="26"/>
      <c r="HB754" s="26"/>
      <c r="HC754" s="26"/>
      <c r="HD754" s="26"/>
      <c r="HE754" s="26"/>
      <c r="HF754" s="26"/>
      <c r="HG754" s="26"/>
      <c r="HH754" s="26"/>
      <c r="HI754" s="26"/>
      <c r="HJ754" s="26"/>
      <c r="HK754" s="26"/>
      <c r="HL754" s="26"/>
      <c r="HM754" s="26"/>
      <c r="HN754" s="26"/>
      <c r="HO754" s="26"/>
      <c r="HP754" s="26"/>
      <c r="HQ754" s="26"/>
      <c r="HR754" s="26"/>
      <c r="HS754" s="26"/>
      <c r="HT754" s="26"/>
      <c r="HU754" s="26"/>
      <c r="HV754" s="26"/>
      <c r="HW754" s="26"/>
      <c r="HX754" s="26"/>
      <c r="HY754" s="26"/>
      <c r="HZ754" s="26"/>
      <c r="IA754" s="26"/>
      <c r="IB754" s="26"/>
      <c r="IC754" s="26"/>
      <c r="ID754" s="26"/>
      <c r="IE754" s="26"/>
      <c r="IF754" s="26"/>
      <c r="IG754" s="26"/>
      <c r="IH754" s="26"/>
      <c r="II754" s="26"/>
      <c r="IJ754" s="26"/>
      <c r="IK754" s="26"/>
      <c r="IL754" s="26"/>
      <c r="IM754" s="26"/>
      <c r="IN754" s="26"/>
      <c r="IO754" s="26"/>
      <c r="IP754" s="26"/>
      <c r="IQ754" s="26"/>
      <c r="IR754" s="26"/>
      <c r="IS754" s="26"/>
      <c r="IT754" s="26"/>
      <c r="IU754" s="26"/>
      <c r="IV754" s="26"/>
    </row>
    <row r="755" spans="1:256" s="31" customFormat="1">
      <c r="A755" s="136" t="s">
        <v>9</v>
      </c>
      <c r="B755" s="830" t="s">
        <v>71</v>
      </c>
      <c r="C755" s="830"/>
      <c r="D755" s="830"/>
      <c r="E755" s="830"/>
      <c r="F755" s="830"/>
      <c r="G755" s="830"/>
      <c r="H755" s="830"/>
      <c r="I755" s="830"/>
      <c r="J755" s="830"/>
      <c r="K755" s="830"/>
      <c r="L755" s="137">
        <f>L756+L766+L773</f>
        <v>151136.20000000001</v>
      </c>
      <c r="M755" s="137">
        <f t="shared" ref="M755:W755" si="439">M756+M766+M773</f>
        <v>161309.79999999999</v>
      </c>
      <c r="N755" s="137">
        <f t="shared" si="439"/>
        <v>125178.6</v>
      </c>
      <c r="O755" s="137">
        <f t="shared" si="439"/>
        <v>44347.1</v>
      </c>
      <c r="P755" s="137">
        <f t="shared" si="439"/>
        <v>44347.1</v>
      </c>
      <c r="Q755" s="137">
        <f t="shared" si="439"/>
        <v>0</v>
      </c>
      <c r="R755" s="137">
        <f t="shared" si="439"/>
        <v>46830.7</v>
      </c>
      <c r="S755" s="137">
        <f t="shared" si="439"/>
        <v>46830.7</v>
      </c>
      <c r="T755" s="137">
        <f t="shared" si="439"/>
        <v>0</v>
      </c>
      <c r="U755" s="137">
        <f t="shared" si="439"/>
        <v>47918.5</v>
      </c>
      <c r="V755" s="137">
        <f t="shared" si="439"/>
        <v>47918.5</v>
      </c>
      <c r="W755" s="137">
        <f t="shared" si="439"/>
        <v>0</v>
      </c>
      <c r="X755" s="138"/>
      <c r="Y755" s="138"/>
      <c r="Z755" s="138"/>
      <c r="AA755" s="138"/>
      <c r="AB755" s="138"/>
      <c r="AC755" s="138"/>
      <c r="AD755" s="138"/>
      <c r="AE755" s="138"/>
      <c r="AF755" s="138"/>
      <c r="AG755" s="138"/>
      <c r="AH755" s="138"/>
      <c r="AI755" s="138"/>
      <c r="AJ755" s="138"/>
      <c r="AK755" s="138"/>
      <c r="AL755" s="138"/>
      <c r="AM755" s="138"/>
      <c r="AN755" s="138"/>
      <c r="AO755" s="138"/>
      <c r="AP755" s="138"/>
      <c r="AQ755" s="138"/>
      <c r="AR755" s="138"/>
      <c r="AS755" s="138"/>
      <c r="AT755" s="138"/>
      <c r="AU755" s="138"/>
      <c r="AV755" s="138"/>
      <c r="AW755" s="138"/>
      <c r="AX755" s="138"/>
      <c r="AY755" s="138"/>
      <c r="AZ755" s="138"/>
      <c r="BA755" s="138"/>
      <c r="BB755" s="138"/>
      <c r="BC755" s="138"/>
      <c r="BD755" s="138"/>
      <c r="BE755" s="138"/>
      <c r="BF755" s="138"/>
      <c r="BG755" s="138"/>
      <c r="BH755" s="138"/>
      <c r="BI755" s="138"/>
      <c r="BJ755" s="138"/>
      <c r="BK755" s="138"/>
      <c r="BL755" s="138"/>
      <c r="BM755" s="138"/>
      <c r="BN755" s="138"/>
      <c r="BO755" s="138"/>
      <c r="BP755" s="138"/>
      <c r="BQ755" s="138"/>
      <c r="BR755" s="138"/>
      <c r="BS755" s="138"/>
      <c r="BT755" s="138"/>
      <c r="BU755" s="138"/>
      <c r="BV755" s="138"/>
      <c r="BW755" s="138"/>
      <c r="BX755" s="138"/>
      <c r="BY755" s="138"/>
      <c r="BZ755" s="138"/>
      <c r="CA755" s="138"/>
      <c r="CB755" s="138"/>
      <c r="CC755" s="138"/>
      <c r="CD755" s="138"/>
      <c r="CE755" s="138"/>
      <c r="CF755" s="138"/>
      <c r="CG755" s="138"/>
      <c r="CH755" s="138"/>
      <c r="CI755" s="138"/>
      <c r="CJ755" s="138"/>
      <c r="CK755" s="138"/>
      <c r="CL755" s="138"/>
      <c r="CM755" s="138"/>
      <c r="CN755" s="138"/>
      <c r="CO755" s="138"/>
      <c r="CP755" s="138"/>
      <c r="CQ755" s="138"/>
      <c r="CR755" s="138"/>
      <c r="CS755" s="138"/>
      <c r="CT755" s="138"/>
      <c r="CU755" s="138"/>
      <c r="CV755" s="138"/>
      <c r="CW755" s="138"/>
      <c r="CX755" s="138"/>
      <c r="CY755" s="138"/>
      <c r="CZ755" s="138"/>
      <c r="DA755" s="138"/>
      <c r="DB755" s="138"/>
      <c r="DC755" s="138"/>
      <c r="DD755" s="138"/>
      <c r="DE755" s="138"/>
      <c r="DF755" s="138"/>
      <c r="DG755" s="138"/>
      <c r="DH755" s="138"/>
      <c r="DI755" s="138"/>
      <c r="DJ755" s="138"/>
      <c r="DK755" s="138"/>
      <c r="DL755" s="138"/>
      <c r="DM755" s="138"/>
      <c r="DN755" s="138"/>
      <c r="DO755" s="138"/>
      <c r="DP755" s="138"/>
      <c r="DQ755" s="138"/>
      <c r="DR755" s="138"/>
      <c r="DS755" s="138"/>
      <c r="DT755" s="138"/>
      <c r="DU755" s="138"/>
      <c r="DV755" s="138"/>
      <c r="DW755" s="138"/>
      <c r="DX755" s="138"/>
      <c r="DY755" s="138"/>
      <c r="DZ755" s="138"/>
      <c r="EA755" s="138"/>
      <c r="EB755" s="138"/>
      <c r="EC755" s="138"/>
      <c r="ED755" s="138"/>
      <c r="EE755" s="138"/>
      <c r="EF755" s="138"/>
      <c r="EG755" s="138"/>
      <c r="EH755" s="138"/>
      <c r="EI755" s="138"/>
      <c r="EJ755" s="138"/>
      <c r="EK755" s="138"/>
      <c r="EL755" s="138"/>
      <c r="EM755" s="138"/>
      <c r="EN755" s="138"/>
      <c r="EO755" s="138"/>
      <c r="EP755" s="138"/>
      <c r="EQ755" s="138"/>
      <c r="ER755" s="138"/>
      <c r="ES755" s="138"/>
      <c r="ET755" s="138"/>
      <c r="EU755" s="138"/>
      <c r="EV755" s="138"/>
      <c r="EW755" s="138"/>
      <c r="EX755" s="138"/>
      <c r="EY755" s="138"/>
      <c r="EZ755" s="138"/>
      <c r="FA755" s="138"/>
      <c r="FB755" s="138"/>
      <c r="FC755" s="138"/>
      <c r="FD755" s="138"/>
      <c r="FE755" s="138"/>
      <c r="FF755" s="138"/>
      <c r="FG755" s="138"/>
      <c r="FH755" s="138"/>
      <c r="FI755" s="138"/>
      <c r="FJ755" s="138"/>
      <c r="FK755" s="138"/>
      <c r="FL755" s="138"/>
      <c r="FM755" s="138"/>
      <c r="FN755" s="138"/>
      <c r="FO755" s="138"/>
      <c r="FP755" s="138"/>
      <c r="FQ755" s="138"/>
      <c r="FR755" s="138"/>
      <c r="FS755" s="138"/>
      <c r="FT755" s="138"/>
      <c r="FU755" s="138"/>
      <c r="FV755" s="138"/>
      <c r="FW755" s="138"/>
      <c r="FX755" s="138"/>
      <c r="FY755" s="138"/>
      <c r="FZ755" s="138"/>
      <c r="GA755" s="138"/>
      <c r="GB755" s="138"/>
      <c r="GC755" s="138"/>
      <c r="GD755" s="138"/>
      <c r="GE755" s="138"/>
      <c r="GF755" s="138"/>
      <c r="GG755" s="138"/>
      <c r="GH755" s="138"/>
      <c r="GI755" s="138"/>
      <c r="GJ755" s="138"/>
      <c r="GK755" s="138"/>
      <c r="GL755" s="138"/>
      <c r="GM755" s="138"/>
      <c r="GN755" s="138"/>
      <c r="GO755" s="138"/>
      <c r="GP755" s="138"/>
      <c r="GQ755" s="138"/>
      <c r="GR755" s="138"/>
      <c r="GS755" s="138"/>
      <c r="GT755" s="138"/>
      <c r="GU755" s="138"/>
      <c r="GV755" s="138"/>
      <c r="GW755" s="138"/>
      <c r="GX755" s="138"/>
      <c r="GY755" s="138"/>
      <c r="GZ755" s="138"/>
      <c r="HA755" s="138"/>
      <c r="HB755" s="138"/>
      <c r="HC755" s="138"/>
      <c r="HD755" s="138"/>
      <c r="HE755" s="138"/>
      <c r="HF755" s="138"/>
      <c r="HG755" s="138"/>
      <c r="HH755" s="138"/>
      <c r="HI755" s="138"/>
      <c r="HJ755" s="138"/>
      <c r="HK755" s="138"/>
      <c r="HL755" s="138"/>
      <c r="HM755" s="138"/>
      <c r="HN755" s="138"/>
      <c r="HO755" s="138"/>
      <c r="HP755" s="138"/>
      <c r="HQ755" s="138"/>
      <c r="HR755" s="138"/>
      <c r="HS755" s="138"/>
      <c r="HT755" s="138"/>
      <c r="HU755" s="138"/>
      <c r="HV755" s="138"/>
      <c r="HW755" s="138"/>
      <c r="HX755" s="138"/>
      <c r="HY755" s="138"/>
      <c r="HZ755" s="138"/>
      <c r="IA755" s="138"/>
      <c r="IB755" s="138"/>
      <c r="IC755" s="138"/>
      <c r="ID755" s="138"/>
      <c r="IE755" s="138"/>
      <c r="IF755" s="138"/>
      <c r="IG755" s="138"/>
      <c r="IH755" s="138"/>
      <c r="II755" s="138"/>
      <c r="IJ755" s="138"/>
      <c r="IK755" s="138"/>
      <c r="IL755" s="138"/>
      <c r="IM755" s="138"/>
      <c r="IN755" s="138"/>
      <c r="IO755" s="138"/>
      <c r="IP755" s="138"/>
      <c r="IQ755" s="138"/>
      <c r="IR755" s="138"/>
      <c r="IS755" s="138"/>
      <c r="IT755" s="138"/>
      <c r="IU755" s="138"/>
      <c r="IV755" s="138"/>
    </row>
    <row r="756" spans="1:256" s="31" customFormat="1">
      <c r="A756" s="154" t="s">
        <v>58</v>
      </c>
      <c r="B756" s="168"/>
      <c r="C756" s="194"/>
      <c r="D756" s="147"/>
      <c r="E756" s="145"/>
      <c r="F756" s="145"/>
      <c r="G756" s="214"/>
      <c r="H756" s="145"/>
      <c r="I756" s="184"/>
      <c r="J756" s="146"/>
      <c r="K756" s="147"/>
      <c r="L756" s="149">
        <f>SUM(L757,L760,L763)</f>
        <v>22730.400000000001</v>
      </c>
      <c r="M756" s="149">
        <f t="shared" ref="M756:W756" si="440">SUM(M757,M760,M763)</f>
        <v>23031.8</v>
      </c>
      <c r="N756" s="149">
        <f t="shared" si="440"/>
        <v>15001.3</v>
      </c>
      <c r="O756" s="149">
        <f t="shared" si="440"/>
        <v>23337.3</v>
      </c>
      <c r="P756" s="149">
        <f t="shared" si="440"/>
        <v>23337.3</v>
      </c>
      <c r="Q756" s="149">
        <f t="shared" si="440"/>
        <v>0</v>
      </c>
      <c r="R756" s="149">
        <f t="shared" si="440"/>
        <v>24821.8</v>
      </c>
      <c r="S756" s="149">
        <f t="shared" si="440"/>
        <v>24821.8</v>
      </c>
      <c r="T756" s="149">
        <f t="shared" si="440"/>
        <v>0</v>
      </c>
      <c r="U756" s="149">
        <f t="shared" si="440"/>
        <v>25759.7</v>
      </c>
      <c r="V756" s="149">
        <f t="shared" si="440"/>
        <v>25759.7</v>
      </c>
      <c r="W756" s="149">
        <f t="shared" si="440"/>
        <v>0</v>
      </c>
      <c r="X756" s="151"/>
      <c r="Y756" s="151"/>
      <c r="Z756" s="151"/>
      <c r="AA756" s="151"/>
      <c r="AB756" s="151"/>
      <c r="AC756" s="151"/>
      <c r="AD756" s="151"/>
      <c r="AE756" s="151"/>
      <c r="AF756" s="151"/>
      <c r="AG756" s="151"/>
      <c r="AH756" s="151"/>
      <c r="AI756" s="151"/>
      <c r="AJ756" s="151"/>
      <c r="AK756" s="151"/>
      <c r="AL756" s="151"/>
      <c r="AM756" s="151"/>
      <c r="AN756" s="151"/>
      <c r="AO756" s="151"/>
      <c r="AP756" s="151"/>
      <c r="AQ756" s="151"/>
      <c r="AR756" s="151"/>
      <c r="AS756" s="151"/>
      <c r="AT756" s="151"/>
      <c r="AU756" s="151"/>
      <c r="AV756" s="151"/>
      <c r="AW756" s="151"/>
      <c r="AX756" s="151"/>
      <c r="AY756" s="151"/>
      <c r="AZ756" s="151"/>
      <c r="BA756" s="151"/>
      <c r="BB756" s="151"/>
      <c r="BC756" s="151"/>
      <c r="BD756" s="151"/>
      <c r="BE756" s="151"/>
      <c r="BF756" s="151"/>
      <c r="BG756" s="151"/>
      <c r="BH756" s="151"/>
      <c r="BI756" s="151"/>
      <c r="BJ756" s="151"/>
      <c r="BK756" s="151"/>
      <c r="BL756" s="151"/>
      <c r="BM756" s="151"/>
      <c r="BN756" s="151"/>
      <c r="BO756" s="151"/>
      <c r="BP756" s="151"/>
      <c r="BQ756" s="151"/>
      <c r="BR756" s="151"/>
      <c r="BS756" s="151"/>
      <c r="BT756" s="151"/>
      <c r="BU756" s="151"/>
      <c r="BV756" s="151"/>
      <c r="BW756" s="151"/>
      <c r="BX756" s="151"/>
      <c r="BY756" s="151"/>
      <c r="BZ756" s="151"/>
      <c r="CA756" s="151"/>
      <c r="CB756" s="151"/>
      <c r="CC756" s="151"/>
      <c r="CD756" s="151"/>
      <c r="CE756" s="151"/>
      <c r="CF756" s="151"/>
      <c r="CG756" s="151"/>
      <c r="CH756" s="151"/>
      <c r="CI756" s="151"/>
      <c r="CJ756" s="151"/>
      <c r="CK756" s="151"/>
      <c r="CL756" s="151"/>
      <c r="CM756" s="151"/>
      <c r="CN756" s="151"/>
      <c r="CO756" s="151"/>
      <c r="CP756" s="151"/>
      <c r="CQ756" s="151"/>
      <c r="CR756" s="151"/>
      <c r="CS756" s="151"/>
      <c r="CT756" s="151"/>
      <c r="CU756" s="151"/>
      <c r="CV756" s="151"/>
      <c r="CW756" s="151"/>
      <c r="CX756" s="151"/>
      <c r="CY756" s="151"/>
      <c r="CZ756" s="151"/>
      <c r="DA756" s="151"/>
      <c r="DB756" s="151"/>
      <c r="DC756" s="151"/>
      <c r="DD756" s="151"/>
      <c r="DE756" s="151"/>
      <c r="DF756" s="151"/>
      <c r="DG756" s="151"/>
      <c r="DH756" s="151"/>
      <c r="DI756" s="151"/>
      <c r="DJ756" s="151"/>
      <c r="DK756" s="151"/>
      <c r="DL756" s="151"/>
      <c r="DM756" s="151"/>
      <c r="DN756" s="151"/>
      <c r="DO756" s="151"/>
      <c r="DP756" s="151"/>
      <c r="DQ756" s="151"/>
      <c r="DR756" s="151"/>
      <c r="DS756" s="151"/>
      <c r="DT756" s="151"/>
      <c r="DU756" s="151"/>
      <c r="DV756" s="151"/>
      <c r="DW756" s="151"/>
      <c r="DX756" s="151"/>
      <c r="DY756" s="151"/>
      <c r="DZ756" s="151"/>
      <c r="EA756" s="151"/>
      <c r="EB756" s="151"/>
      <c r="EC756" s="151"/>
      <c r="ED756" s="151"/>
      <c r="EE756" s="151"/>
      <c r="EF756" s="151"/>
      <c r="EG756" s="151"/>
      <c r="EH756" s="151"/>
      <c r="EI756" s="151"/>
      <c r="EJ756" s="151"/>
      <c r="EK756" s="151"/>
      <c r="EL756" s="151"/>
      <c r="EM756" s="151"/>
      <c r="EN756" s="151"/>
      <c r="EO756" s="151"/>
      <c r="EP756" s="151"/>
      <c r="EQ756" s="151"/>
      <c r="ER756" s="151"/>
      <c r="ES756" s="151"/>
      <c r="ET756" s="151"/>
      <c r="EU756" s="151"/>
      <c r="EV756" s="151"/>
      <c r="EW756" s="151"/>
      <c r="EX756" s="151"/>
      <c r="EY756" s="151"/>
      <c r="EZ756" s="151"/>
      <c r="FA756" s="151"/>
      <c r="FB756" s="151"/>
      <c r="FC756" s="151"/>
      <c r="FD756" s="151"/>
      <c r="FE756" s="151"/>
      <c r="FF756" s="151"/>
      <c r="FG756" s="151"/>
      <c r="FH756" s="151"/>
      <c r="FI756" s="151"/>
      <c r="FJ756" s="151"/>
      <c r="FK756" s="151"/>
      <c r="FL756" s="151"/>
      <c r="FM756" s="151"/>
      <c r="FN756" s="151"/>
      <c r="FO756" s="151"/>
      <c r="FP756" s="151"/>
      <c r="FQ756" s="151"/>
      <c r="FR756" s="151"/>
      <c r="FS756" s="151"/>
      <c r="FT756" s="151"/>
      <c r="FU756" s="151"/>
      <c r="FV756" s="151"/>
      <c r="FW756" s="151"/>
      <c r="FX756" s="151"/>
      <c r="FY756" s="151"/>
      <c r="FZ756" s="151"/>
      <c r="GA756" s="151"/>
      <c r="GB756" s="151"/>
      <c r="GC756" s="151"/>
      <c r="GD756" s="151"/>
      <c r="GE756" s="151"/>
      <c r="GF756" s="151"/>
      <c r="GG756" s="151"/>
      <c r="GH756" s="151"/>
      <c r="GI756" s="151"/>
      <c r="GJ756" s="151"/>
      <c r="GK756" s="151"/>
      <c r="GL756" s="151"/>
      <c r="GM756" s="151"/>
      <c r="GN756" s="151"/>
      <c r="GO756" s="151"/>
      <c r="GP756" s="151"/>
      <c r="GQ756" s="151"/>
      <c r="GR756" s="151"/>
      <c r="GS756" s="151"/>
      <c r="GT756" s="151"/>
      <c r="GU756" s="151"/>
      <c r="GV756" s="151"/>
      <c r="GW756" s="151"/>
      <c r="GX756" s="151"/>
      <c r="GY756" s="151"/>
      <c r="GZ756" s="151"/>
      <c r="HA756" s="151"/>
      <c r="HB756" s="151"/>
      <c r="HC756" s="151"/>
      <c r="HD756" s="151"/>
      <c r="HE756" s="151"/>
      <c r="HF756" s="151"/>
      <c r="HG756" s="151"/>
      <c r="HH756" s="151"/>
      <c r="HI756" s="151"/>
      <c r="HJ756" s="151"/>
      <c r="HK756" s="151"/>
      <c r="HL756" s="151"/>
      <c r="HM756" s="151"/>
      <c r="HN756" s="151"/>
      <c r="HO756" s="151"/>
      <c r="HP756" s="151"/>
      <c r="HQ756" s="151"/>
      <c r="HR756" s="151"/>
      <c r="HS756" s="151"/>
      <c r="HT756" s="151"/>
      <c r="HU756" s="151"/>
      <c r="HV756" s="151"/>
      <c r="HW756" s="151"/>
      <c r="HX756" s="151"/>
      <c r="HY756" s="151"/>
      <c r="HZ756" s="151"/>
      <c r="IA756" s="151"/>
      <c r="IB756" s="151"/>
      <c r="IC756" s="151"/>
      <c r="ID756" s="151"/>
      <c r="IE756" s="151"/>
      <c r="IF756" s="151"/>
      <c r="IG756" s="151"/>
      <c r="IH756" s="151"/>
      <c r="II756" s="151"/>
      <c r="IJ756" s="151"/>
      <c r="IK756" s="151"/>
      <c r="IL756" s="151"/>
      <c r="IM756" s="151"/>
      <c r="IN756" s="151"/>
      <c r="IO756" s="151"/>
      <c r="IP756" s="151"/>
      <c r="IQ756" s="151"/>
      <c r="IR756" s="151"/>
      <c r="IS756" s="151"/>
      <c r="IT756" s="151"/>
      <c r="IU756" s="151"/>
      <c r="IV756" s="151"/>
    </row>
    <row r="757" spans="1:256" s="29" customFormat="1">
      <c r="A757" s="46" t="s">
        <v>10</v>
      </c>
      <c r="B757" s="388" t="s">
        <v>72</v>
      </c>
      <c r="C757" s="399"/>
      <c r="D757" s="683"/>
      <c r="E757" s="682"/>
      <c r="F757" s="682"/>
      <c r="G757" s="398"/>
      <c r="H757" s="682"/>
      <c r="I757" s="185"/>
      <c r="J757" s="684"/>
      <c r="K757" s="683"/>
      <c r="L757" s="7">
        <f>SUM(L758:L759)</f>
        <v>20702.8</v>
      </c>
      <c r="M757" s="7">
        <f t="shared" ref="M757:W757" si="441">SUM(M758:M759)</f>
        <v>21295.8</v>
      </c>
      <c r="N757" s="7">
        <f t="shared" si="441"/>
        <v>13996</v>
      </c>
      <c r="O757" s="7">
        <f t="shared" si="441"/>
        <v>21564.3</v>
      </c>
      <c r="P757" s="7">
        <f t="shared" si="441"/>
        <v>21564.3</v>
      </c>
      <c r="Q757" s="7">
        <f t="shared" si="441"/>
        <v>0</v>
      </c>
      <c r="R757" s="7">
        <f t="shared" si="441"/>
        <v>22946.1</v>
      </c>
      <c r="S757" s="7">
        <f t="shared" si="441"/>
        <v>22946.1</v>
      </c>
      <c r="T757" s="7">
        <f t="shared" si="441"/>
        <v>0</v>
      </c>
      <c r="U757" s="7">
        <f t="shared" si="441"/>
        <v>23907.7</v>
      </c>
      <c r="V757" s="7">
        <f t="shared" si="441"/>
        <v>23907.7</v>
      </c>
      <c r="W757" s="7">
        <f t="shared" si="441"/>
        <v>0</v>
      </c>
    </row>
    <row r="758" spans="1:256" s="31" customFormat="1" ht="409.5">
      <c r="A758" s="406"/>
      <c r="B758" s="388" t="s">
        <v>72</v>
      </c>
      <c r="C758" s="5"/>
      <c r="D758" s="390"/>
      <c r="E758" s="421" t="s">
        <v>103</v>
      </c>
      <c r="F758" s="433">
        <v>13</v>
      </c>
      <c r="G758" s="398">
        <v>1620100190</v>
      </c>
      <c r="H758" s="396">
        <v>100</v>
      </c>
      <c r="I758" s="403" t="s">
        <v>1283</v>
      </c>
      <c r="J758" s="390" t="s">
        <v>431</v>
      </c>
      <c r="K758" s="390"/>
      <c r="L758" s="15">
        <v>17605</v>
      </c>
      <c r="M758" s="15">
        <v>18283.8</v>
      </c>
      <c r="N758" s="15">
        <v>12081.3</v>
      </c>
      <c r="O758" s="15">
        <f>P758+Q758</f>
        <v>18514.2</v>
      </c>
      <c r="P758" s="15">
        <v>18514.2</v>
      </c>
      <c r="Q758" s="15"/>
      <c r="R758" s="15">
        <f>S758+T758</f>
        <v>19774</v>
      </c>
      <c r="S758" s="15">
        <v>19774</v>
      </c>
      <c r="T758" s="15"/>
      <c r="U758" s="15">
        <f>V758+W758</f>
        <v>20563.7</v>
      </c>
      <c r="V758" s="15">
        <v>20563.7</v>
      </c>
      <c r="W758" s="9"/>
      <c r="X758" s="22"/>
      <c r="Y758" s="22"/>
      <c r="Z758" s="22"/>
      <c r="AA758" s="22"/>
      <c r="AB758" s="22"/>
      <c r="AC758" s="22"/>
      <c r="AD758" s="22"/>
      <c r="AE758" s="22"/>
      <c r="AF758" s="22"/>
      <c r="AG758" s="22"/>
      <c r="AH758" s="22"/>
      <c r="AI758" s="22"/>
      <c r="AJ758" s="22"/>
      <c r="AK758" s="22"/>
      <c r="AL758" s="22"/>
      <c r="AM758" s="22"/>
      <c r="AN758" s="22"/>
      <c r="AO758" s="22"/>
      <c r="AP758" s="22"/>
      <c r="AQ758" s="22"/>
      <c r="AR758" s="22"/>
      <c r="AS758" s="22"/>
      <c r="AT758" s="22"/>
      <c r="AU758" s="22"/>
      <c r="AV758" s="22"/>
      <c r="AW758" s="22"/>
      <c r="AX758" s="22"/>
      <c r="AY758" s="22"/>
      <c r="AZ758" s="22"/>
      <c r="BA758" s="22"/>
      <c r="BB758" s="22"/>
      <c r="BC758" s="22"/>
      <c r="BD758" s="22"/>
      <c r="BE758" s="22"/>
      <c r="BF758" s="22"/>
      <c r="BG758" s="22"/>
      <c r="BH758" s="22"/>
      <c r="BI758" s="22"/>
      <c r="BJ758" s="22"/>
      <c r="BK758" s="22"/>
      <c r="BL758" s="22"/>
      <c r="BM758" s="22"/>
      <c r="BN758" s="22"/>
      <c r="BO758" s="22"/>
      <c r="BP758" s="22"/>
      <c r="BQ758" s="22"/>
      <c r="BR758" s="22"/>
      <c r="BS758" s="22"/>
      <c r="BT758" s="22"/>
      <c r="BU758" s="22"/>
      <c r="BV758" s="22"/>
      <c r="BW758" s="22"/>
      <c r="BX758" s="22"/>
      <c r="BY758" s="22"/>
      <c r="BZ758" s="22"/>
      <c r="CA758" s="22"/>
      <c r="CB758" s="22"/>
      <c r="CC758" s="22"/>
      <c r="CD758" s="22"/>
      <c r="CE758" s="22"/>
      <c r="CF758" s="22"/>
      <c r="CG758" s="22"/>
      <c r="CH758" s="22"/>
      <c r="CI758" s="22"/>
      <c r="CJ758" s="22"/>
      <c r="CK758" s="22"/>
      <c r="CL758" s="22"/>
      <c r="CM758" s="22"/>
      <c r="CN758" s="22"/>
      <c r="CO758" s="22"/>
      <c r="CP758" s="22"/>
      <c r="CQ758" s="22"/>
      <c r="CR758" s="22"/>
      <c r="CS758" s="22"/>
      <c r="CT758" s="22"/>
      <c r="CU758" s="22"/>
      <c r="CV758" s="22"/>
      <c r="CW758" s="22"/>
      <c r="CX758" s="22"/>
      <c r="CY758" s="22"/>
      <c r="CZ758" s="22"/>
      <c r="DA758" s="22"/>
      <c r="DB758" s="22"/>
      <c r="DC758" s="22"/>
      <c r="DD758" s="22"/>
      <c r="DE758" s="22"/>
      <c r="DF758" s="22"/>
      <c r="DG758" s="22"/>
      <c r="DH758" s="22"/>
      <c r="DI758" s="22"/>
      <c r="DJ758" s="22"/>
      <c r="DK758" s="22"/>
      <c r="DL758" s="22"/>
      <c r="DM758" s="22"/>
      <c r="DN758" s="22"/>
      <c r="DO758" s="22"/>
      <c r="DP758" s="22"/>
      <c r="DQ758" s="22"/>
      <c r="DR758" s="22"/>
      <c r="DS758" s="22"/>
      <c r="DT758" s="22"/>
      <c r="DU758" s="22"/>
      <c r="DV758" s="22"/>
      <c r="DW758" s="22"/>
      <c r="DX758" s="22"/>
      <c r="DY758" s="22"/>
      <c r="DZ758" s="22"/>
      <c r="EA758" s="22"/>
      <c r="EB758" s="22"/>
      <c r="EC758" s="22"/>
      <c r="ED758" s="22"/>
      <c r="EE758" s="22"/>
      <c r="EF758" s="22"/>
      <c r="EG758" s="22"/>
      <c r="EH758" s="22"/>
      <c r="EI758" s="22"/>
      <c r="EJ758" s="22"/>
      <c r="EK758" s="22"/>
      <c r="EL758" s="22"/>
      <c r="EM758" s="22"/>
      <c r="EN758" s="22"/>
      <c r="EO758" s="22"/>
      <c r="EP758" s="22"/>
      <c r="EQ758" s="22"/>
      <c r="ER758" s="22"/>
      <c r="ES758" s="22"/>
      <c r="ET758" s="22"/>
      <c r="EU758" s="22"/>
      <c r="EV758" s="22"/>
      <c r="EW758" s="22"/>
      <c r="EX758" s="22"/>
      <c r="EY758" s="22"/>
      <c r="EZ758" s="22"/>
      <c r="FA758" s="22"/>
      <c r="FB758" s="22"/>
      <c r="FC758" s="22"/>
      <c r="FD758" s="22"/>
      <c r="FE758" s="22"/>
      <c r="FF758" s="22"/>
      <c r="FG758" s="22"/>
      <c r="FH758" s="22"/>
      <c r="FI758" s="22"/>
      <c r="FJ758" s="22"/>
      <c r="FK758" s="22"/>
      <c r="FL758" s="22"/>
      <c r="FM758" s="22"/>
      <c r="FN758" s="22"/>
      <c r="FO758" s="22"/>
      <c r="FP758" s="22"/>
      <c r="FQ758" s="22"/>
      <c r="FR758" s="22"/>
      <c r="FS758" s="22"/>
      <c r="FT758" s="22"/>
      <c r="FU758" s="22"/>
      <c r="FV758" s="22"/>
      <c r="FW758" s="22"/>
      <c r="FX758" s="22"/>
      <c r="FY758" s="22"/>
      <c r="FZ758" s="22"/>
      <c r="GA758" s="22"/>
      <c r="GB758" s="22"/>
      <c r="GC758" s="22"/>
      <c r="GD758" s="22"/>
      <c r="GE758" s="22"/>
      <c r="GF758" s="22"/>
      <c r="GG758" s="22"/>
      <c r="GH758" s="22"/>
      <c r="GI758" s="22"/>
      <c r="GJ758" s="22"/>
      <c r="GK758" s="22"/>
      <c r="GL758" s="22"/>
      <c r="GM758" s="22"/>
      <c r="GN758" s="22"/>
      <c r="GO758" s="22"/>
      <c r="GP758" s="22"/>
      <c r="GQ758" s="22"/>
      <c r="GR758" s="22"/>
      <c r="GS758" s="22"/>
      <c r="GT758" s="22"/>
      <c r="GU758" s="22"/>
      <c r="GV758" s="22"/>
      <c r="GW758" s="22"/>
      <c r="GX758" s="22"/>
      <c r="GY758" s="22"/>
      <c r="GZ758" s="22"/>
      <c r="HA758" s="22"/>
      <c r="HB758" s="22"/>
      <c r="HC758" s="22"/>
      <c r="HD758" s="22"/>
      <c r="HE758" s="22"/>
      <c r="HF758" s="22"/>
      <c r="HG758" s="22"/>
      <c r="HH758" s="22"/>
      <c r="HI758" s="22"/>
      <c r="HJ758" s="22"/>
      <c r="HK758" s="22"/>
      <c r="HL758" s="22"/>
      <c r="HM758" s="22"/>
      <c r="HN758" s="22"/>
      <c r="HO758" s="22"/>
      <c r="HP758" s="22"/>
      <c r="HQ758" s="22"/>
      <c r="HR758" s="22"/>
      <c r="HS758" s="22"/>
      <c r="HT758" s="22"/>
      <c r="HU758" s="22"/>
      <c r="HV758" s="22"/>
      <c r="HW758" s="22"/>
      <c r="HX758" s="22"/>
      <c r="HY758" s="22"/>
      <c r="HZ758" s="22"/>
      <c r="IA758" s="22"/>
      <c r="IB758" s="22"/>
      <c r="IC758" s="22"/>
      <c r="ID758" s="22"/>
      <c r="IE758" s="22"/>
      <c r="IF758" s="22"/>
      <c r="IG758" s="22"/>
      <c r="IH758" s="22"/>
      <c r="II758" s="22"/>
      <c r="IJ758" s="22"/>
      <c r="IK758" s="22"/>
      <c r="IL758" s="22"/>
      <c r="IM758" s="22"/>
      <c r="IN758" s="22"/>
      <c r="IO758" s="22"/>
      <c r="IP758" s="22"/>
      <c r="IQ758" s="22"/>
      <c r="IR758" s="22"/>
      <c r="IS758" s="22"/>
      <c r="IT758" s="22"/>
      <c r="IU758" s="22"/>
      <c r="IV758" s="22"/>
    </row>
    <row r="759" spans="1:256" s="279" customFormat="1" ht="378">
      <c r="A759" s="686"/>
      <c r="B759" s="682" t="s">
        <v>1773</v>
      </c>
      <c r="C759" s="679"/>
      <c r="D759" s="679"/>
      <c r="E759" s="680" t="s">
        <v>103</v>
      </c>
      <c r="F759" s="682">
        <v>13</v>
      </c>
      <c r="G759" s="682">
        <v>1620100590</v>
      </c>
      <c r="H759" s="685">
        <v>100</v>
      </c>
      <c r="I759" s="403" t="s">
        <v>1287</v>
      </c>
      <c r="J759" s="679" t="s">
        <v>1288</v>
      </c>
      <c r="K759" s="679"/>
      <c r="L759" s="15">
        <v>3097.8</v>
      </c>
      <c r="M759" s="15">
        <v>3012</v>
      </c>
      <c r="N759" s="15">
        <v>1914.7</v>
      </c>
      <c r="O759" s="15">
        <f>P759+Q759</f>
        <v>3050.1</v>
      </c>
      <c r="P759" s="15">
        <v>3050.1</v>
      </c>
      <c r="Q759" s="15"/>
      <c r="R759" s="15">
        <f>S759+T759</f>
        <v>3172.1</v>
      </c>
      <c r="S759" s="15">
        <v>3172.1</v>
      </c>
      <c r="T759" s="15"/>
      <c r="U759" s="15">
        <f>V759+W759</f>
        <v>3344</v>
      </c>
      <c r="V759" s="15">
        <v>3344</v>
      </c>
      <c r="W759" s="9"/>
    </row>
    <row r="760" spans="1:256" s="279" customFormat="1" ht="31.5">
      <c r="A760" s="686" t="s">
        <v>1203</v>
      </c>
      <c r="B760" s="388" t="s">
        <v>73</v>
      </c>
      <c r="C760" s="679"/>
      <c r="D760" s="679"/>
      <c r="E760" s="680"/>
      <c r="F760" s="682"/>
      <c r="G760" s="682"/>
      <c r="H760" s="685"/>
      <c r="I760" s="403"/>
      <c r="J760" s="679"/>
      <c r="K760" s="679"/>
      <c r="L760" s="15">
        <f>SUM(L761:L762)</f>
        <v>1992.7</v>
      </c>
      <c r="M760" s="15">
        <f t="shared" ref="M760:W760" si="442">SUM(M761:M762)</f>
        <v>1701.4</v>
      </c>
      <c r="N760" s="15">
        <f t="shared" si="442"/>
        <v>998</v>
      </c>
      <c r="O760" s="15">
        <f t="shared" si="442"/>
        <v>1773</v>
      </c>
      <c r="P760" s="15">
        <f t="shared" si="442"/>
        <v>1773</v>
      </c>
      <c r="Q760" s="15">
        <f t="shared" si="442"/>
        <v>0</v>
      </c>
      <c r="R760" s="15">
        <f t="shared" si="442"/>
        <v>1875.6999999999998</v>
      </c>
      <c r="S760" s="15">
        <f t="shared" si="442"/>
        <v>1875.6999999999998</v>
      </c>
      <c r="T760" s="15">
        <f t="shared" si="442"/>
        <v>0</v>
      </c>
      <c r="U760" s="15">
        <f t="shared" si="442"/>
        <v>1852</v>
      </c>
      <c r="V760" s="15">
        <f t="shared" si="442"/>
        <v>1852</v>
      </c>
      <c r="W760" s="15">
        <f t="shared" si="442"/>
        <v>0</v>
      </c>
    </row>
    <row r="761" spans="1:256" s="31" customFormat="1" ht="204.75">
      <c r="A761" s="406"/>
      <c r="B761" s="388" t="s">
        <v>73</v>
      </c>
      <c r="C761" s="185"/>
      <c r="D761" s="420"/>
      <c r="E761" s="421" t="s">
        <v>103</v>
      </c>
      <c r="F761" s="433">
        <v>13</v>
      </c>
      <c r="G761" s="398">
        <v>1620100190</v>
      </c>
      <c r="H761" s="396">
        <v>200</v>
      </c>
      <c r="I761" s="403" t="s">
        <v>1284</v>
      </c>
      <c r="J761" s="390" t="s">
        <v>1285</v>
      </c>
      <c r="K761" s="420"/>
      <c r="L761" s="15">
        <v>1767.5</v>
      </c>
      <c r="M761" s="15">
        <v>1470.7</v>
      </c>
      <c r="N761" s="15">
        <v>899.5</v>
      </c>
      <c r="O761" s="15">
        <v>1536.4</v>
      </c>
      <c r="P761" s="15">
        <v>1536.4</v>
      </c>
      <c r="Q761" s="15"/>
      <c r="R761" s="15">
        <v>1592.3</v>
      </c>
      <c r="S761" s="15">
        <v>1592.3</v>
      </c>
      <c r="T761" s="15"/>
      <c r="U761" s="15">
        <v>1598.4</v>
      </c>
      <c r="V761" s="15">
        <v>1598.4</v>
      </c>
      <c r="W761" s="9"/>
      <c r="X761" s="22"/>
      <c r="Y761" s="22"/>
      <c r="Z761" s="22"/>
      <c r="AA761" s="22"/>
      <c r="AB761" s="22"/>
      <c r="AC761" s="22"/>
      <c r="AD761" s="22"/>
      <c r="AE761" s="22"/>
      <c r="AF761" s="22"/>
      <c r="AG761" s="22"/>
      <c r="AH761" s="22"/>
      <c r="AI761" s="22"/>
      <c r="AJ761" s="22"/>
      <c r="AK761" s="22"/>
      <c r="AL761" s="22"/>
      <c r="AM761" s="22"/>
      <c r="AN761" s="22"/>
      <c r="AO761" s="22"/>
      <c r="AP761" s="22"/>
      <c r="AQ761" s="22"/>
      <c r="AR761" s="22"/>
      <c r="AS761" s="22"/>
      <c r="AT761" s="22"/>
      <c r="AU761" s="22"/>
      <c r="AV761" s="22"/>
      <c r="AW761" s="22"/>
      <c r="AX761" s="22"/>
      <c r="AY761" s="22"/>
      <c r="AZ761" s="22"/>
      <c r="BA761" s="22"/>
      <c r="BB761" s="22"/>
      <c r="BC761" s="22"/>
      <c r="BD761" s="22"/>
      <c r="BE761" s="22"/>
      <c r="BF761" s="22"/>
      <c r="BG761" s="22"/>
      <c r="BH761" s="22"/>
      <c r="BI761" s="22"/>
      <c r="BJ761" s="22"/>
      <c r="BK761" s="22"/>
      <c r="BL761" s="22"/>
      <c r="BM761" s="22"/>
      <c r="BN761" s="22"/>
      <c r="BO761" s="22"/>
      <c r="BP761" s="22"/>
      <c r="BQ761" s="22"/>
      <c r="BR761" s="22"/>
      <c r="BS761" s="22"/>
      <c r="BT761" s="22"/>
      <c r="BU761" s="22"/>
      <c r="BV761" s="22"/>
      <c r="BW761" s="22"/>
      <c r="BX761" s="22"/>
      <c r="BY761" s="22"/>
      <c r="BZ761" s="22"/>
      <c r="CA761" s="22"/>
      <c r="CB761" s="22"/>
      <c r="CC761" s="22"/>
      <c r="CD761" s="22"/>
      <c r="CE761" s="22"/>
      <c r="CF761" s="22"/>
      <c r="CG761" s="22"/>
      <c r="CH761" s="22"/>
      <c r="CI761" s="22"/>
      <c r="CJ761" s="22"/>
      <c r="CK761" s="22"/>
      <c r="CL761" s="22"/>
      <c r="CM761" s="22"/>
      <c r="CN761" s="22"/>
      <c r="CO761" s="22"/>
      <c r="CP761" s="22"/>
      <c r="CQ761" s="22"/>
      <c r="CR761" s="22"/>
      <c r="CS761" s="22"/>
      <c r="CT761" s="22"/>
      <c r="CU761" s="22"/>
      <c r="CV761" s="22"/>
      <c r="CW761" s="22"/>
      <c r="CX761" s="22"/>
      <c r="CY761" s="22"/>
      <c r="CZ761" s="22"/>
      <c r="DA761" s="22"/>
      <c r="DB761" s="22"/>
      <c r="DC761" s="22"/>
      <c r="DD761" s="22"/>
      <c r="DE761" s="22"/>
      <c r="DF761" s="22"/>
      <c r="DG761" s="22"/>
      <c r="DH761" s="22"/>
      <c r="DI761" s="22"/>
      <c r="DJ761" s="22"/>
      <c r="DK761" s="22"/>
      <c r="DL761" s="22"/>
      <c r="DM761" s="22"/>
      <c r="DN761" s="22"/>
      <c r="DO761" s="22"/>
      <c r="DP761" s="22"/>
      <c r="DQ761" s="22"/>
      <c r="DR761" s="22"/>
      <c r="DS761" s="22"/>
      <c r="DT761" s="22"/>
      <c r="DU761" s="22"/>
      <c r="DV761" s="22"/>
      <c r="DW761" s="22"/>
      <c r="DX761" s="22"/>
      <c r="DY761" s="22"/>
      <c r="DZ761" s="22"/>
      <c r="EA761" s="22"/>
      <c r="EB761" s="22"/>
      <c r="EC761" s="22"/>
      <c r="ED761" s="22"/>
      <c r="EE761" s="22"/>
      <c r="EF761" s="22"/>
      <c r="EG761" s="22"/>
      <c r="EH761" s="22"/>
      <c r="EI761" s="22"/>
      <c r="EJ761" s="22"/>
      <c r="EK761" s="22"/>
      <c r="EL761" s="22"/>
      <c r="EM761" s="22"/>
      <c r="EN761" s="22"/>
      <c r="EO761" s="22"/>
      <c r="EP761" s="22"/>
      <c r="EQ761" s="22"/>
      <c r="ER761" s="22"/>
      <c r="ES761" s="22"/>
      <c r="ET761" s="22"/>
      <c r="EU761" s="22"/>
      <c r="EV761" s="22"/>
      <c r="EW761" s="22"/>
      <c r="EX761" s="22"/>
      <c r="EY761" s="22"/>
      <c r="EZ761" s="22"/>
      <c r="FA761" s="22"/>
      <c r="FB761" s="22"/>
      <c r="FC761" s="22"/>
      <c r="FD761" s="22"/>
      <c r="FE761" s="22"/>
      <c r="FF761" s="22"/>
      <c r="FG761" s="22"/>
      <c r="FH761" s="22"/>
      <c r="FI761" s="22"/>
      <c r="FJ761" s="22"/>
      <c r="FK761" s="22"/>
      <c r="FL761" s="22"/>
      <c r="FM761" s="22"/>
      <c r="FN761" s="22"/>
      <c r="FO761" s="22"/>
      <c r="FP761" s="22"/>
      <c r="FQ761" s="22"/>
      <c r="FR761" s="22"/>
      <c r="FS761" s="22"/>
      <c r="FT761" s="22"/>
      <c r="FU761" s="22"/>
      <c r="FV761" s="22"/>
      <c r="FW761" s="22"/>
      <c r="FX761" s="22"/>
      <c r="FY761" s="22"/>
      <c r="FZ761" s="22"/>
      <c r="GA761" s="22"/>
      <c r="GB761" s="22"/>
      <c r="GC761" s="22"/>
      <c r="GD761" s="22"/>
      <c r="GE761" s="22"/>
      <c r="GF761" s="22"/>
      <c r="GG761" s="22"/>
      <c r="GH761" s="22"/>
      <c r="GI761" s="22"/>
      <c r="GJ761" s="22"/>
      <c r="GK761" s="22"/>
      <c r="GL761" s="22"/>
      <c r="GM761" s="22"/>
      <c r="GN761" s="22"/>
      <c r="GO761" s="22"/>
      <c r="GP761" s="22"/>
      <c r="GQ761" s="22"/>
      <c r="GR761" s="22"/>
      <c r="GS761" s="22"/>
      <c r="GT761" s="22"/>
      <c r="GU761" s="22"/>
      <c r="GV761" s="22"/>
      <c r="GW761" s="22"/>
      <c r="GX761" s="22"/>
      <c r="GY761" s="22"/>
      <c r="GZ761" s="22"/>
      <c r="HA761" s="22"/>
      <c r="HB761" s="22"/>
      <c r="HC761" s="22"/>
      <c r="HD761" s="22"/>
      <c r="HE761" s="22"/>
      <c r="HF761" s="22"/>
      <c r="HG761" s="22"/>
      <c r="HH761" s="22"/>
      <c r="HI761" s="22"/>
      <c r="HJ761" s="22"/>
      <c r="HK761" s="22"/>
      <c r="HL761" s="22"/>
      <c r="HM761" s="22"/>
      <c r="HN761" s="22"/>
      <c r="HO761" s="22"/>
      <c r="HP761" s="22"/>
      <c r="HQ761" s="22"/>
      <c r="HR761" s="22"/>
      <c r="HS761" s="22"/>
      <c r="HT761" s="22"/>
      <c r="HU761" s="22"/>
      <c r="HV761" s="22"/>
      <c r="HW761" s="22"/>
      <c r="HX761" s="22"/>
      <c r="HY761" s="22"/>
      <c r="HZ761" s="22"/>
      <c r="IA761" s="22"/>
      <c r="IB761" s="22"/>
      <c r="IC761" s="22"/>
      <c r="ID761" s="22"/>
      <c r="IE761" s="22"/>
      <c r="IF761" s="22"/>
      <c r="IG761" s="22"/>
      <c r="IH761" s="22"/>
      <c r="II761" s="22"/>
      <c r="IJ761" s="22"/>
      <c r="IK761" s="22"/>
      <c r="IL761" s="22"/>
      <c r="IM761" s="22"/>
      <c r="IN761" s="22"/>
      <c r="IO761" s="22"/>
      <c r="IP761" s="22"/>
      <c r="IQ761" s="22"/>
      <c r="IR761" s="22"/>
      <c r="IS761" s="22"/>
      <c r="IT761" s="22"/>
      <c r="IU761" s="22"/>
      <c r="IV761" s="22"/>
    </row>
    <row r="762" spans="1:256" s="279" customFormat="1" ht="173.25">
      <c r="A762" s="686"/>
      <c r="B762" s="682" t="s">
        <v>1774</v>
      </c>
      <c r="C762" s="687"/>
      <c r="D762" s="681"/>
      <c r="E762" s="680" t="s">
        <v>103</v>
      </c>
      <c r="F762" s="682">
        <v>13</v>
      </c>
      <c r="G762" s="682">
        <v>1620100590</v>
      </c>
      <c r="H762" s="685">
        <v>200</v>
      </c>
      <c r="I762" s="403" t="s">
        <v>1286</v>
      </c>
      <c r="J762" s="679" t="s">
        <v>1285</v>
      </c>
      <c r="K762" s="681"/>
      <c r="L762" s="15">
        <v>225.2</v>
      </c>
      <c r="M762" s="15">
        <v>230.7</v>
      </c>
      <c r="N762" s="15">
        <v>98.5</v>
      </c>
      <c r="O762" s="15">
        <f>P762</f>
        <v>236.6</v>
      </c>
      <c r="P762" s="15">
        <v>236.6</v>
      </c>
      <c r="Q762" s="15"/>
      <c r="R762" s="15">
        <f>S762</f>
        <v>283.39999999999998</v>
      </c>
      <c r="S762" s="15">
        <v>283.39999999999998</v>
      </c>
      <c r="T762" s="15"/>
      <c r="U762" s="15">
        <v>253.6</v>
      </c>
      <c r="V762" s="15">
        <v>253.6</v>
      </c>
      <c r="W762" s="9"/>
    </row>
    <row r="763" spans="1:256" s="279" customFormat="1">
      <c r="A763" s="686" t="s">
        <v>21</v>
      </c>
      <c r="B763" s="388" t="s">
        <v>32</v>
      </c>
      <c r="C763" s="687"/>
      <c r="D763" s="681"/>
      <c r="E763" s="680"/>
      <c r="F763" s="682"/>
      <c r="G763" s="682"/>
      <c r="H763" s="685">
        <v>800</v>
      </c>
      <c r="I763" s="403"/>
      <c r="J763" s="679"/>
      <c r="K763" s="681"/>
      <c r="L763" s="15">
        <f>SUM(L764:L765)</f>
        <v>34.9</v>
      </c>
      <c r="M763" s="15">
        <f t="shared" ref="M763:W763" si="443">SUM(M764:M765)</f>
        <v>34.6</v>
      </c>
      <c r="N763" s="15">
        <f t="shared" si="443"/>
        <v>7.3000000000000007</v>
      </c>
      <c r="O763" s="15">
        <f t="shared" si="443"/>
        <v>0</v>
      </c>
      <c r="P763" s="15">
        <f t="shared" si="443"/>
        <v>0</v>
      </c>
      <c r="Q763" s="15">
        <f t="shared" si="443"/>
        <v>0</v>
      </c>
      <c r="R763" s="15">
        <f t="shared" si="443"/>
        <v>0</v>
      </c>
      <c r="S763" s="15">
        <f t="shared" si="443"/>
        <v>0</v>
      </c>
      <c r="T763" s="15">
        <f t="shared" si="443"/>
        <v>0</v>
      </c>
      <c r="U763" s="15">
        <f t="shared" si="443"/>
        <v>0</v>
      </c>
      <c r="V763" s="15">
        <f t="shared" si="443"/>
        <v>0</v>
      </c>
      <c r="W763" s="15">
        <f t="shared" si="443"/>
        <v>0</v>
      </c>
    </row>
    <row r="764" spans="1:256" s="31" customFormat="1" ht="173.25">
      <c r="A764" s="406" t="s">
        <v>21</v>
      </c>
      <c r="B764" s="388" t="s">
        <v>32</v>
      </c>
      <c r="C764" s="185"/>
      <c r="D764" s="420"/>
      <c r="E764" s="421" t="s">
        <v>103</v>
      </c>
      <c r="F764" s="433">
        <v>13</v>
      </c>
      <c r="G764" s="398">
        <v>1620100190</v>
      </c>
      <c r="H764" s="396">
        <v>800</v>
      </c>
      <c r="I764" s="403" t="s">
        <v>1286</v>
      </c>
      <c r="J764" s="390" t="s">
        <v>1285</v>
      </c>
      <c r="K764" s="420"/>
      <c r="L764" s="15">
        <v>29.3</v>
      </c>
      <c r="M764" s="15">
        <v>27.4</v>
      </c>
      <c r="N764" s="15">
        <v>5.9</v>
      </c>
      <c r="O764" s="15"/>
      <c r="P764" s="15"/>
      <c r="Q764" s="15"/>
      <c r="R764" s="15"/>
      <c r="S764" s="15"/>
      <c r="T764" s="15"/>
      <c r="U764" s="15"/>
      <c r="V764" s="15"/>
      <c r="W764" s="9"/>
      <c r="X764" s="22"/>
      <c r="Y764" s="22"/>
      <c r="Z764" s="22"/>
      <c r="AA764" s="22"/>
      <c r="AB764" s="22"/>
      <c r="AC764" s="22"/>
      <c r="AD764" s="22"/>
      <c r="AE764" s="22"/>
      <c r="AF764" s="22"/>
      <c r="AG764" s="22"/>
      <c r="AH764" s="22"/>
      <c r="AI764" s="22"/>
      <c r="AJ764" s="22"/>
      <c r="AK764" s="22"/>
      <c r="AL764" s="22"/>
      <c r="AM764" s="22"/>
      <c r="AN764" s="22"/>
      <c r="AO764" s="22"/>
      <c r="AP764" s="22"/>
      <c r="AQ764" s="22"/>
      <c r="AR764" s="22"/>
      <c r="AS764" s="22"/>
      <c r="AT764" s="22"/>
      <c r="AU764" s="22"/>
      <c r="AV764" s="22"/>
      <c r="AW764" s="22"/>
      <c r="AX764" s="22"/>
      <c r="AY764" s="22"/>
      <c r="AZ764" s="22"/>
      <c r="BA764" s="22"/>
      <c r="BB764" s="22"/>
      <c r="BC764" s="22"/>
      <c r="BD764" s="22"/>
      <c r="BE764" s="22"/>
      <c r="BF764" s="22"/>
      <c r="BG764" s="22"/>
      <c r="BH764" s="22"/>
      <c r="BI764" s="22"/>
      <c r="BJ764" s="22"/>
      <c r="BK764" s="22"/>
      <c r="BL764" s="22"/>
      <c r="BM764" s="22"/>
      <c r="BN764" s="22"/>
      <c r="BO764" s="22"/>
      <c r="BP764" s="22"/>
      <c r="BQ764" s="22"/>
      <c r="BR764" s="22"/>
      <c r="BS764" s="22"/>
      <c r="BT764" s="22"/>
      <c r="BU764" s="22"/>
      <c r="BV764" s="22"/>
      <c r="BW764" s="22"/>
      <c r="BX764" s="22"/>
      <c r="BY764" s="22"/>
      <c r="BZ764" s="22"/>
      <c r="CA764" s="22"/>
      <c r="CB764" s="22"/>
      <c r="CC764" s="22"/>
      <c r="CD764" s="22"/>
      <c r="CE764" s="22"/>
      <c r="CF764" s="22"/>
      <c r="CG764" s="22"/>
      <c r="CH764" s="22"/>
      <c r="CI764" s="22"/>
      <c r="CJ764" s="22"/>
      <c r="CK764" s="22"/>
      <c r="CL764" s="22"/>
      <c r="CM764" s="22"/>
      <c r="CN764" s="22"/>
      <c r="CO764" s="22"/>
      <c r="CP764" s="22"/>
      <c r="CQ764" s="22"/>
      <c r="CR764" s="22"/>
      <c r="CS764" s="22"/>
      <c r="CT764" s="22"/>
      <c r="CU764" s="22"/>
      <c r="CV764" s="22"/>
      <c r="CW764" s="22"/>
      <c r="CX764" s="22"/>
      <c r="CY764" s="22"/>
      <c r="CZ764" s="22"/>
      <c r="DA764" s="22"/>
      <c r="DB764" s="22"/>
      <c r="DC764" s="22"/>
      <c r="DD764" s="22"/>
      <c r="DE764" s="22"/>
      <c r="DF764" s="22"/>
      <c r="DG764" s="22"/>
      <c r="DH764" s="22"/>
      <c r="DI764" s="22"/>
      <c r="DJ764" s="22"/>
      <c r="DK764" s="22"/>
      <c r="DL764" s="22"/>
      <c r="DM764" s="22"/>
      <c r="DN764" s="22"/>
      <c r="DO764" s="22"/>
      <c r="DP764" s="22"/>
      <c r="DQ764" s="22"/>
      <c r="DR764" s="22"/>
      <c r="DS764" s="22"/>
      <c r="DT764" s="22"/>
      <c r="DU764" s="22"/>
      <c r="DV764" s="22"/>
      <c r="DW764" s="22"/>
      <c r="DX764" s="22"/>
      <c r="DY764" s="22"/>
      <c r="DZ764" s="22"/>
      <c r="EA764" s="22"/>
      <c r="EB764" s="22"/>
      <c r="EC764" s="22"/>
      <c r="ED764" s="22"/>
      <c r="EE764" s="22"/>
      <c r="EF764" s="22"/>
      <c r="EG764" s="22"/>
      <c r="EH764" s="22"/>
      <c r="EI764" s="22"/>
      <c r="EJ764" s="22"/>
      <c r="EK764" s="22"/>
      <c r="EL764" s="22"/>
      <c r="EM764" s="22"/>
      <c r="EN764" s="22"/>
      <c r="EO764" s="22"/>
      <c r="EP764" s="22"/>
      <c r="EQ764" s="22"/>
      <c r="ER764" s="22"/>
      <c r="ES764" s="22"/>
      <c r="ET764" s="22"/>
      <c r="EU764" s="22"/>
      <c r="EV764" s="22"/>
      <c r="EW764" s="22"/>
      <c r="EX764" s="22"/>
      <c r="EY764" s="22"/>
      <c r="EZ764" s="22"/>
      <c r="FA764" s="22"/>
      <c r="FB764" s="22"/>
      <c r="FC764" s="22"/>
      <c r="FD764" s="22"/>
      <c r="FE764" s="22"/>
      <c r="FF764" s="22"/>
      <c r="FG764" s="22"/>
      <c r="FH764" s="22"/>
      <c r="FI764" s="22"/>
      <c r="FJ764" s="22"/>
      <c r="FK764" s="22"/>
      <c r="FL764" s="22"/>
      <c r="FM764" s="22"/>
      <c r="FN764" s="22"/>
      <c r="FO764" s="22"/>
      <c r="FP764" s="22"/>
      <c r="FQ764" s="22"/>
      <c r="FR764" s="22"/>
      <c r="FS764" s="22"/>
      <c r="FT764" s="22"/>
      <c r="FU764" s="22"/>
      <c r="FV764" s="22"/>
      <c r="FW764" s="22"/>
      <c r="FX764" s="22"/>
      <c r="FY764" s="22"/>
      <c r="FZ764" s="22"/>
      <c r="GA764" s="22"/>
      <c r="GB764" s="22"/>
      <c r="GC764" s="22"/>
      <c r="GD764" s="22"/>
      <c r="GE764" s="22"/>
      <c r="GF764" s="22"/>
      <c r="GG764" s="22"/>
      <c r="GH764" s="22"/>
      <c r="GI764" s="22"/>
      <c r="GJ764" s="22"/>
      <c r="GK764" s="22"/>
      <c r="GL764" s="22"/>
      <c r="GM764" s="22"/>
      <c r="GN764" s="22"/>
      <c r="GO764" s="22"/>
      <c r="GP764" s="22"/>
      <c r="GQ764" s="22"/>
      <c r="GR764" s="22"/>
      <c r="GS764" s="22"/>
      <c r="GT764" s="22"/>
      <c r="GU764" s="22"/>
      <c r="GV764" s="22"/>
      <c r="GW764" s="22"/>
      <c r="GX764" s="22"/>
      <c r="GY764" s="22"/>
      <c r="GZ764" s="22"/>
      <c r="HA764" s="22"/>
      <c r="HB764" s="22"/>
      <c r="HC764" s="22"/>
      <c r="HD764" s="22"/>
      <c r="HE764" s="22"/>
      <c r="HF764" s="22"/>
      <c r="HG764" s="22"/>
      <c r="HH764" s="22"/>
      <c r="HI764" s="22"/>
      <c r="HJ764" s="22"/>
      <c r="HK764" s="22"/>
      <c r="HL764" s="22"/>
      <c r="HM764" s="22"/>
      <c r="HN764" s="22"/>
      <c r="HO764" s="22"/>
      <c r="HP764" s="22"/>
      <c r="HQ764" s="22"/>
      <c r="HR764" s="22"/>
      <c r="HS764" s="22"/>
      <c r="HT764" s="22"/>
      <c r="HU764" s="22"/>
      <c r="HV764" s="22"/>
      <c r="HW764" s="22"/>
      <c r="HX764" s="22"/>
      <c r="HY764" s="22"/>
      <c r="HZ764" s="22"/>
      <c r="IA764" s="22"/>
      <c r="IB764" s="22"/>
      <c r="IC764" s="22"/>
      <c r="ID764" s="22"/>
      <c r="IE764" s="22"/>
      <c r="IF764" s="22"/>
      <c r="IG764" s="22"/>
      <c r="IH764" s="22"/>
      <c r="II764" s="22"/>
      <c r="IJ764" s="22"/>
      <c r="IK764" s="22"/>
      <c r="IL764" s="22"/>
      <c r="IM764" s="22"/>
      <c r="IN764" s="22"/>
      <c r="IO764" s="22"/>
      <c r="IP764" s="22"/>
      <c r="IQ764" s="22"/>
      <c r="IR764" s="22"/>
      <c r="IS764" s="22"/>
      <c r="IT764" s="22"/>
      <c r="IU764" s="22"/>
      <c r="IV764" s="22"/>
    </row>
    <row r="765" spans="1:256" s="279" customFormat="1" ht="173.25">
      <c r="A765" s="686"/>
      <c r="B765" s="682" t="s">
        <v>1775</v>
      </c>
      <c r="C765" s="687"/>
      <c r="D765" s="681"/>
      <c r="E765" s="680" t="s">
        <v>103</v>
      </c>
      <c r="F765" s="682">
        <v>13</v>
      </c>
      <c r="G765" s="682">
        <v>1620100590</v>
      </c>
      <c r="H765" s="685">
        <v>800</v>
      </c>
      <c r="I765" s="403" t="s">
        <v>1286</v>
      </c>
      <c r="J765" s="679" t="s">
        <v>1285</v>
      </c>
      <c r="K765" s="681"/>
      <c r="L765" s="15">
        <v>5.6</v>
      </c>
      <c r="M765" s="15">
        <v>7.2</v>
      </c>
      <c r="N765" s="15">
        <v>1.4</v>
      </c>
      <c r="O765" s="15"/>
      <c r="P765" s="15"/>
      <c r="Q765" s="15"/>
      <c r="R765" s="15"/>
      <c r="S765" s="15"/>
      <c r="T765" s="15"/>
      <c r="U765" s="15"/>
      <c r="V765" s="15"/>
      <c r="W765" s="9"/>
    </row>
    <row r="766" spans="1:256" s="31" customFormat="1">
      <c r="A766" s="154" t="s">
        <v>77</v>
      </c>
      <c r="B766" s="168"/>
      <c r="C766" s="194"/>
      <c r="D766" s="147"/>
      <c r="E766" s="145"/>
      <c r="F766" s="145"/>
      <c r="G766" s="214"/>
      <c r="H766" s="145"/>
      <c r="I766" s="184"/>
      <c r="J766" s="146"/>
      <c r="K766" s="147"/>
      <c r="L766" s="149">
        <f>SUM(L767)</f>
        <v>10397.6</v>
      </c>
      <c r="M766" s="149">
        <f t="shared" ref="M766:W766" si="444">SUM(M767)</f>
        <v>14182.9</v>
      </c>
      <c r="N766" s="149">
        <f t="shared" si="444"/>
        <v>4541.3</v>
      </c>
      <c r="O766" s="149">
        <f t="shared" si="444"/>
        <v>21009.8</v>
      </c>
      <c r="P766" s="149">
        <f>P767</f>
        <v>21009.8</v>
      </c>
      <c r="Q766" s="149">
        <f t="shared" si="444"/>
        <v>0</v>
      </c>
      <c r="R766" s="149">
        <f t="shared" si="444"/>
        <v>22008.9</v>
      </c>
      <c r="S766" s="149">
        <f>S767</f>
        <v>22008.9</v>
      </c>
      <c r="T766" s="149">
        <f t="shared" si="444"/>
        <v>0</v>
      </c>
      <c r="U766" s="149">
        <f t="shared" si="444"/>
        <v>22158.799999999999</v>
      </c>
      <c r="V766" s="149">
        <f>V767</f>
        <v>22158.799999999999</v>
      </c>
      <c r="W766" s="150">
        <f t="shared" si="444"/>
        <v>0</v>
      </c>
      <c r="X766" s="151"/>
      <c r="Y766" s="151"/>
      <c r="Z766" s="151"/>
      <c r="AA766" s="151"/>
      <c r="AB766" s="151"/>
      <c r="AC766" s="151"/>
      <c r="AD766" s="151"/>
      <c r="AE766" s="151"/>
      <c r="AF766" s="151"/>
      <c r="AG766" s="151"/>
      <c r="AH766" s="151"/>
      <c r="AI766" s="151"/>
      <c r="AJ766" s="151"/>
      <c r="AK766" s="151"/>
      <c r="AL766" s="151"/>
      <c r="AM766" s="151"/>
      <c r="AN766" s="151"/>
      <c r="AO766" s="151"/>
      <c r="AP766" s="151"/>
      <c r="AQ766" s="151"/>
      <c r="AR766" s="151"/>
      <c r="AS766" s="151"/>
      <c r="AT766" s="151"/>
      <c r="AU766" s="151"/>
      <c r="AV766" s="151"/>
      <c r="AW766" s="151"/>
      <c r="AX766" s="151"/>
      <c r="AY766" s="151"/>
      <c r="AZ766" s="151"/>
      <c r="BA766" s="151"/>
      <c r="BB766" s="151"/>
      <c r="BC766" s="151"/>
      <c r="BD766" s="151"/>
      <c r="BE766" s="151"/>
      <c r="BF766" s="151"/>
      <c r="BG766" s="151"/>
      <c r="BH766" s="151"/>
      <c r="BI766" s="151"/>
      <c r="BJ766" s="151"/>
      <c r="BK766" s="151"/>
      <c r="BL766" s="151"/>
      <c r="BM766" s="151"/>
      <c r="BN766" s="151"/>
      <c r="BO766" s="151"/>
      <c r="BP766" s="151"/>
      <c r="BQ766" s="151"/>
      <c r="BR766" s="151"/>
      <c r="BS766" s="151"/>
      <c r="BT766" s="151"/>
      <c r="BU766" s="151"/>
      <c r="BV766" s="151"/>
      <c r="BW766" s="151"/>
      <c r="BX766" s="151"/>
      <c r="BY766" s="151"/>
      <c r="BZ766" s="151"/>
      <c r="CA766" s="151"/>
      <c r="CB766" s="151"/>
      <c r="CC766" s="151"/>
      <c r="CD766" s="151"/>
      <c r="CE766" s="151"/>
      <c r="CF766" s="151"/>
      <c r="CG766" s="151"/>
      <c r="CH766" s="151"/>
      <c r="CI766" s="151"/>
      <c r="CJ766" s="151"/>
      <c r="CK766" s="151"/>
      <c r="CL766" s="151"/>
      <c r="CM766" s="151"/>
      <c r="CN766" s="151"/>
      <c r="CO766" s="151"/>
      <c r="CP766" s="151"/>
      <c r="CQ766" s="151"/>
      <c r="CR766" s="151"/>
      <c r="CS766" s="151"/>
      <c r="CT766" s="151"/>
      <c r="CU766" s="151"/>
      <c r="CV766" s="151"/>
      <c r="CW766" s="151"/>
      <c r="CX766" s="151"/>
      <c r="CY766" s="151"/>
      <c r="CZ766" s="151"/>
      <c r="DA766" s="151"/>
      <c r="DB766" s="151"/>
      <c r="DC766" s="151"/>
      <c r="DD766" s="151"/>
      <c r="DE766" s="151"/>
      <c r="DF766" s="151"/>
      <c r="DG766" s="151"/>
      <c r="DH766" s="151"/>
      <c r="DI766" s="151"/>
      <c r="DJ766" s="151"/>
      <c r="DK766" s="151"/>
      <c r="DL766" s="151"/>
      <c r="DM766" s="151"/>
      <c r="DN766" s="151"/>
      <c r="DO766" s="151"/>
      <c r="DP766" s="151"/>
      <c r="DQ766" s="151"/>
      <c r="DR766" s="151"/>
      <c r="DS766" s="151"/>
      <c r="DT766" s="151"/>
      <c r="DU766" s="151"/>
      <c r="DV766" s="151"/>
      <c r="DW766" s="151"/>
      <c r="DX766" s="151"/>
      <c r="DY766" s="151"/>
      <c r="DZ766" s="151"/>
      <c r="EA766" s="151"/>
      <c r="EB766" s="151"/>
      <c r="EC766" s="151"/>
      <c r="ED766" s="151"/>
      <c r="EE766" s="151"/>
      <c r="EF766" s="151"/>
      <c r="EG766" s="151"/>
      <c r="EH766" s="151"/>
      <c r="EI766" s="151"/>
      <c r="EJ766" s="151"/>
      <c r="EK766" s="151"/>
      <c r="EL766" s="151"/>
      <c r="EM766" s="151"/>
      <c r="EN766" s="151"/>
      <c r="EO766" s="151"/>
      <c r="EP766" s="151"/>
      <c r="EQ766" s="151"/>
      <c r="ER766" s="151"/>
      <c r="ES766" s="151"/>
      <c r="ET766" s="151"/>
      <c r="EU766" s="151"/>
      <c r="EV766" s="151"/>
      <c r="EW766" s="151"/>
      <c r="EX766" s="151"/>
      <c r="EY766" s="151"/>
      <c r="EZ766" s="151"/>
      <c r="FA766" s="151"/>
      <c r="FB766" s="151"/>
      <c r="FC766" s="151"/>
      <c r="FD766" s="151"/>
      <c r="FE766" s="151"/>
      <c r="FF766" s="151"/>
      <c r="FG766" s="151"/>
      <c r="FH766" s="151"/>
      <c r="FI766" s="151"/>
      <c r="FJ766" s="151"/>
      <c r="FK766" s="151"/>
      <c r="FL766" s="151"/>
      <c r="FM766" s="151"/>
      <c r="FN766" s="151"/>
      <c r="FO766" s="151"/>
      <c r="FP766" s="151"/>
      <c r="FQ766" s="151"/>
      <c r="FR766" s="151"/>
      <c r="FS766" s="151"/>
      <c r="FT766" s="151"/>
      <c r="FU766" s="151"/>
      <c r="FV766" s="151"/>
      <c r="FW766" s="151"/>
      <c r="FX766" s="151"/>
      <c r="FY766" s="151"/>
      <c r="FZ766" s="151"/>
      <c r="GA766" s="151"/>
      <c r="GB766" s="151"/>
      <c r="GC766" s="151"/>
      <c r="GD766" s="151"/>
      <c r="GE766" s="151"/>
      <c r="GF766" s="151"/>
      <c r="GG766" s="151"/>
      <c r="GH766" s="151"/>
      <c r="GI766" s="151"/>
      <c r="GJ766" s="151"/>
      <c r="GK766" s="151"/>
      <c r="GL766" s="151"/>
      <c r="GM766" s="151"/>
      <c r="GN766" s="151"/>
      <c r="GO766" s="151"/>
      <c r="GP766" s="151"/>
      <c r="GQ766" s="151"/>
      <c r="GR766" s="151"/>
      <c r="GS766" s="151"/>
      <c r="GT766" s="151"/>
      <c r="GU766" s="151"/>
      <c r="GV766" s="151"/>
      <c r="GW766" s="151"/>
      <c r="GX766" s="151"/>
      <c r="GY766" s="151"/>
      <c r="GZ766" s="151"/>
      <c r="HA766" s="151"/>
      <c r="HB766" s="151"/>
      <c r="HC766" s="151"/>
      <c r="HD766" s="151"/>
      <c r="HE766" s="151"/>
      <c r="HF766" s="151"/>
      <c r="HG766" s="151"/>
      <c r="HH766" s="151"/>
      <c r="HI766" s="151"/>
      <c r="HJ766" s="151"/>
      <c r="HK766" s="151"/>
      <c r="HL766" s="151"/>
      <c r="HM766" s="151"/>
      <c r="HN766" s="151"/>
      <c r="HO766" s="151"/>
      <c r="HP766" s="151"/>
      <c r="HQ766" s="151"/>
      <c r="HR766" s="151"/>
      <c r="HS766" s="151"/>
      <c r="HT766" s="151"/>
      <c r="HU766" s="151"/>
      <c r="HV766" s="151"/>
      <c r="HW766" s="151"/>
      <c r="HX766" s="151"/>
      <c r="HY766" s="151"/>
      <c r="HZ766" s="151"/>
      <c r="IA766" s="151"/>
      <c r="IB766" s="151"/>
      <c r="IC766" s="151"/>
      <c r="ID766" s="151"/>
      <c r="IE766" s="151"/>
      <c r="IF766" s="151"/>
      <c r="IG766" s="151"/>
      <c r="IH766" s="151"/>
      <c r="II766" s="151"/>
      <c r="IJ766" s="151"/>
      <c r="IK766" s="151"/>
      <c r="IL766" s="151"/>
      <c r="IM766" s="151"/>
      <c r="IN766" s="151"/>
      <c r="IO766" s="151"/>
      <c r="IP766" s="151"/>
      <c r="IQ766" s="151"/>
      <c r="IR766" s="151"/>
      <c r="IS766" s="151"/>
      <c r="IT766" s="151"/>
      <c r="IU766" s="151"/>
      <c r="IV766" s="151"/>
    </row>
    <row r="767" spans="1:256" s="279" customFormat="1" ht="31.5">
      <c r="A767" s="406" t="s">
        <v>22</v>
      </c>
      <c r="B767" s="433" t="s">
        <v>98</v>
      </c>
      <c r="C767" s="454"/>
      <c r="D767" s="420"/>
      <c r="E767" s="433"/>
      <c r="F767" s="433"/>
      <c r="G767" s="433"/>
      <c r="H767" s="396">
        <v>200</v>
      </c>
      <c r="I767" s="454"/>
      <c r="J767" s="454"/>
      <c r="K767" s="420"/>
      <c r="L767" s="15">
        <f>SUM(L768:L772)</f>
        <v>10397.6</v>
      </c>
      <c r="M767" s="15">
        <f>SUM(M768:M772)</f>
        <v>14182.9</v>
      </c>
      <c r="N767" s="15">
        <f>SUM(N768:N772)</f>
        <v>4541.3</v>
      </c>
      <c r="O767" s="15">
        <f>P767+Q767</f>
        <v>21009.8</v>
      </c>
      <c r="P767" s="15">
        <v>21009.8</v>
      </c>
      <c r="Q767" s="15"/>
      <c r="R767" s="15">
        <f>S767+T767</f>
        <v>22008.9</v>
      </c>
      <c r="S767" s="15">
        <v>22008.9</v>
      </c>
      <c r="T767" s="15"/>
      <c r="U767" s="15">
        <f>V767+W767</f>
        <v>22158.799999999999</v>
      </c>
      <c r="V767" s="15">
        <v>22158.799999999999</v>
      </c>
      <c r="W767" s="9"/>
    </row>
    <row r="768" spans="1:256" s="279" customFormat="1" ht="204.75">
      <c r="A768" s="406" t="s">
        <v>43</v>
      </c>
      <c r="B768" s="433" t="s">
        <v>432</v>
      </c>
      <c r="C768" s="454"/>
      <c r="D768" s="420"/>
      <c r="E768" s="421" t="s">
        <v>103</v>
      </c>
      <c r="F768" s="433">
        <v>13</v>
      </c>
      <c r="G768" s="433">
        <v>1610126000</v>
      </c>
      <c r="H768" s="396">
        <v>200</v>
      </c>
      <c r="I768" s="403" t="s">
        <v>1289</v>
      </c>
      <c r="J768" s="390" t="s">
        <v>433</v>
      </c>
      <c r="K768" s="420"/>
      <c r="L768" s="15">
        <v>253.8</v>
      </c>
      <c r="M768" s="15">
        <v>1207.3</v>
      </c>
      <c r="N768" s="15">
        <v>38.4</v>
      </c>
      <c r="O768" s="15">
        <v>1609.5</v>
      </c>
      <c r="P768" s="15">
        <v>1609.5</v>
      </c>
      <c r="Q768" s="15"/>
      <c r="R768" s="15">
        <v>1319.3</v>
      </c>
      <c r="S768" s="15">
        <v>1319.3</v>
      </c>
      <c r="T768" s="15"/>
      <c r="U768" s="15">
        <v>1338.9</v>
      </c>
      <c r="V768" s="15">
        <v>1338.9</v>
      </c>
      <c r="W768" s="9"/>
    </row>
    <row r="769" spans="1:256" s="279" customFormat="1" ht="204.75">
      <c r="A769" s="406" t="s">
        <v>78</v>
      </c>
      <c r="B769" s="433" t="s">
        <v>1290</v>
      </c>
      <c r="C769" s="454"/>
      <c r="D769" s="420"/>
      <c r="E769" s="421" t="s">
        <v>103</v>
      </c>
      <c r="F769" s="433">
        <v>13</v>
      </c>
      <c r="G769" s="433">
        <v>1610226000</v>
      </c>
      <c r="H769" s="396">
        <v>200</v>
      </c>
      <c r="I769" s="403" t="s">
        <v>1291</v>
      </c>
      <c r="J769" s="390" t="s">
        <v>1292</v>
      </c>
      <c r="K769" s="420"/>
      <c r="L769" s="15">
        <v>6492.3</v>
      </c>
      <c r="M769" s="15">
        <v>10896.5</v>
      </c>
      <c r="N769" s="15">
        <v>4061.6</v>
      </c>
      <c r="O769" s="15">
        <v>7047.5</v>
      </c>
      <c r="P769" s="15">
        <v>7047.5</v>
      </c>
      <c r="Q769" s="15"/>
      <c r="R769" s="15">
        <v>7696.7</v>
      </c>
      <c r="S769" s="15">
        <v>7696.7</v>
      </c>
      <c r="T769" s="15"/>
      <c r="U769" s="15">
        <v>7778.9</v>
      </c>
      <c r="V769" s="15">
        <v>7778.9</v>
      </c>
      <c r="W769" s="9"/>
    </row>
    <row r="770" spans="1:256" s="279" customFormat="1" ht="204.75">
      <c r="A770" s="406" t="s">
        <v>81</v>
      </c>
      <c r="B770" s="433" t="s">
        <v>434</v>
      </c>
      <c r="C770" s="454"/>
      <c r="D770" s="420"/>
      <c r="E770" s="421" t="s">
        <v>103</v>
      </c>
      <c r="F770" s="433">
        <v>13</v>
      </c>
      <c r="G770" s="433">
        <v>1610326000</v>
      </c>
      <c r="H770" s="396">
        <v>200</v>
      </c>
      <c r="I770" s="403" t="s">
        <v>1293</v>
      </c>
      <c r="J770" s="390" t="s">
        <v>433</v>
      </c>
      <c r="K770" s="420"/>
      <c r="L770" s="15">
        <v>1331</v>
      </c>
      <c r="M770" s="15">
        <v>1532.1</v>
      </c>
      <c r="N770" s="15">
        <v>363.3</v>
      </c>
      <c r="O770" s="15">
        <v>1371.4</v>
      </c>
      <c r="P770" s="15">
        <v>1371.4</v>
      </c>
      <c r="Q770" s="15"/>
      <c r="R770" s="15">
        <v>1628.5</v>
      </c>
      <c r="S770" s="15">
        <v>1628.5</v>
      </c>
      <c r="T770" s="15"/>
      <c r="U770" s="15">
        <v>1634.8</v>
      </c>
      <c r="V770" s="15">
        <v>1634.8</v>
      </c>
      <c r="W770" s="9"/>
    </row>
    <row r="771" spans="1:256" s="279" customFormat="1" ht="189">
      <c r="A771" s="406"/>
      <c r="B771" s="433" t="s">
        <v>1294</v>
      </c>
      <c r="C771" s="454"/>
      <c r="D771" s="420"/>
      <c r="E771" s="421" t="s">
        <v>103</v>
      </c>
      <c r="F771" s="433">
        <v>13</v>
      </c>
      <c r="G771" s="433">
        <v>1610426000</v>
      </c>
      <c r="H771" s="396"/>
      <c r="I771" s="403" t="s">
        <v>1295</v>
      </c>
      <c r="J771" s="390" t="s">
        <v>437</v>
      </c>
      <c r="K771" s="420"/>
      <c r="L771" s="15">
        <v>1500</v>
      </c>
      <c r="M771" s="15">
        <v>78</v>
      </c>
      <c r="N771" s="15">
        <v>78</v>
      </c>
      <c r="O771" s="15">
        <v>10522.5</v>
      </c>
      <c r="P771" s="15">
        <v>10522.5</v>
      </c>
      <c r="Q771" s="15"/>
      <c r="R771" s="15">
        <v>10905.5</v>
      </c>
      <c r="S771" s="15">
        <v>10905.5</v>
      </c>
      <c r="T771" s="15"/>
      <c r="U771" s="15">
        <v>10947.3</v>
      </c>
      <c r="V771" s="15">
        <v>10947.3</v>
      </c>
      <c r="W771" s="9"/>
    </row>
    <row r="772" spans="1:256" s="279" customFormat="1" ht="252">
      <c r="A772" s="406" t="s">
        <v>81</v>
      </c>
      <c r="B772" s="433" t="s">
        <v>435</v>
      </c>
      <c r="C772" s="454"/>
      <c r="D772" s="420"/>
      <c r="E772" s="421" t="s">
        <v>119</v>
      </c>
      <c r="F772" s="421" t="s">
        <v>103</v>
      </c>
      <c r="G772" s="433" t="s">
        <v>436</v>
      </c>
      <c r="H772" s="396">
        <v>200</v>
      </c>
      <c r="I772" s="6" t="s">
        <v>1296</v>
      </c>
      <c r="J772" s="390" t="s">
        <v>1297</v>
      </c>
      <c r="K772" s="420"/>
      <c r="L772" s="15">
        <v>820.5</v>
      </c>
      <c r="M772" s="15">
        <v>469</v>
      </c>
      <c r="N772" s="15">
        <v>0</v>
      </c>
      <c r="O772" s="15">
        <v>458.9</v>
      </c>
      <c r="P772" s="15">
        <v>458.9</v>
      </c>
      <c r="Q772" s="15"/>
      <c r="R772" s="15">
        <v>458.9</v>
      </c>
      <c r="S772" s="15">
        <v>458.9</v>
      </c>
      <c r="T772" s="15"/>
      <c r="U772" s="15">
        <v>458.9</v>
      </c>
      <c r="V772" s="15">
        <v>458.9</v>
      </c>
      <c r="W772" s="9"/>
    </row>
    <row r="773" spans="1:256" s="31" customFormat="1">
      <c r="A773" s="740" t="s">
        <v>86</v>
      </c>
      <c r="B773" s="741"/>
      <c r="C773" s="741"/>
      <c r="D773" s="741"/>
      <c r="E773" s="741"/>
      <c r="F773" s="741"/>
      <c r="G773" s="741"/>
      <c r="H773" s="741"/>
      <c r="I773" s="741"/>
      <c r="J773" s="741"/>
      <c r="K773" s="741"/>
      <c r="L773" s="152">
        <f>L774</f>
        <v>118008.2</v>
      </c>
      <c r="M773" s="152">
        <f t="shared" ref="M773:W773" si="445">M774</f>
        <v>124095.1</v>
      </c>
      <c r="N773" s="152">
        <f t="shared" si="445"/>
        <v>105636</v>
      </c>
      <c r="O773" s="152">
        <f t="shared" si="445"/>
        <v>0</v>
      </c>
      <c r="P773" s="152">
        <f t="shared" si="445"/>
        <v>0</v>
      </c>
      <c r="Q773" s="152">
        <f t="shared" si="445"/>
        <v>0</v>
      </c>
      <c r="R773" s="152">
        <f t="shared" si="445"/>
        <v>0</v>
      </c>
      <c r="S773" s="152">
        <f t="shared" si="445"/>
        <v>0</v>
      </c>
      <c r="T773" s="152">
        <f t="shared" si="445"/>
        <v>0</v>
      </c>
      <c r="U773" s="152">
        <f t="shared" si="445"/>
        <v>0</v>
      </c>
      <c r="V773" s="152">
        <f t="shared" si="445"/>
        <v>0</v>
      </c>
      <c r="W773" s="152">
        <f t="shared" si="445"/>
        <v>0</v>
      </c>
      <c r="X773" s="151"/>
      <c r="Y773" s="151"/>
      <c r="Z773" s="151"/>
      <c r="AA773" s="151"/>
      <c r="AB773" s="151"/>
      <c r="AC773" s="151"/>
      <c r="AD773" s="151"/>
      <c r="AE773" s="151"/>
      <c r="AF773" s="151"/>
      <c r="AG773" s="151"/>
      <c r="AH773" s="151"/>
      <c r="AI773" s="151"/>
      <c r="AJ773" s="151"/>
      <c r="AK773" s="151"/>
      <c r="AL773" s="151"/>
      <c r="AM773" s="151"/>
      <c r="AN773" s="151"/>
      <c r="AO773" s="151"/>
      <c r="AP773" s="151"/>
      <c r="AQ773" s="151"/>
      <c r="AR773" s="151"/>
      <c r="AS773" s="151"/>
      <c r="AT773" s="151"/>
      <c r="AU773" s="151"/>
      <c r="AV773" s="151"/>
      <c r="AW773" s="151"/>
      <c r="AX773" s="151"/>
      <c r="AY773" s="151"/>
      <c r="AZ773" s="151"/>
      <c r="BA773" s="151"/>
      <c r="BB773" s="151"/>
      <c r="BC773" s="151"/>
      <c r="BD773" s="151"/>
      <c r="BE773" s="151"/>
      <c r="BF773" s="151"/>
      <c r="BG773" s="151"/>
      <c r="BH773" s="151"/>
      <c r="BI773" s="151"/>
      <c r="BJ773" s="151"/>
      <c r="BK773" s="151"/>
      <c r="BL773" s="151"/>
      <c r="BM773" s="151"/>
      <c r="BN773" s="151"/>
      <c r="BO773" s="151"/>
      <c r="BP773" s="151"/>
      <c r="BQ773" s="151"/>
      <c r="BR773" s="151"/>
      <c r="BS773" s="151"/>
      <c r="BT773" s="151"/>
      <c r="BU773" s="151"/>
      <c r="BV773" s="151"/>
      <c r="BW773" s="151"/>
      <c r="BX773" s="151"/>
      <c r="BY773" s="151"/>
      <c r="BZ773" s="151"/>
      <c r="CA773" s="151"/>
      <c r="CB773" s="151"/>
      <c r="CC773" s="151"/>
      <c r="CD773" s="151"/>
      <c r="CE773" s="151"/>
      <c r="CF773" s="151"/>
      <c r="CG773" s="151"/>
      <c r="CH773" s="151"/>
      <c r="CI773" s="151"/>
      <c r="CJ773" s="151"/>
      <c r="CK773" s="151"/>
      <c r="CL773" s="151"/>
      <c r="CM773" s="151"/>
      <c r="CN773" s="151"/>
      <c r="CO773" s="151"/>
      <c r="CP773" s="151"/>
      <c r="CQ773" s="151"/>
      <c r="CR773" s="151"/>
      <c r="CS773" s="151"/>
      <c r="CT773" s="151"/>
      <c r="CU773" s="151"/>
      <c r="CV773" s="151"/>
      <c r="CW773" s="151"/>
      <c r="CX773" s="151"/>
      <c r="CY773" s="151"/>
      <c r="CZ773" s="151"/>
      <c r="DA773" s="151"/>
      <c r="DB773" s="151"/>
      <c r="DC773" s="151"/>
      <c r="DD773" s="151"/>
      <c r="DE773" s="151"/>
      <c r="DF773" s="151"/>
      <c r="DG773" s="151"/>
      <c r="DH773" s="151"/>
      <c r="DI773" s="151"/>
      <c r="DJ773" s="151"/>
      <c r="DK773" s="151"/>
      <c r="DL773" s="151"/>
      <c r="DM773" s="151"/>
      <c r="DN773" s="151"/>
      <c r="DO773" s="151"/>
      <c r="DP773" s="151"/>
      <c r="DQ773" s="151"/>
      <c r="DR773" s="151"/>
      <c r="DS773" s="151"/>
      <c r="DT773" s="151"/>
      <c r="DU773" s="151"/>
      <c r="DV773" s="151"/>
      <c r="DW773" s="151"/>
      <c r="DX773" s="151"/>
      <c r="DY773" s="151"/>
      <c r="DZ773" s="151"/>
      <c r="EA773" s="151"/>
      <c r="EB773" s="151"/>
      <c r="EC773" s="151"/>
      <c r="ED773" s="151"/>
      <c r="EE773" s="151"/>
      <c r="EF773" s="151"/>
      <c r="EG773" s="151"/>
      <c r="EH773" s="151"/>
      <c r="EI773" s="151"/>
      <c r="EJ773" s="151"/>
      <c r="EK773" s="151"/>
      <c r="EL773" s="151"/>
      <c r="EM773" s="151"/>
      <c r="EN773" s="151"/>
      <c r="EO773" s="151"/>
      <c r="EP773" s="151"/>
      <c r="EQ773" s="151"/>
      <c r="ER773" s="151"/>
      <c r="ES773" s="151"/>
      <c r="ET773" s="151"/>
      <c r="EU773" s="151"/>
      <c r="EV773" s="151"/>
      <c r="EW773" s="151"/>
      <c r="EX773" s="151"/>
      <c r="EY773" s="151"/>
      <c r="EZ773" s="151"/>
      <c r="FA773" s="151"/>
      <c r="FB773" s="151"/>
      <c r="FC773" s="151"/>
      <c r="FD773" s="151"/>
      <c r="FE773" s="151"/>
      <c r="FF773" s="151"/>
      <c r="FG773" s="151"/>
      <c r="FH773" s="151"/>
      <c r="FI773" s="151"/>
      <c r="FJ773" s="151"/>
      <c r="FK773" s="151"/>
      <c r="FL773" s="151"/>
      <c r="FM773" s="151"/>
      <c r="FN773" s="151"/>
      <c r="FO773" s="151"/>
      <c r="FP773" s="151"/>
      <c r="FQ773" s="151"/>
      <c r="FR773" s="151"/>
      <c r="FS773" s="151"/>
      <c r="FT773" s="151"/>
      <c r="FU773" s="151"/>
      <c r="FV773" s="151"/>
      <c r="FW773" s="151"/>
      <c r="FX773" s="151"/>
      <c r="FY773" s="151"/>
      <c r="FZ773" s="151"/>
      <c r="GA773" s="151"/>
      <c r="GB773" s="151"/>
      <c r="GC773" s="151"/>
      <c r="GD773" s="151"/>
      <c r="GE773" s="151"/>
      <c r="GF773" s="151"/>
      <c r="GG773" s="151"/>
      <c r="GH773" s="151"/>
      <c r="GI773" s="151"/>
      <c r="GJ773" s="151"/>
      <c r="GK773" s="151"/>
      <c r="GL773" s="151"/>
      <c r="GM773" s="151"/>
      <c r="GN773" s="151"/>
      <c r="GO773" s="151"/>
      <c r="GP773" s="151"/>
      <c r="GQ773" s="151"/>
      <c r="GR773" s="151"/>
      <c r="GS773" s="151"/>
      <c r="GT773" s="151"/>
      <c r="GU773" s="151"/>
      <c r="GV773" s="151"/>
      <c r="GW773" s="151"/>
      <c r="GX773" s="151"/>
      <c r="GY773" s="151"/>
      <c r="GZ773" s="151"/>
      <c r="HA773" s="151"/>
      <c r="HB773" s="151"/>
      <c r="HC773" s="151"/>
      <c r="HD773" s="151"/>
      <c r="HE773" s="151"/>
      <c r="HF773" s="151"/>
      <c r="HG773" s="151"/>
      <c r="HH773" s="151"/>
      <c r="HI773" s="151"/>
      <c r="HJ773" s="151"/>
      <c r="HK773" s="151"/>
      <c r="HL773" s="151"/>
      <c r="HM773" s="151"/>
      <c r="HN773" s="151"/>
      <c r="HO773" s="151"/>
      <c r="HP773" s="151"/>
      <c r="HQ773" s="151"/>
      <c r="HR773" s="151"/>
      <c r="HS773" s="151"/>
      <c r="HT773" s="151"/>
      <c r="HU773" s="151"/>
      <c r="HV773" s="151"/>
      <c r="HW773" s="151"/>
      <c r="HX773" s="151"/>
      <c r="HY773" s="151"/>
      <c r="HZ773" s="151"/>
      <c r="IA773" s="151"/>
      <c r="IB773" s="151"/>
      <c r="IC773" s="151"/>
      <c r="ID773" s="151"/>
      <c r="IE773" s="151"/>
      <c r="IF773" s="151"/>
      <c r="IG773" s="151"/>
      <c r="IH773" s="151"/>
      <c r="II773" s="151"/>
      <c r="IJ773" s="151"/>
      <c r="IK773" s="151"/>
      <c r="IL773" s="151"/>
      <c r="IM773" s="151"/>
      <c r="IN773" s="151"/>
      <c r="IO773" s="151"/>
      <c r="IP773" s="151"/>
      <c r="IQ773" s="151"/>
      <c r="IR773" s="151"/>
      <c r="IS773" s="151"/>
      <c r="IT773" s="151"/>
      <c r="IU773" s="151"/>
      <c r="IV773" s="151"/>
    </row>
    <row r="774" spans="1:256" s="308" customFormat="1">
      <c r="A774" s="78" t="s">
        <v>14</v>
      </c>
      <c r="B774" s="433" t="s">
        <v>61</v>
      </c>
      <c r="C774" s="446"/>
      <c r="D774" s="393"/>
      <c r="E774" s="433"/>
      <c r="F774" s="433"/>
      <c r="G774" s="433"/>
      <c r="H774" s="396">
        <v>400</v>
      </c>
      <c r="I774" s="454"/>
      <c r="J774" s="446"/>
      <c r="K774" s="393"/>
      <c r="L774" s="15">
        <f t="shared" ref="L774:W774" si="446">SUM(L775:L780)</f>
        <v>118008.2</v>
      </c>
      <c r="M774" s="15">
        <f t="shared" si="446"/>
        <v>124095.1</v>
      </c>
      <c r="N774" s="15">
        <f t="shared" si="446"/>
        <v>105636</v>
      </c>
      <c r="O774" s="15">
        <f t="shared" si="446"/>
        <v>0</v>
      </c>
      <c r="P774" s="15">
        <f t="shared" si="446"/>
        <v>0</v>
      </c>
      <c r="Q774" s="15">
        <f t="shared" si="446"/>
        <v>0</v>
      </c>
      <c r="R774" s="15">
        <f t="shared" si="446"/>
        <v>0</v>
      </c>
      <c r="S774" s="15">
        <f t="shared" si="446"/>
        <v>0</v>
      </c>
      <c r="T774" s="15">
        <f t="shared" si="446"/>
        <v>0</v>
      </c>
      <c r="U774" s="15">
        <f t="shared" si="446"/>
        <v>0</v>
      </c>
      <c r="V774" s="15">
        <f t="shared" si="446"/>
        <v>0</v>
      </c>
      <c r="W774" s="15">
        <f t="shared" si="446"/>
        <v>0</v>
      </c>
    </row>
    <row r="775" spans="1:256" s="308" customFormat="1" ht="47.25">
      <c r="A775" s="78" t="s">
        <v>60</v>
      </c>
      <c r="B775" s="433" t="s">
        <v>1298</v>
      </c>
      <c r="C775" s="446"/>
      <c r="D775" s="393"/>
      <c r="E775" s="421" t="s">
        <v>119</v>
      </c>
      <c r="F775" s="421" t="s">
        <v>103</v>
      </c>
      <c r="G775" s="421" t="s">
        <v>1299</v>
      </c>
      <c r="H775" s="396">
        <v>410</v>
      </c>
      <c r="I775" s="704" t="s">
        <v>1300</v>
      </c>
      <c r="J775" s="729" t="s">
        <v>1301</v>
      </c>
      <c r="K775" s="393"/>
      <c r="L775" s="15">
        <v>22506.799999999999</v>
      </c>
      <c r="M775" s="15">
        <v>6728</v>
      </c>
      <c r="N775" s="15">
        <v>6728</v>
      </c>
      <c r="O775" s="15"/>
      <c r="P775" s="15"/>
      <c r="Q775" s="15"/>
      <c r="R775" s="15"/>
      <c r="S775" s="15"/>
      <c r="T775" s="15"/>
      <c r="U775" s="15"/>
      <c r="V775" s="15"/>
      <c r="W775" s="9"/>
    </row>
    <row r="776" spans="1:256" s="308" customFormat="1" ht="47.25">
      <c r="A776" s="78" t="s">
        <v>746</v>
      </c>
      <c r="B776" s="433" t="s">
        <v>1302</v>
      </c>
      <c r="C776" s="446"/>
      <c r="D776" s="393"/>
      <c r="E776" s="421" t="s">
        <v>119</v>
      </c>
      <c r="F776" s="421" t="s">
        <v>103</v>
      </c>
      <c r="G776" s="421" t="s">
        <v>976</v>
      </c>
      <c r="H776" s="396">
        <v>410</v>
      </c>
      <c r="I776" s="828"/>
      <c r="J776" s="829"/>
      <c r="K776" s="393"/>
      <c r="L776" s="15">
        <v>22447</v>
      </c>
      <c r="M776" s="15">
        <v>6378.2</v>
      </c>
      <c r="N776" s="15">
        <v>6378.2</v>
      </c>
      <c r="O776" s="15"/>
      <c r="P776" s="15"/>
      <c r="Q776" s="15"/>
      <c r="R776" s="15"/>
      <c r="S776" s="15"/>
      <c r="T776" s="15"/>
      <c r="U776" s="15"/>
      <c r="V776" s="15"/>
      <c r="W776" s="9"/>
    </row>
    <row r="777" spans="1:256" s="308" customFormat="1" ht="47.25">
      <c r="A777" s="78" t="s">
        <v>438</v>
      </c>
      <c r="B777" s="433" t="s">
        <v>1303</v>
      </c>
      <c r="C777" s="446"/>
      <c r="D777" s="393"/>
      <c r="E777" s="421" t="s">
        <v>119</v>
      </c>
      <c r="F777" s="421" t="s">
        <v>103</v>
      </c>
      <c r="G777" s="421" t="s">
        <v>975</v>
      </c>
      <c r="H777" s="396">
        <v>410</v>
      </c>
      <c r="I777" s="828"/>
      <c r="J777" s="829"/>
      <c r="K777" s="393"/>
      <c r="L777" s="15">
        <v>30267.3</v>
      </c>
      <c r="M777" s="15">
        <v>9604.2000000000007</v>
      </c>
      <c r="N777" s="15">
        <v>9604.2000000000007</v>
      </c>
      <c r="O777" s="15"/>
      <c r="P777" s="15"/>
      <c r="Q777" s="15"/>
      <c r="R777" s="15"/>
      <c r="S777" s="15"/>
      <c r="T777" s="15"/>
      <c r="U777" s="15"/>
      <c r="V777" s="15"/>
      <c r="W777" s="9"/>
    </row>
    <row r="778" spans="1:256" s="308" customFormat="1" ht="47.25">
      <c r="A778" s="78" t="s">
        <v>439</v>
      </c>
      <c r="B778" s="433" t="s">
        <v>1304</v>
      </c>
      <c r="C778" s="446"/>
      <c r="D778" s="393"/>
      <c r="E778" s="421" t="s">
        <v>119</v>
      </c>
      <c r="F778" s="421" t="s">
        <v>103</v>
      </c>
      <c r="G778" s="421" t="s">
        <v>444</v>
      </c>
      <c r="H778" s="396">
        <v>410</v>
      </c>
      <c r="I778" s="828"/>
      <c r="J778" s="829"/>
      <c r="K778" s="393"/>
      <c r="L778" s="15">
        <v>19741.900000000001</v>
      </c>
      <c r="M778" s="15">
        <v>16395.3</v>
      </c>
      <c r="N778" s="15">
        <v>8451.2000000000007</v>
      </c>
      <c r="O778" s="15"/>
      <c r="P778" s="15"/>
      <c r="Q778" s="15"/>
      <c r="R778" s="15"/>
      <c r="S778" s="15"/>
      <c r="T778" s="15"/>
      <c r="U778" s="15"/>
      <c r="V778" s="15"/>
      <c r="W778" s="9"/>
    </row>
    <row r="779" spans="1:256" s="308" customFormat="1" ht="47.25">
      <c r="A779" s="78" t="s">
        <v>440</v>
      </c>
      <c r="B779" s="433" t="s">
        <v>1305</v>
      </c>
      <c r="C779" s="446"/>
      <c r="D779" s="393"/>
      <c r="E779" s="421" t="s">
        <v>119</v>
      </c>
      <c r="F779" s="421" t="s">
        <v>103</v>
      </c>
      <c r="G779" s="421" t="s">
        <v>445</v>
      </c>
      <c r="H779" s="396">
        <v>410</v>
      </c>
      <c r="I779" s="828"/>
      <c r="J779" s="829"/>
      <c r="K779" s="393"/>
      <c r="L779" s="15">
        <v>4375.8999999999996</v>
      </c>
      <c r="M779" s="15">
        <v>39548.9</v>
      </c>
      <c r="N779" s="15">
        <v>37207.699999999997</v>
      </c>
      <c r="O779" s="15"/>
      <c r="P779" s="15"/>
      <c r="Q779" s="15"/>
      <c r="R779" s="15"/>
      <c r="S779" s="15"/>
      <c r="T779" s="15"/>
      <c r="U779" s="15"/>
      <c r="V779" s="15"/>
      <c r="W779" s="9"/>
    </row>
    <row r="780" spans="1:256" s="308" customFormat="1" ht="47.25">
      <c r="A780" s="78" t="s">
        <v>441</v>
      </c>
      <c r="B780" s="433" t="s">
        <v>1306</v>
      </c>
      <c r="C780" s="446"/>
      <c r="D780" s="393"/>
      <c r="E780" s="421" t="s">
        <v>119</v>
      </c>
      <c r="F780" s="421" t="s">
        <v>103</v>
      </c>
      <c r="G780" s="421" t="s">
        <v>443</v>
      </c>
      <c r="H780" s="396">
        <v>410</v>
      </c>
      <c r="I780" s="828"/>
      <c r="J780" s="829"/>
      <c r="K780" s="393"/>
      <c r="L780" s="15">
        <v>18669.3</v>
      </c>
      <c r="M780" s="15">
        <v>45440.5</v>
      </c>
      <c r="N780" s="15">
        <v>37266.699999999997</v>
      </c>
      <c r="O780" s="15"/>
      <c r="P780" s="15"/>
      <c r="Q780" s="15"/>
      <c r="R780" s="15"/>
      <c r="S780" s="15"/>
      <c r="T780" s="15"/>
      <c r="U780" s="15"/>
      <c r="V780" s="15"/>
      <c r="W780" s="9"/>
    </row>
    <row r="781" spans="1:256" s="31" customFormat="1">
      <c r="A781" s="136" t="s">
        <v>19</v>
      </c>
      <c r="B781" s="830" t="s">
        <v>87</v>
      </c>
      <c r="C781" s="830"/>
      <c r="D781" s="830"/>
      <c r="E781" s="830"/>
      <c r="F781" s="830"/>
      <c r="G781" s="830"/>
      <c r="H781" s="830"/>
      <c r="I781" s="830"/>
      <c r="J781" s="830"/>
      <c r="K781" s="830"/>
      <c r="L781" s="137">
        <f t="shared" ref="L781:N781" si="447">SUM(L782:L782)</f>
        <v>3000</v>
      </c>
      <c r="M781" s="137">
        <f t="shared" si="447"/>
        <v>0</v>
      </c>
      <c r="N781" s="137">
        <f t="shared" si="447"/>
        <v>0</v>
      </c>
      <c r="O781" s="137">
        <f t="shared" ref="O781:W781" si="448">SUM(O782:O782)</f>
        <v>0</v>
      </c>
      <c r="P781" s="137">
        <f t="shared" si="448"/>
        <v>0</v>
      </c>
      <c r="Q781" s="137">
        <f t="shared" si="448"/>
        <v>0</v>
      </c>
      <c r="R781" s="137">
        <f t="shared" si="448"/>
        <v>0</v>
      </c>
      <c r="S781" s="137">
        <f t="shared" si="448"/>
        <v>0</v>
      </c>
      <c r="T781" s="137">
        <f t="shared" si="448"/>
        <v>0</v>
      </c>
      <c r="U781" s="137">
        <f t="shared" si="448"/>
        <v>0</v>
      </c>
      <c r="V781" s="137">
        <f t="shared" si="448"/>
        <v>0</v>
      </c>
      <c r="W781" s="144">
        <f t="shared" si="448"/>
        <v>0</v>
      </c>
      <c r="X781" s="138"/>
      <c r="Y781" s="138"/>
      <c r="Z781" s="138"/>
      <c r="AA781" s="138"/>
      <c r="AB781" s="138"/>
      <c r="AC781" s="138"/>
      <c r="AD781" s="138"/>
      <c r="AE781" s="138"/>
      <c r="AF781" s="138"/>
      <c r="AG781" s="138"/>
      <c r="AH781" s="138"/>
      <c r="AI781" s="138"/>
      <c r="AJ781" s="138"/>
      <c r="AK781" s="138"/>
      <c r="AL781" s="138"/>
      <c r="AM781" s="138"/>
      <c r="AN781" s="138"/>
      <c r="AO781" s="138"/>
      <c r="AP781" s="138"/>
      <c r="AQ781" s="138"/>
      <c r="AR781" s="138"/>
      <c r="AS781" s="138"/>
      <c r="AT781" s="138"/>
      <c r="AU781" s="138"/>
      <c r="AV781" s="138"/>
      <c r="AW781" s="138"/>
      <c r="AX781" s="138"/>
      <c r="AY781" s="138"/>
      <c r="AZ781" s="138"/>
      <c r="BA781" s="138"/>
      <c r="BB781" s="138"/>
      <c r="BC781" s="138"/>
      <c r="BD781" s="138"/>
      <c r="BE781" s="138"/>
      <c r="BF781" s="138"/>
      <c r="BG781" s="138"/>
      <c r="BH781" s="138"/>
      <c r="BI781" s="138"/>
      <c r="BJ781" s="138"/>
      <c r="BK781" s="138"/>
      <c r="BL781" s="138"/>
      <c r="BM781" s="138"/>
      <c r="BN781" s="138"/>
      <c r="BO781" s="138"/>
      <c r="BP781" s="138"/>
      <c r="BQ781" s="138"/>
      <c r="BR781" s="138"/>
      <c r="BS781" s="138"/>
      <c r="BT781" s="138"/>
      <c r="BU781" s="138"/>
      <c r="BV781" s="138"/>
      <c r="BW781" s="138"/>
      <c r="BX781" s="138"/>
      <c r="BY781" s="138"/>
      <c r="BZ781" s="138"/>
      <c r="CA781" s="138"/>
      <c r="CB781" s="138"/>
      <c r="CC781" s="138"/>
      <c r="CD781" s="138"/>
      <c r="CE781" s="138"/>
      <c r="CF781" s="138"/>
      <c r="CG781" s="138"/>
      <c r="CH781" s="138"/>
      <c r="CI781" s="138"/>
      <c r="CJ781" s="138"/>
      <c r="CK781" s="138"/>
      <c r="CL781" s="138"/>
      <c r="CM781" s="138"/>
      <c r="CN781" s="138"/>
      <c r="CO781" s="138"/>
      <c r="CP781" s="138"/>
      <c r="CQ781" s="138"/>
      <c r="CR781" s="138"/>
      <c r="CS781" s="138"/>
      <c r="CT781" s="138"/>
      <c r="CU781" s="138"/>
      <c r="CV781" s="138"/>
      <c r="CW781" s="138"/>
      <c r="CX781" s="138"/>
      <c r="CY781" s="138"/>
      <c r="CZ781" s="138"/>
      <c r="DA781" s="138"/>
      <c r="DB781" s="138"/>
      <c r="DC781" s="138"/>
      <c r="DD781" s="138"/>
      <c r="DE781" s="138"/>
      <c r="DF781" s="138"/>
      <c r="DG781" s="138"/>
      <c r="DH781" s="138"/>
      <c r="DI781" s="138"/>
      <c r="DJ781" s="138"/>
      <c r="DK781" s="138"/>
      <c r="DL781" s="138"/>
      <c r="DM781" s="138"/>
      <c r="DN781" s="138"/>
      <c r="DO781" s="138"/>
      <c r="DP781" s="138"/>
      <c r="DQ781" s="138"/>
      <c r="DR781" s="138"/>
      <c r="DS781" s="138"/>
      <c r="DT781" s="138"/>
      <c r="DU781" s="138"/>
      <c r="DV781" s="138"/>
      <c r="DW781" s="138"/>
      <c r="DX781" s="138"/>
      <c r="DY781" s="138"/>
      <c r="DZ781" s="138"/>
      <c r="EA781" s="138"/>
      <c r="EB781" s="138"/>
      <c r="EC781" s="138"/>
      <c r="ED781" s="138"/>
      <c r="EE781" s="138"/>
      <c r="EF781" s="138"/>
      <c r="EG781" s="138"/>
      <c r="EH781" s="138"/>
      <c r="EI781" s="138"/>
      <c r="EJ781" s="138"/>
      <c r="EK781" s="138"/>
      <c r="EL781" s="138"/>
      <c r="EM781" s="138"/>
      <c r="EN781" s="138"/>
      <c r="EO781" s="138"/>
      <c r="EP781" s="138"/>
      <c r="EQ781" s="138"/>
      <c r="ER781" s="138"/>
      <c r="ES781" s="138"/>
      <c r="ET781" s="138"/>
      <c r="EU781" s="138"/>
      <c r="EV781" s="138"/>
      <c r="EW781" s="138"/>
      <c r="EX781" s="138"/>
      <c r="EY781" s="138"/>
      <c r="EZ781" s="138"/>
      <c r="FA781" s="138"/>
      <c r="FB781" s="138"/>
      <c r="FC781" s="138"/>
      <c r="FD781" s="138"/>
      <c r="FE781" s="138"/>
      <c r="FF781" s="138"/>
      <c r="FG781" s="138"/>
      <c r="FH781" s="138"/>
      <c r="FI781" s="138"/>
      <c r="FJ781" s="138"/>
      <c r="FK781" s="138"/>
      <c r="FL781" s="138"/>
      <c r="FM781" s="138"/>
      <c r="FN781" s="138"/>
      <c r="FO781" s="138"/>
      <c r="FP781" s="138"/>
      <c r="FQ781" s="138"/>
      <c r="FR781" s="138"/>
      <c r="FS781" s="138"/>
      <c r="FT781" s="138"/>
      <c r="FU781" s="138"/>
      <c r="FV781" s="138"/>
      <c r="FW781" s="138"/>
      <c r="FX781" s="138"/>
      <c r="FY781" s="138"/>
      <c r="FZ781" s="138"/>
      <c r="GA781" s="138"/>
      <c r="GB781" s="138"/>
      <c r="GC781" s="138"/>
      <c r="GD781" s="138"/>
      <c r="GE781" s="138"/>
      <c r="GF781" s="138"/>
      <c r="GG781" s="138"/>
      <c r="GH781" s="138"/>
      <c r="GI781" s="138"/>
      <c r="GJ781" s="138"/>
      <c r="GK781" s="138"/>
      <c r="GL781" s="138"/>
      <c r="GM781" s="138"/>
      <c r="GN781" s="138"/>
      <c r="GO781" s="138"/>
      <c r="GP781" s="138"/>
      <c r="GQ781" s="138"/>
      <c r="GR781" s="138"/>
      <c r="GS781" s="138"/>
      <c r="GT781" s="138"/>
      <c r="GU781" s="138"/>
      <c r="GV781" s="138"/>
      <c r="GW781" s="138"/>
      <c r="GX781" s="138"/>
      <c r="GY781" s="138"/>
      <c r="GZ781" s="138"/>
      <c r="HA781" s="138"/>
      <c r="HB781" s="138"/>
      <c r="HC781" s="138"/>
      <c r="HD781" s="138"/>
      <c r="HE781" s="138"/>
      <c r="HF781" s="138"/>
      <c r="HG781" s="138"/>
      <c r="HH781" s="138"/>
      <c r="HI781" s="138"/>
      <c r="HJ781" s="138"/>
      <c r="HK781" s="138"/>
      <c r="HL781" s="138"/>
      <c r="HM781" s="138"/>
      <c r="HN781" s="138"/>
      <c r="HO781" s="138"/>
      <c r="HP781" s="138"/>
      <c r="HQ781" s="138"/>
      <c r="HR781" s="138"/>
      <c r="HS781" s="138"/>
      <c r="HT781" s="138"/>
      <c r="HU781" s="138"/>
      <c r="HV781" s="138"/>
      <c r="HW781" s="138"/>
      <c r="HX781" s="138"/>
      <c r="HY781" s="138"/>
      <c r="HZ781" s="138"/>
      <c r="IA781" s="138"/>
      <c r="IB781" s="138"/>
      <c r="IC781" s="138"/>
      <c r="ID781" s="138"/>
      <c r="IE781" s="138"/>
      <c r="IF781" s="138"/>
      <c r="IG781" s="138"/>
      <c r="IH781" s="138"/>
      <c r="II781" s="138"/>
      <c r="IJ781" s="138"/>
      <c r="IK781" s="138"/>
      <c r="IL781" s="138"/>
      <c r="IM781" s="138"/>
      <c r="IN781" s="138"/>
      <c r="IO781" s="138"/>
      <c r="IP781" s="138"/>
      <c r="IQ781" s="138"/>
      <c r="IR781" s="138"/>
      <c r="IS781" s="138"/>
      <c r="IT781" s="138"/>
      <c r="IU781" s="138"/>
      <c r="IV781" s="138"/>
    </row>
    <row r="782" spans="1:256" s="31" customFormat="1" ht="189">
      <c r="A782" s="85" t="s">
        <v>17</v>
      </c>
      <c r="B782" s="172" t="s">
        <v>446</v>
      </c>
      <c r="C782" s="196"/>
      <c r="D782" s="65"/>
      <c r="E782" s="421" t="s">
        <v>119</v>
      </c>
      <c r="F782" s="421" t="s">
        <v>361</v>
      </c>
      <c r="G782" s="398">
        <v>1616401</v>
      </c>
      <c r="H782" s="66">
        <v>450</v>
      </c>
      <c r="I782" s="403" t="s">
        <v>829</v>
      </c>
      <c r="J782" s="390" t="s">
        <v>437</v>
      </c>
      <c r="K782" s="65"/>
      <c r="L782" s="86">
        <v>3000</v>
      </c>
      <c r="M782" s="86"/>
      <c r="N782" s="86"/>
      <c r="O782" s="15">
        <f>SUM(P782:Q782)</f>
        <v>0</v>
      </c>
      <c r="P782" s="15"/>
      <c r="Q782" s="15"/>
      <c r="R782" s="15">
        <f>SUM(S782:T782)</f>
        <v>0</v>
      </c>
      <c r="S782" s="15"/>
      <c r="T782" s="15"/>
      <c r="U782" s="15">
        <f>SUM(V782:W782)</f>
        <v>0</v>
      </c>
      <c r="V782" s="15"/>
      <c r="W782" s="9"/>
      <c r="X782" s="27"/>
      <c r="Y782" s="27"/>
      <c r="Z782" s="27"/>
      <c r="AA782" s="27"/>
      <c r="AB782" s="27"/>
      <c r="AC782" s="27"/>
      <c r="AD782" s="27"/>
      <c r="AE782" s="27"/>
      <c r="AF782" s="27"/>
      <c r="AG782" s="27"/>
      <c r="AH782" s="27"/>
      <c r="AI782" s="27"/>
      <c r="AJ782" s="27"/>
      <c r="AK782" s="27"/>
      <c r="AL782" s="27"/>
      <c r="AM782" s="27"/>
      <c r="AN782" s="27"/>
      <c r="AO782" s="27"/>
      <c r="AP782" s="27"/>
      <c r="AQ782" s="27"/>
      <c r="AR782" s="27"/>
      <c r="AS782" s="27"/>
      <c r="AT782" s="27"/>
      <c r="AU782" s="27"/>
      <c r="AV782" s="27"/>
      <c r="AW782" s="27"/>
      <c r="AX782" s="27"/>
      <c r="AY782" s="27"/>
      <c r="AZ782" s="27"/>
      <c r="BA782" s="27"/>
      <c r="BB782" s="27"/>
      <c r="BC782" s="27"/>
      <c r="BD782" s="27"/>
      <c r="BE782" s="27"/>
      <c r="BF782" s="27"/>
      <c r="BG782" s="27"/>
      <c r="BH782" s="27"/>
      <c r="BI782" s="27"/>
      <c r="BJ782" s="27"/>
      <c r="BK782" s="27"/>
      <c r="BL782" s="27"/>
      <c r="BM782" s="27"/>
      <c r="BN782" s="27"/>
      <c r="BO782" s="27"/>
      <c r="BP782" s="27"/>
      <c r="BQ782" s="27"/>
      <c r="BR782" s="27"/>
      <c r="BS782" s="27"/>
      <c r="BT782" s="27"/>
      <c r="BU782" s="27"/>
      <c r="BV782" s="27"/>
      <c r="BW782" s="27"/>
      <c r="BX782" s="27"/>
      <c r="BY782" s="27"/>
      <c r="BZ782" s="27"/>
      <c r="CA782" s="27"/>
      <c r="CB782" s="27"/>
      <c r="CC782" s="27"/>
      <c r="CD782" s="27"/>
      <c r="CE782" s="27"/>
      <c r="CF782" s="27"/>
      <c r="CG782" s="27"/>
      <c r="CH782" s="27"/>
      <c r="CI782" s="27"/>
      <c r="CJ782" s="27"/>
      <c r="CK782" s="27"/>
      <c r="CL782" s="27"/>
      <c r="CM782" s="27"/>
      <c r="CN782" s="27"/>
      <c r="CO782" s="27"/>
      <c r="CP782" s="27"/>
      <c r="CQ782" s="27"/>
      <c r="CR782" s="27"/>
      <c r="CS782" s="27"/>
      <c r="CT782" s="27"/>
      <c r="CU782" s="27"/>
      <c r="CV782" s="27"/>
      <c r="CW782" s="27"/>
      <c r="CX782" s="27"/>
      <c r="CY782" s="27"/>
      <c r="CZ782" s="27"/>
      <c r="DA782" s="27"/>
      <c r="DB782" s="27"/>
      <c r="DC782" s="27"/>
      <c r="DD782" s="27"/>
      <c r="DE782" s="27"/>
      <c r="DF782" s="27"/>
      <c r="DG782" s="27"/>
      <c r="DH782" s="27"/>
      <c r="DI782" s="27"/>
      <c r="DJ782" s="27"/>
      <c r="DK782" s="27"/>
      <c r="DL782" s="27"/>
      <c r="DM782" s="27"/>
      <c r="DN782" s="27"/>
      <c r="DO782" s="27"/>
      <c r="DP782" s="27"/>
      <c r="DQ782" s="27"/>
      <c r="DR782" s="27"/>
      <c r="DS782" s="27"/>
      <c r="DT782" s="27"/>
      <c r="DU782" s="27"/>
      <c r="DV782" s="27"/>
      <c r="DW782" s="27"/>
      <c r="DX782" s="27"/>
      <c r="DY782" s="27"/>
      <c r="DZ782" s="27"/>
      <c r="EA782" s="27"/>
      <c r="EB782" s="27"/>
      <c r="EC782" s="27"/>
      <c r="ED782" s="27"/>
      <c r="EE782" s="27"/>
      <c r="EF782" s="27"/>
      <c r="EG782" s="27"/>
      <c r="EH782" s="27"/>
      <c r="EI782" s="27"/>
      <c r="EJ782" s="27"/>
      <c r="EK782" s="27"/>
      <c r="EL782" s="27"/>
      <c r="EM782" s="27"/>
      <c r="EN782" s="27"/>
      <c r="EO782" s="27"/>
      <c r="EP782" s="27"/>
      <c r="EQ782" s="27"/>
      <c r="ER782" s="27"/>
      <c r="ES782" s="27"/>
      <c r="ET782" s="27"/>
      <c r="EU782" s="27"/>
      <c r="EV782" s="27"/>
      <c r="EW782" s="27"/>
      <c r="EX782" s="27"/>
      <c r="EY782" s="27"/>
      <c r="EZ782" s="27"/>
      <c r="FA782" s="27"/>
      <c r="FB782" s="27"/>
      <c r="FC782" s="27"/>
      <c r="FD782" s="27"/>
      <c r="FE782" s="27"/>
      <c r="FF782" s="27"/>
      <c r="FG782" s="27"/>
      <c r="FH782" s="27"/>
      <c r="FI782" s="27"/>
      <c r="FJ782" s="27"/>
      <c r="FK782" s="27"/>
      <c r="FL782" s="27"/>
      <c r="FM782" s="27"/>
      <c r="FN782" s="27"/>
      <c r="FO782" s="27"/>
      <c r="FP782" s="27"/>
      <c r="FQ782" s="27"/>
      <c r="FR782" s="27"/>
      <c r="FS782" s="27"/>
      <c r="FT782" s="27"/>
      <c r="FU782" s="27"/>
      <c r="FV782" s="27"/>
      <c r="FW782" s="27"/>
      <c r="FX782" s="27"/>
      <c r="FY782" s="27"/>
      <c r="FZ782" s="27"/>
      <c r="GA782" s="27"/>
      <c r="GB782" s="27"/>
      <c r="GC782" s="27"/>
      <c r="GD782" s="27"/>
      <c r="GE782" s="27"/>
      <c r="GF782" s="27"/>
      <c r="GG782" s="27"/>
      <c r="GH782" s="27"/>
      <c r="GI782" s="27"/>
      <c r="GJ782" s="27"/>
      <c r="GK782" s="27"/>
      <c r="GL782" s="27"/>
      <c r="GM782" s="27"/>
      <c r="GN782" s="27"/>
      <c r="GO782" s="27"/>
      <c r="GP782" s="27"/>
      <c r="GQ782" s="27"/>
      <c r="GR782" s="27"/>
      <c r="GS782" s="27"/>
      <c r="GT782" s="27"/>
      <c r="GU782" s="27"/>
      <c r="GV782" s="27"/>
      <c r="GW782" s="27"/>
      <c r="GX782" s="27"/>
      <c r="GY782" s="27"/>
      <c r="GZ782" s="27"/>
      <c r="HA782" s="27"/>
      <c r="HB782" s="27"/>
      <c r="HC782" s="27"/>
      <c r="HD782" s="27"/>
      <c r="HE782" s="27"/>
      <c r="HF782" s="27"/>
      <c r="HG782" s="27"/>
      <c r="HH782" s="27"/>
      <c r="HI782" s="27"/>
      <c r="HJ782" s="27"/>
      <c r="HK782" s="27"/>
      <c r="HL782" s="27"/>
      <c r="HM782" s="27"/>
      <c r="HN782" s="27"/>
      <c r="HO782" s="27"/>
      <c r="HP782" s="27"/>
      <c r="HQ782" s="27"/>
      <c r="HR782" s="27"/>
      <c r="HS782" s="27"/>
      <c r="HT782" s="27"/>
      <c r="HU782" s="27"/>
      <c r="HV782" s="27"/>
      <c r="HW782" s="27"/>
      <c r="HX782" s="27"/>
      <c r="HY782" s="27"/>
      <c r="HZ782" s="27"/>
      <c r="IA782" s="27"/>
      <c r="IB782" s="27"/>
      <c r="IC782" s="27"/>
      <c r="ID782" s="27"/>
      <c r="IE782" s="27"/>
      <c r="IF782" s="27"/>
      <c r="IG782" s="27"/>
      <c r="IH782" s="27"/>
      <c r="II782" s="27"/>
      <c r="IJ782" s="27"/>
      <c r="IK782" s="27"/>
      <c r="IL782" s="27"/>
      <c r="IM782" s="27"/>
      <c r="IN782" s="27"/>
      <c r="IO782" s="27"/>
      <c r="IP782" s="27"/>
      <c r="IQ782" s="27"/>
      <c r="IR782" s="27"/>
      <c r="IS782" s="27"/>
      <c r="IT782" s="27"/>
      <c r="IU782" s="27"/>
      <c r="IV782" s="27"/>
    </row>
    <row r="783" spans="1:256" s="31" customFormat="1">
      <c r="A783" s="136" t="s">
        <v>20</v>
      </c>
      <c r="B783" s="830" t="s">
        <v>827</v>
      </c>
      <c r="C783" s="830"/>
      <c r="D783" s="830"/>
      <c r="E783" s="830"/>
      <c r="F783" s="830"/>
      <c r="G783" s="830"/>
      <c r="H783" s="830"/>
      <c r="I783" s="830"/>
      <c r="J783" s="830"/>
      <c r="K783" s="830"/>
      <c r="L783" s="139">
        <f t="shared" ref="L783" si="449">SUM(L784:L785)</f>
        <v>22038.5</v>
      </c>
      <c r="M783" s="139">
        <f t="shared" ref="M783:N783" si="450">SUM(M784:M785)</f>
        <v>18394.400000000001</v>
      </c>
      <c r="N783" s="139">
        <f t="shared" si="450"/>
        <v>12121.1</v>
      </c>
      <c r="O783" s="139">
        <f t="shared" ref="O783:W783" si="451">SUM(O784:O785)</f>
        <v>10850.5</v>
      </c>
      <c r="P783" s="139">
        <f t="shared" si="451"/>
        <v>10850.5</v>
      </c>
      <c r="Q783" s="139">
        <f t="shared" si="451"/>
        <v>0</v>
      </c>
      <c r="R783" s="139">
        <f t="shared" si="451"/>
        <v>11266.9</v>
      </c>
      <c r="S783" s="139">
        <f t="shared" si="451"/>
        <v>11266.9</v>
      </c>
      <c r="T783" s="139">
        <f t="shared" si="451"/>
        <v>0</v>
      </c>
      <c r="U783" s="139">
        <f t="shared" si="451"/>
        <v>11534.4</v>
      </c>
      <c r="V783" s="139">
        <f t="shared" si="451"/>
        <v>11534.4</v>
      </c>
      <c r="W783" s="140">
        <f t="shared" si="451"/>
        <v>0</v>
      </c>
      <c r="X783" s="138"/>
      <c r="Y783" s="138"/>
      <c r="Z783" s="138"/>
      <c r="AA783" s="138"/>
      <c r="AB783" s="138"/>
      <c r="AC783" s="138"/>
      <c r="AD783" s="138"/>
      <c r="AE783" s="138"/>
      <c r="AF783" s="138"/>
      <c r="AG783" s="138"/>
      <c r="AH783" s="138"/>
      <c r="AI783" s="138"/>
      <c r="AJ783" s="138"/>
      <c r="AK783" s="138"/>
      <c r="AL783" s="138"/>
      <c r="AM783" s="138"/>
      <c r="AN783" s="138"/>
      <c r="AO783" s="138"/>
      <c r="AP783" s="138"/>
      <c r="AQ783" s="138"/>
      <c r="AR783" s="138"/>
      <c r="AS783" s="138"/>
      <c r="AT783" s="138"/>
      <c r="AU783" s="138"/>
      <c r="AV783" s="138"/>
      <c r="AW783" s="138"/>
      <c r="AX783" s="138"/>
      <c r="AY783" s="138"/>
      <c r="AZ783" s="138"/>
      <c r="BA783" s="138"/>
      <c r="BB783" s="138"/>
      <c r="BC783" s="138"/>
      <c r="BD783" s="138"/>
      <c r="BE783" s="138"/>
      <c r="BF783" s="138"/>
      <c r="BG783" s="138"/>
      <c r="BH783" s="138"/>
      <c r="BI783" s="138"/>
      <c r="BJ783" s="138"/>
      <c r="BK783" s="138"/>
      <c r="BL783" s="138"/>
      <c r="BM783" s="138"/>
      <c r="BN783" s="138"/>
      <c r="BO783" s="138"/>
      <c r="BP783" s="138"/>
      <c r="BQ783" s="138"/>
      <c r="BR783" s="138"/>
      <c r="BS783" s="138"/>
      <c r="BT783" s="138"/>
      <c r="BU783" s="138"/>
      <c r="BV783" s="138"/>
      <c r="BW783" s="138"/>
      <c r="BX783" s="138"/>
      <c r="BY783" s="138"/>
      <c r="BZ783" s="138"/>
      <c r="CA783" s="138"/>
      <c r="CB783" s="138"/>
      <c r="CC783" s="138"/>
      <c r="CD783" s="138"/>
      <c r="CE783" s="138"/>
      <c r="CF783" s="138"/>
      <c r="CG783" s="138"/>
      <c r="CH783" s="138"/>
      <c r="CI783" s="138"/>
      <c r="CJ783" s="138"/>
      <c r="CK783" s="138"/>
      <c r="CL783" s="138"/>
      <c r="CM783" s="138"/>
      <c r="CN783" s="138"/>
      <c r="CO783" s="138"/>
      <c r="CP783" s="138"/>
      <c r="CQ783" s="138"/>
      <c r="CR783" s="138"/>
      <c r="CS783" s="138"/>
      <c r="CT783" s="138"/>
      <c r="CU783" s="138"/>
      <c r="CV783" s="138"/>
      <c r="CW783" s="138"/>
      <c r="CX783" s="138"/>
      <c r="CY783" s="138"/>
      <c r="CZ783" s="138"/>
      <c r="DA783" s="138"/>
      <c r="DB783" s="138"/>
      <c r="DC783" s="138"/>
      <c r="DD783" s="138"/>
      <c r="DE783" s="138"/>
      <c r="DF783" s="138"/>
      <c r="DG783" s="138"/>
      <c r="DH783" s="138"/>
      <c r="DI783" s="138"/>
      <c r="DJ783" s="138"/>
      <c r="DK783" s="138"/>
      <c r="DL783" s="138"/>
      <c r="DM783" s="138"/>
      <c r="DN783" s="138"/>
      <c r="DO783" s="138"/>
      <c r="DP783" s="138"/>
      <c r="DQ783" s="138"/>
      <c r="DR783" s="138"/>
      <c r="DS783" s="138"/>
      <c r="DT783" s="138"/>
      <c r="DU783" s="138"/>
      <c r="DV783" s="138"/>
      <c r="DW783" s="138"/>
      <c r="DX783" s="138"/>
      <c r="DY783" s="138"/>
      <c r="DZ783" s="138"/>
      <c r="EA783" s="138"/>
      <c r="EB783" s="138"/>
      <c r="EC783" s="138"/>
      <c r="ED783" s="138"/>
      <c r="EE783" s="138"/>
      <c r="EF783" s="138"/>
      <c r="EG783" s="138"/>
      <c r="EH783" s="138"/>
      <c r="EI783" s="138"/>
      <c r="EJ783" s="138"/>
      <c r="EK783" s="138"/>
      <c r="EL783" s="138"/>
      <c r="EM783" s="138"/>
      <c r="EN783" s="138"/>
      <c r="EO783" s="138"/>
      <c r="EP783" s="138"/>
      <c r="EQ783" s="138"/>
      <c r="ER783" s="138"/>
      <c r="ES783" s="138"/>
      <c r="ET783" s="138"/>
      <c r="EU783" s="138"/>
      <c r="EV783" s="138"/>
      <c r="EW783" s="138"/>
      <c r="EX783" s="138"/>
      <c r="EY783" s="138"/>
      <c r="EZ783" s="138"/>
      <c r="FA783" s="138"/>
      <c r="FB783" s="138"/>
      <c r="FC783" s="138"/>
      <c r="FD783" s="138"/>
      <c r="FE783" s="138"/>
      <c r="FF783" s="138"/>
      <c r="FG783" s="138"/>
      <c r="FH783" s="138"/>
      <c r="FI783" s="138"/>
      <c r="FJ783" s="138"/>
      <c r="FK783" s="138"/>
      <c r="FL783" s="138"/>
      <c r="FM783" s="138"/>
      <c r="FN783" s="138"/>
      <c r="FO783" s="138"/>
      <c r="FP783" s="138"/>
      <c r="FQ783" s="138"/>
      <c r="FR783" s="138"/>
      <c r="FS783" s="138"/>
      <c r="FT783" s="138"/>
      <c r="FU783" s="138"/>
      <c r="FV783" s="138"/>
      <c r="FW783" s="138"/>
      <c r="FX783" s="138"/>
      <c r="FY783" s="138"/>
      <c r="FZ783" s="138"/>
      <c r="GA783" s="138"/>
      <c r="GB783" s="138"/>
      <c r="GC783" s="138"/>
      <c r="GD783" s="138"/>
      <c r="GE783" s="138"/>
      <c r="GF783" s="138"/>
      <c r="GG783" s="138"/>
      <c r="GH783" s="138"/>
      <c r="GI783" s="138"/>
      <c r="GJ783" s="138"/>
      <c r="GK783" s="138"/>
      <c r="GL783" s="138"/>
      <c r="GM783" s="138"/>
      <c r="GN783" s="138"/>
      <c r="GO783" s="138"/>
      <c r="GP783" s="138"/>
      <c r="GQ783" s="138"/>
      <c r="GR783" s="138"/>
      <c r="GS783" s="138"/>
      <c r="GT783" s="138"/>
      <c r="GU783" s="138"/>
      <c r="GV783" s="138"/>
      <c r="GW783" s="138"/>
      <c r="GX783" s="138"/>
      <c r="GY783" s="138"/>
      <c r="GZ783" s="138"/>
      <c r="HA783" s="138"/>
      <c r="HB783" s="138"/>
      <c r="HC783" s="138"/>
      <c r="HD783" s="138"/>
      <c r="HE783" s="138"/>
      <c r="HF783" s="138"/>
      <c r="HG783" s="138"/>
      <c r="HH783" s="138"/>
      <c r="HI783" s="138"/>
      <c r="HJ783" s="138"/>
      <c r="HK783" s="138"/>
      <c r="HL783" s="138"/>
      <c r="HM783" s="138"/>
      <c r="HN783" s="138"/>
      <c r="HO783" s="138"/>
      <c r="HP783" s="138"/>
      <c r="HQ783" s="138"/>
      <c r="HR783" s="138"/>
      <c r="HS783" s="138"/>
      <c r="HT783" s="138"/>
      <c r="HU783" s="138"/>
      <c r="HV783" s="138"/>
      <c r="HW783" s="138"/>
      <c r="HX783" s="138"/>
      <c r="HY783" s="138"/>
      <c r="HZ783" s="138"/>
      <c r="IA783" s="138"/>
      <c r="IB783" s="138"/>
      <c r="IC783" s="138"/>
      <c r="ID783" s="138"/>
      <c r="IE783" s="138"/>
      <c r="IF783" s="138"/>
      <c r="IG783" s="138"/>
      <c r="IH783" s="138"/>
      <c r="II783" s="138"/>
      <c r="IJ783" s="138"/>
      <c r="IK783" s="138"/>
      <c r="IL783" s="138"/>
      <c r="IM783" s="138"/>
      <c r="IN783" s="138"/>
      <c r="IO783" s="138"/>
      <c r="IP783" s="138"/>
      <c r="IQ783" s="138"/>
      <c r="IR783" s="138"/>
      <c r="IS783" s="138"/>
      <c r="IT783" s="138"/>
      <c r="IU783" s="138"/>
      <c r="IV783" s="138"/>
    </row>
    <row r="784" spans="1:256" s="268" customFormat="1" ht="110.25">
      <c r="A784" s="406" t="s">
        <v>17</v>
      </c>
      <c r="B784" s="173" t="s">
        <v>447</v>
      </c>
      <c r="C784" s="197"/>
      <c r="D784" s="447"/>
      <c r="E784" s="421" t="s">
        <v>448</v>
      </c>
      <c r="F784" s="421" t="s">
        <v>449</v>
      </c>
      <c r="G784" s="483" t="s">
        <v>1307</v>
      </c>
      <c r="H784" s="12">
        <v>810</v>
      </c>
      <c r="I784" s="403" t="s">
        <v>450</v>
      </c>
      <c r="J784" s="447">
        <v>37902</v>
      </c>
      <c r="K784" s="447"/>
      <c r="L784" s="15">
        <v>9488.5</v>
      </c>
      <c r="M784" s="15">
        <v>8134.4</v>
      </c>
      <c r="N784" s="15">
        <v>5996.5</v>
      </c>
      <c r="O784" s="15">
        <v>10850.5</v>
      </c>
      <c r="P784" s="15">
        <v>10850.5</v>
      </c>
      <c r="Q784" s="15"/>
      <c r="R784" s="15">
        <v>11266.9</v>
      </c>
      <c r="S784" s="15">
        <v>11266.9</v>
      </c>
      <c r="T784" s="15"/>
      <c r="U784" s="15">
        <v>11534.4</v>
      </c>
      <c r="V784" s="15">
        <v>11534.4</v>
      </c>
      <c r="W784" s="9"/>
      <c r="X784" s="24"/>
      <c r="Y784" s="24"/>
      <c r="Z784" s="24"/>
      <c r="AA784" s="24"/>
      <c r="AB784" s="24"/>
      <c r="AC784" s="24"/>
      <c r="AD784" s="24"/>
      <c r="AE784" s="24"/>
      <c r="AF784" s="24"/>
      <c r="AG784" s="24"/>
      <c r="AH784" s="24"/>
      <c r="AI784" s="24"/>
      <c r="AJ784" s="24"/>
      <c r="AK784" s="24"/>
      <c r="AL784" s="24"/>
      <c r="AM784" s="24"/>
      <c r="AN784" s="24"/>
      <c r="AO784" s="24"/>
      <c r="AP784" s="24"/>
      <c r="AQ784" s="24"/>
      <c r="AR784" s="24"/>
      <c r="AS784" s="24"/>
      <c r="AT784" s="24"/>
      <c r="AU784" s="24"/>
      <c r="AV784" s="24"/>
      <c r="AW784" s="24"/>
      <c r="AX784" s="24"/>
      <c r="AY784" s="24"/>
      <c r="AZ784" s="24"/>
      <c r="BA784" s="24"/>
      <c r="BB784" s="24"/>
      <c r="BC784" s="24"/>
      <c r="BD784" s="24"/>
      <c r="BE784" s="24"/>
      <c r="BF784" s="24"/>
      <c r="BG784" s="24"/>
      <c r="BH784" s="24"/>
      <c r="BI784" s="24"/>
      <c r="BJ784" s="24"/>
      <c r="BK784" s="24"/>
      <c r="BL784" s="24"/>
      <c r="BM784" s="24"/>
      <c r="BN784" s="24"/>
      <c r="BO784" s="24"/>
      <c r="BP784" s="24"/>
      <c r="BQ784" s="24"/>
      <c r="BR784" s="24"/>
      <c r="BS784" s="24"/>
      <c r="BT784" s="24"/>
      <c r="BU784" s="24"/>
      <c r="BV784" s="24"/>
      <c r="BW784" s="24"/>
      <c r="BX784" s="24"/>
      <c r="BY784" s="24"/>
      <c r="BZ784" s="24"/>
      <c r="CA784" s="24"/>
      <c r="CB784" s="24"/>
      <c r="CC784" s="24"/>
      <c r="CD784" s="24"/>
      <c r="CE784" s="24"/>
      <c r="CF784" s="24"/>
      <c r="CG784" s="24"/>
      <c r="CH784" s="24"/>
      <c r="CI784" s="24"/>
      <c r="CJ784" s="24"/>
      <c r="CK784" s="24"/>
      <c r="CL784" s="24"/>
      <c r="CM784" s="24"/>
      <c r="CN784" s="24"/>
      <c r="CO784" s="24"/>
      <c r="CP784" s="24"/>
      <c r="CQ784" s="24"/>
      <c r="CR784" s="24"/>
      <c r="CS784" s="24"/>
      <c r="CT784" s="24"/>
      <c r="CU784" s="24"/>
      <c r="CV784" s="24"/>
      <c r="CW784" s="24"/>
      <c r="CX784" s="24"/>
      <c r="CY784" s="24"/>
      <c r="CZ784" s="24"/>
      <c r="DA784" s="24"/>
      <c r="DB784" s="24"/>
      <c r="DC784" s="24"/>
      <c r="DD784" s="24"/>
      <c r="DE784" s="24"/>
      <c r="DF784" s="24"/>
      <c r="DG784" s="24"/>
      <c r="DH784" s="24"/>
      <c r="DI784" s="24"/>
      <c r="DJ784" s="24"/>
      <c r="DK784" s="24"/>
      <c r="DL784" s="24"/>
      <c r="DM784" s="24"/>
      <c r="DN784" s="24"/>
      <c r="DO784" s="24"/>
      <c r="DP784" s="24"/>
      <c r="DQ784" s="24"/>
      <c r="DR784" s="24"/>
      <c r="DS784" s="24"/>
      <c r="DT784" s="24"/>
      <c r="DU784" s="24"/>
      <c r="DV784" s="24"/>
      <c r="DW784" s="24"/>
      <c r="DX784" s="24"/>
      <c r="DY784" s="24"/>
      <c r="DZ784" s="24"/>
      <c r="EA784" s="24"/>
      <c r="EB784" s="24"/>
      <c r="EC784" s="24"/>
      <c r="ED784" s="24"/>
      <c r="EE784" s="24"/>
      <c r="EF784" s="24"/>
      <c r="EG784" s="24"/>
      <c r="EH784" s="24"/>
      <c r="EI784" s="24"/>
      <c r="EJ784" s="24"/>
      <c r="EK784" s="24"/>
      <c r="EL784" s="24"/>
      <c r="EM784" s="24"/>
      <c r="EN784" s="24"/>
      <c r="EO784" s="24"/>
      <c r="EP784" s="24"/>
      <c r="EQ784" s="24"/>
      <c r="ER784" s="24"/>
      <c r="ES784" s="24"/>
      <c r="ET784" s="24"/>
      <c r="EU784" s="24"/>
      <c r="EV784" s="24"/>
      <c r="EW784" s="24"/>
      <c r="EX784" s="24"/>
      <c r="EY784" s="24"/>
      <c r="EZ784" s="24"/>
      <c r="FA784" s="24"/>
      <c r="FB784" s="24"/>
      <c r="FC784" s="24"/>
      <c r="FD784" s="24"/>
      <c r="FE784" s="24"/>
      <c r="FF784" s="24"/>
      <c r="FG784" s="24"/>
      <c r="FH784" s="24"/>
      <c r="FI784" s="24"/>
      <c r="FJ784" s="24"/>
      <c r="FK784" s="24"/>
      <c r="FL784" s="24"/>
      <c r="FM784" s="24"/>
      <c r="FN784" s="24"/>
      <c r="FO784" s="24"/>
      <c r="FP784" s="24"/>
      <c r="FQ784" s="24"/>
      <c r="FR784" s="24"/>
      <c r="FS784" s="24"/>
      <c r="FT784" s="24"/>
      <c r="FU784" s="24"/>
      <c r="FV784" s="24"/>
      <c r="FW784" s="24"/>
      <c r="FX784" s="24"/>
      <c r="FY784" s="24"/>
      <c r="FZ784" s="24"/>
      <c r="GA784" s="24"/>
      <c r="GB784" s="24"/>
      <c r="GC784" s="24"/>
      <c r="GD784" s="24"/>
      <c r="GE784" s="24"/>
      <c r="GF784" s="24"/>
      <c r="GG784" s="24"/>
      <c r="GH784" s="24"/>
      <c r="GI784" s="24"/>
      <c r="GJ784" s="24"/>
      <c r="GK784" s="24"/>
      <c r="GL784" s="24"/>
      <c r="GM784" s="24"/>
      <c r="GN784" s="24"/>
      <c r="GO784" s="24"/>
      <c r="GP784" s="24"/>
      <c r="GQ784" s="24"/>
      <c r="GR784" s="24"/>
      <c r="GS784" s="24"/>
      <c r="GT784" s="24"/>
      <c r="GU784" s="24"/>
      <c r="GV784" s="24"/>
      <c r="GW784" s="24"/>
      <c r="GX784" s="24"/>
      <c r="GY784" s="24"/>
      <c r="GZ784" s="24"/>
      <c r="HA784" s="24"/>
      <c r="HB784" s="24"/>
      <c r="HC784" s="24"/>
      <c r="HD784" s="24"/>
      <c r="HE784" s="24"/>
      <c r="HF784" s="24"/>
      <c r="HG784" s="24"/>
      <c r="HH784" s="24"/>
      <c r="HI784" s="24"/>
      <c r="HJ784" s="24"/>
      <c r="HK784" s="24"/>
      <c r="HL784" s="24"/>
      <c r="HM784" s="24"/>
      <c r="HN784" s="24"/>
      <c r="HO784" s="24"/>
      <c r="HP784" s="24"/>
      <c r="HQ784" s="24"/>
      <c r="HR784" s="24"/>
      <c r="HS784" s="24"/>
      <c r="HT784" s="24"/>
      <c r="HU784" s="24"/>
      <c r="HV784" s="24"/>
      <c r="HW784" s="24"/>
      <c r="HX784" s="24"/>
      <c r="HY784" s="24"/>
      <c r="HZ784" s="24"/>
      <c r="IA784" s="24"/>
      <c r="IB784" s="24"/>
      <c r="IC784" s="24"/>
      <c r="ID784" s="24"/>
      <c r="IE784" s="24"/>
      <c r="IF784" s="24"/>
      <c r="IG784" s="24"/>
      <c r="IH784" s="24"/>
      <c r="II784" s="24"/>
      <c r="IJ784" s="24"/>
      <c r="IK784" s="24"/>
      <c r="IL784" s="24"/>
      <c r="IM784" s="24"/>
      <c r="IN784" s="24"/>
      <c r="IO784" s="24"/>
      <c r="IP784" s="24"/>
      <c r="IQ784" s="24"/>
      <c r="IR784" s="24"/>
      <c r="IS784" s="24"/>
      <c r="IT784" s="24"/>
      <c r="IU784" s="24"/>
      <c r="IV784" s="24"/>
    </row>
    <row r="785" spans="1:256" s="31" customFormat="1" ht="189">
      <c r="A785" s="406" t="s">
        <v>18</v>
      </c>
      <c r="B785" s="173" t="s">
        <v>451</v>
      </c>
      <c r="C785" s="197"/>
      <c r="D785" s="447"/>
      <c r="E785" s="80" t="s">
        <v>1308</v>
      </c>
      <c r="F785" s="80" t="s">
        <v>106</v>
      </c>
      <c r="G785" s="215">
        <v>1410160010</v>
      </c>
      <c r="H785" s="12">
        <v>810</v>
      </c>
      <c r="I785" s="403" t="s">
        <v>832</v>
      </c>
      <c r="J785" s="447">
        <v>37902</v>
      </c>
      <c r="K785" s="447"/>
      <c r="L785" s="15">
        <v>12550</v>
      </c>
      <c r="M785" s="15">
        <v>10260</v>
      </c>
      <c r="N785" s="15">
        <v>6124.6</v>
      </c>
      <c r="O785" s="15"/>
      <c r="P785" s="15"/>
      <c r="Q785" s="15"/>
      <c r="R785" s="15"/>
      <c r="S785" s="15"/>
      <c r="T785" s="15"/>
      <c r="U785" s="15"/>
      <c r="V785" s="15"/>
      <c r="W785" s="9"/>
      <c r="X785" s="24"/>
      <c r="Y785" s="24"/>
      <c r="Z785" s="24"/>
      <c r="AA785" s="24"/>
      <c r="AB785" s="24"/>
      <c r="AC785" s="24"/>
      <c r="AD785" s="24"/>
      <c r="AE785" s="24"/>
      <c r="AF785" s="24"/>
      <c r="AG785" s="24"/>
      <c r="AH785" s="24"/>
      <c r="AI785" s="24"/>
      <c r="AJ785" s="24"/>
      <c r="AK785" s="24"/>
      <c r="AL785" s="24"/>
      <c r="AM785" s="24"/>
      <c r="AN785" s="24"/>
      <c r="AO785" s="24"/>
      <c r="AP785" s="24"/>
      <c r="AQ785" s="24"/>
      <c r="AR785" s="24"/>
      <c r="AS785" s="24"/>
      <c r="AT785" s="24"/>
      <c r="AU785" s="24"/>
      <c r="AV785" s="24"/>
      <c r="AW785" s="24"/>
      <c r="AX785" s="24"/>
      <c r="AY785" s="24"/>
      <c r="AZ785" s="24"/>
      <c r="BA785" s="24"/>
      <c r="BB785" s="24"/>
      <c r="BC785" s="24"/>
      <c r="BD785" s="24"/>
      <c r="BE785" s="24"/>
      <c r="BF785" s="24"/>
      <c r="BG785" s="24"/>
      <c r="BH785" s="24"/>
      <c r="BI785" s="24"/>
      <c r="BJ785" s="24"/>
      <c r="BK785" s="24"/>
      <c r="BL785" s="24"/>
      <c r="BM785" s="24"/>
      <c r="BN785" s="24"/>
      <c r="BO785" s="24"/>
      <c r="BP785" s="24"/>
      <c r="BQ785" s="24"/>
      <c r="BR785" s="24"/>
      <c r="BS785" s="24"/>
      <c r="BT785" s="24"/>
      <c r="BU785" s="24"/>
      <c r="BV785" s="24"/>
      <c r="BW785" s="24"/>
      <c r="BX785" s="24"/>
      <c r="BY785" s="24"/>
      <c r="BZ785" s="24"/>
      <c r="CA785" s="24"/>
      <c r="CB785" s="24"/>
      <c r="CC785" s="24"/>
      <c r="CD785" s="24"/>
      <c r="CE785" s="24"/>
      <c r="CF785" s="24"/>
      <c r="CG785" s="24"/>
      <c r="CH785" s="24"/>
      <c r="CI785" s="24"/>
      <c r="CJ785" s="24"/>
      <c r="CK785" s="24"/>
      <c r="CL785" s="24"/>
      <c r="CM785" s="24"/>
      <c r="CN785" s="24"/>
      <c r="CO785" s="24"/>
      <c r="CP785" s="24"/>
      <c r="CQ785" s="24"/>
      <c r="CR785" s="24"/>
      <c r="CS785" s="24"/>
      <c r="CT785" s="24"/>
      <c r="CU785" s="24"/>
      <c r="CV785" s="24"/>
      <c r="CW785" s="24"/>
      <c r="CX785" s="24"/>
      <c r="CY785" s="24"/>
      <c r="CZ785" s="24"/>
      <c r="DA785" s="24"/>
      <c r="DB785" s="24"/>
      <c r="DC785" s="24"/>
      <c r="DD785" s="24"/>
      <c r="DE785" s="24"/>
      <c r="DF785" s="24"/>
      <c r="DG785" s="24"/>
      <c r="DH785" s="24"/>
      <c r="DI785" s="24"/>
      <c r="DJ785" s="24"/>
      <c r="DK785" s="24"/>
      <c r="DL785" s="24"/>
      <c r="DM785" s="24"/>
      <c r="DN785" s="24"/>
      <c r="DO785" s="24"/>
      <c r="DP785" s="24"/>
      <c r="DQ785" s="24"/>
      <c r="DR785" s="24"/>
      <c r="DS785" s="24"/>
      <c r="DT785" s="24"/>
      <c r="DU785" s="24"/>
      <c r="DV785" s="24"/>
      <c r="DW785" s="24"/>
      <c r="DX785" s="24"/>
      <c r="DY785" s="24"/>
      <c r="DZ785" s="24"/>
      <c r="EA785" s="24"/>
      <c r="EB785" s="24"/>
      <c r="EC785" s="24"/>
      <c r="ED785" s="24"/>
      <c r="EE785" s="24"/>
      <c r="EF785" s="24"/>
      <c r="EG785" s="24"/>
      <c r="EH785" s="24"/>
      <c r="EI785" s="24"/>
      <c r="EJ785" s="24"/>
      <c r="EK785" s="24"/>
      <c r="EL785" s="24"/>
      <c r="EM785" s="24"/>
      <c r="EN785" s="24"/>
      <c r="EO785" s="24"/>
      <c r="EP785" s="24"/>
      <c r="EQ785" s="24"/>
      <c r="ER785" s="24"/>
      <c r="ES785" s="24"/>
      <c r="ET785" s="24"/>
      <c r="EU785" s="24"/>
      <c r="EV785" s="24"/>
      <c r="EW785" s="24"/>
      <c r="EX785" s="24"/>
      <c r="EY785" s="24"/>
      <c r="EZ785" s="24"/>
      <c r="FA785" s="24"/>
      <c r="FB785" s="24"/>
      <c r="FC785" s="24"/>
      <c r="FD785" s="24"/>
      <c r="FE785" s="24"/>
      <c r="FF785" s="24"/>
      <c r="FG785" s="24"/>
      <c r="FH785" s="24"/>
      <c r="FI785" s="24"/>
      <c r="FJ785" s="24"/>
      <c r="FK785" s="24"/>
      <c r="FL785" s="24"/>
      <c r="FM785" s="24"/>
      <c r="FN785" s="24"/>
      <c r="FO785" s="24"/>
      <c r="FP785" s="24"/>
      <c r="FQ785" s="24"/>
      <c r="FR785" s="24"/>
      <c r="FS785" s="24"/>
      <c r="FT785" s="24"/>
      <c r="FU785" s="24"/>
      <c r="FV785" s="24"/>
      <c r="FW785" s="24"/>
      <c r="FX785" s="24"/>
      <c r="FY785" s="24"/>
      <c r="FZ785" s="24"/>
      <c r="GA785" s="24"/>
      <c r="GB785" s="24"/>
      <c r="GC785" s="24"/>
      <c r="GD785" s="24"/>
      <c r="GE785" s="24"/>
      <c r="GF785" s="24"/>
      <c r="GG785" s="24"/>
      <c r="GH785" s="24"/>
      <c r="GI785" s="24"/>
      <c r="GJ785" s="24"/>
      <c r="GK785" s="24"/>
      <c r="GL785" s="24"/>
      <c r="GM785" s="24"/>
      <c r="GN785" s="24"/>
      <c r="GO785" s="24"/>
      <c r="GP785" s="24"/>
      <c r="GQ785" s="24"/>
      <c r="GR785" s="24"/>
      <c r="GS785" s="24"/>
      <c r="GT785" s="24"/>
      <c r="GU785" s="24"/>
      <c r="GV785" s="24"/>
      <c r="GW785" s="24"/>
      <c r="GX785" s="24"/>
      <c r="GY785" s="24"/>
      <c r="GZ785" s="24"/>
      <c r="HA785" s="24"/>
      <c r="HB785" s="24"/>
      <c r="HC785" s="24"/>
      <c r="HD785" s="24"/>
      <c r="HE785" s="24"/>
      <c r="HF785" s="24"/>
      <c r="HG785" s="24"/>
      <c r="HH785" s="24"/>
      <c r="HI785" s="24"/>
      <c r="HJ785" s="24"/>
      <c r="HK785" s="24"/>
      <c r="HL785" s="24"/>
      <c r="HM785" s="24"/>
      <c r="HN785" s="24"/>
      <c r="HO785" s="24"/>
      <c r="HP785" s="24"/>
      <c r="HQ785" s="24"/>
      <c r="HR785" s="24"/>
      <c r="HS785" s="24"/>
      <c r="HT785" s="24"/>
      <c r="HU785" s="24"/>
      <c r="HV785" s="24"/>
      <c r="HW785" s="24"/>
      <c r="HX785" s="24"/>
      <c r="HY785" s="24"/>
      <c r="HZ785" s="24"/>
      <c r="IA785" s="24"/>
      <c r="IB785" s="24"/>
      <c r="IC785" s="24"/>
      <c r="ID785" s="24"/>
      <c r="IE785" s="24"/>
      <c r="IF785" s="24"/>
      <c r="IG785" s="24"/>
      <c r="IH785" s="24"/>
      <c r="II785" s="24"/>
      <c r="IJ785" s="24"/>
      <c r="IK785" s="24"/>
      <c r="IL785" s="24"/>
      <c r="IM785" s="24"/>
      <c r="IN785" s="24"/>
      <c r="IO785" s="24"/>
      <c r="IP785" s="24"/>
      <c r="IQ785" s="24"/>
      <c r="IR785" s="24"/>
      <c r="IS785" s="24"/>
      <c r="IT785" s="24"/>
      <c r="IU785" s="24"/>
      <c r="IV785" s="24"/>
    </row>
    <row r="786" spans="1:256" s="31" customFormat="1">
      <c r="A786" s="136" t="s">
        <v>24</v>
      </c>
      <c r="B786" s="830" t="s">
        <v>88</v>
      </c>
      <c r="C786" s="830"/>
      <c r="D786" s="830"/>
      <c r="E786" s="830"/>
      <c r="F786" s="830"/>
      <c r="G786" s="830"/>
      <c r="H786" s="830"/>
      <c r="I786" s="830"/>
      <c r="J786" s="830"/>
      <c r="K786" s="830"/>
      <c r="L786" s="139">
        <f>L787</f>
        <v>3.8</v>
      </c>
      <c r="M786" s="139">
        <f t="shared" ref="M786:W786" si="452">M787</f>
        <v>85.5</v>
      </c>
      <c r="N786" s="139">
        <f t="shared" si="452"/>
        <v>0</v>
      </c>
      <c r="O786" s="139">
        <f t="shared" si="452"/>
        <v>87.7</v>
      </c>
      <c r="P786" s="139">
        <f t="shared" si="452"/>
        <v>87.7</v>
      </c>
      <c r="Q786" s="139">
        <f t="shared" si="452"/>
        <v>0</v>
      </c>
      <c r="R786" s="139">
        <f t="shared" si="452"/>
        <v>90.9</v>
      </c>
      <c r="S786" s="139">
        <f t="shared" si="452"/>
        <v>90.9</v>
      </c>
      <c r="T786" s="139">
        <f t="shared" si="452"/>
        <v>0</v>
      </c>
      <c r="U786" s="139">
        <f t="shared" si="452"/>
        <v>91.2</v>
      </c>
      <c r="V786" s="139">
        <f t="shared" si="452"/>
        <v>91.2</v>
      </c>
      <c r="W786" s="140">
        <f t="shared" si="452"/>
        <v>0</v>
      </c>
      <c r="X786" s="138"/>
      <c r="Y786" s="138"/>
      <c r="Z786" s="138"/>
      <c r="AA786" s="138"/>
      <c r="AB786" s="138"/>
      <c r="AC786" s="138"/>
      <c r="AD786" s="138"/>
      <c r="AE786" s="138"/>
      <c r="AF786" s="138"/>
      <c r="AG786" s="138"/>
      <c r="AH786" s="138"/>
      <c r="AI786" s="138"/>
      <c r="AJ786" s="138"/>
      <c r="AK786" s="138"/>
      <c r="AL786" s="138"/>
      <c r="AM786" s="138"/>
      <c r="AN786" s="138"/>
      <c r="AO786" s="138"/>
      <c r="AP786" s="138"/>
      <c r="AQ786" s="138"/>
      <c r="AR786" s="138"/>
      <c r="AS786" s="138"/>
      <c r="AT786" s="138"/>
      <c r="AU786" s="138"/>
      <c r="AV786" s="138"/>
      <c r="AW786" s="138"/>
      <c r="AX786" s="138"/>
      <c r="AY786" s="138"/>
      <c r="AZ786" s="138"/>
      <c r="BA786" s="138"/>
      <c r="BB786" s="138"/>
      <c r="BC786" s="138"/>
      <c r="BD786" s="138"/>
      <c r="BE786" s="138"/>
      <c r="BF786" s="138"/>
      <c r="BG786" s="138"/>
      <c r="BH786" s="138"/>
      <c r="BI786" s="138"/>
      <c r="BJ786" s="138"/>
      <c r="BK786" s="138"/>
      <c r="BL786" s="138"/>
      <c r="BM786" s="138"/>
      <c r="BN786" s="138"/>
      <c r="BO786" s="138"/>
      <c r="BP786" s="138"/>
      <c r="BQ786" s="138"/>
      <c r="BR786" s="138"/>
      <c r="BS786" s="138"/>
      <c r="BT786" s="138"/>
      <c r="BU786" s="138"/>
      <c r="BV786" s="138"/>
      <c r="BW786" s="138"/>
      <c r="BX786" s="138"/>
      <c r="BY786" s="138"/>
      <c r="BZ786" s="138"/>
      <c r="CA786" s="138"/>
      <c r="CB786" s="138"/>
      <c r="CC786" s="138"/>
      <c r="CD786" s="138"/>
      <c r="CE786" s="138"/>
      <c r="CF786" s="138"/>
      <c r="CG786" s="138"/>
      <c r="CH786" s="138"/>
      <c r="CI786" s="138"/>
      <c r="CJ786" s="138"/>
      <c r="CK786" s="138"/>
      <c r="CL786" s="138"/>
      <c r="CM786" s="138"/>
      <c r="CN786" s="138"/>
      <c r="CO786" s="138"/>
      <c r="CP786" s="138"/>
      <c r="CQ786" s="138"/>
      <c r="CR786" s="138"/>
      <c r="CS786" s="138"/>
      <c r="CT786" s="138"/>
      <c r="CU786" s="138"/>
      <c r="CV786" s="138"/>
      <c r="CW786" s="138"/>
      <c r="CX786" s="138"/>
      <c r="CY786" s="138"/>
      <c r="CZ786" s="138"/>
      <c r="DA786" s="138"/>
      <c r="DB786" s="138"/>
      <c r="DC786" s="138"/>
      <c r="DD786" s="138"/>
      <c r="DE786" s="138"/>
      <c r="DF786" s="138"/>
      <c r="DG786" s="138"/>
      <c r="DH786" s="138"/>
      <c r="DI786" s="138"/>
      <c r="DJ786" s="138"/>
      <c r="DK786" s="138"/>
      <c r="DL786" s="138"/>
      <c r="DM786" s="138"/>
      <c r="DN786" s="138"/>
      <c r="DO786" s="138"/>
      <c r="DP786" s="138"/>
      <c r="DQ786" s="138"/>
      <c r="DR786" s="138"/>
      <c r="DS786" s="138"/>
      <c r="DT786" s="138"/>
      <c r="DU786" s="138"/>
      <c r="DV786" s="138"/>
      <c r="DW786" s="138"/>
      <c r="DX786" s="138"/>
      <c r="DY786" s="138"/>
      <c r="DZ786" s="138"/>
      <c r="EA786" s="138"/>
      <c r="EB786" s="138"/>
      <c r="EC786" s="138"/>
      <c r="ED786" s="138"/>
      <c r="EE786" s="138"/>
      <c r="EF786" s="138"/>
      <c r="EG786" s="138"/>
      <c r="EH786" s="138"/>
      <c r="EI786" s="138"/>
      <c r="EJ786" s="138"/>
      <c r="EK786" s="138"/>
      <c r="EL786" s="138"/>
      <c r="EM786" s="138"/>
      <c r="EN786" s="138"/>
      <c r="EO786" s="138"/>
      <c r="EP786" s="138"/>
      <c r="EQ786" s="138"/>
      <c r="ER786" s="138"/>
      <c r="ES786" s="138"/>
      <c r="ET786" s="138"/>
      <c r="EU786" s="138"/>
      <c r="EV786" s="138"/>
      <c r="EW786" s="138"/>
      <c r="EX786" s="138"/>
      <c r="EY786" s="138"/>
      <c r="EZ786" s="138"/>
      <c r="FA786" s="138"/>
      <c r="FB786" s="138"/>
      <c r="FC786" s="138"/>
      <c r="FD786" s="138"/>
      <c r="FE786" s="138"/>
      <c r="FF786" s="138"/>
      <c r="FG786" s="138"/>
      <c r="FH786" s="138"/>
      <c r="FI786" s="138"/>
      <c r="FJ786" s="138"/>
      <c r="FK786" s="138"/>
      <c r="FL786" s="138"/>
      <c r="FM786" s="138"/>
      <c r="FN786" s="138"/>
      <c r="FO786" s="138"/>
      <c r="FP786" s="138"/>
      <c r="FQ786" s="138"/>
      <c r="FR786" s="138"/>
      <c r="FS786" s="138"/>
      <c r="FT786" s="138"/>
      <c r="FU786" s="138"/>
      <c r="FV786" s="138"/>
      <c r="FW786" s="138"/>
      <c r="FX786" s="138"/>
      <c r="FY786" s="138"/>
      <c r="FZ786" s="138"/>
      <c r="GA786" s="138"/>
      <c r="GB786" s="138"/>
      <c r="GC786" s="138"/>
      <c r="GD786" s="138"/>
      <c r="GE786" s="138"/>
      <c r="GF786" s="138"/>
      <c r="GG786" s="138"/>
      <c r="GH786" s="138"/>
      <c r="GI786" s="138"/>
      <c r="GJ786" s="138"/>
      <c r="GK786" s="138"/>
      <c r="GL786" s="138"/>
      <c r="GM786" s="138"/>
      <c r="GN786" s="138"/>
      <c r="GO786" s="138"/>
      <c r="GP786" s="138"/>
      <c r="GQ786" s="138"/>
      <c r="GR786" s="138"/>
      <c r="GS786" s="138"/>
      <c r="GT786" s="138"/>
      <c r="GU786" s="138"/>
      <c r="GV786" s="138"/>
      <c r="GW786" s="138"/>
      <c r="GX786" s="138"/>
      <c r="GY786" s="138"/>
      <c r="GZ786" s="138"/>
      <c r="HA786" s="138"/>
      <c r="HB786" s="138"/>
      <c r="HC786" s="138"/>
      <c r="HD786" s="138"/>
      <c r="HE786" s="138"/>
      <c r="HF786" s="138"/>
      <c r="HG786" s="138"/>
      <c r="HH786" s="138"/>
      <c r="HI786" s="138"/>
      <c r="HJ786" s="138"/>
      <c r="HK786" s="138"/>
      <c r="HL786" s="138"/>
      <c r="HM786" s="138"/>
      <c r="HN786" s="138"/>
      <c r="HO786" s="138"/>
      <c r="HP786" s="138"/>
      <c r="HQ786" s="138"/>
      <c r="HR786" s="138"/>
      <c r="HS786" s="138"/>
      <c r="HT786" s="138"/>
      <c r="HU786" s="138"/>
      <c r="HV786" s="138"/>
      <c r="HW786" s="138"/>
      <c r="HX786" s="138"/>
      <c r="HY786" s="138"/>
      <c r="HZ786" s="138"/>
      <c r="IA786" s="138"/>
      <c r="IB786" s="138"/>
      <c r="IC786" s="138"/>
      <c r="ID786" s="138"/>
      <c r="IE786" s="138"/>
      <c r="IF786" s="138"/>
      <c r="IG786" s="138"/>
      <c r="IH786" s="138"/>
      <c r="II786" s="138"/>
      <c r="IJ786" s="138"/>
      <c r="IK786" s="138"/>
      <c r="IL786" s="138"/>
      <c r="IM786" s="138"/>
      <c r="IN786" s="138"/>
      <c r="IO786" s="138"/>
      <c r="IP786" s="138"/>
      <c r="IQ786" s="138"/>
      <c r="IR786" s="138"/>
      <c r="IS786" s="138"/>
      <c r="IT786" s="138"/>
      <c r="IU786" s="138"/>
      <c r="IV786" s="138"/>
    </row>
    <row r="787" spans="1:256" s="484" customFormat="1" ht="189">
      <c r="A787" s="50"/>
      <c r="B787" s="51" t="s">
        <v>452</v>
      </c>
      <c r="C787" s="51"/>
      <c r="D787" s="51"/>
      <c r="E787" s="421" t="s">
        <v>103</v>
      </c>
      <c r="F787" s="433">
        <v>13</v>
      </c>
      <c r="G787" s="433">
        <v>1610626000</v>
      </c>
      <c r="H787" s="51">
        <v>830</v>
      </c>
      <c r="I787" s="200" t="s">
        <v>1309</v>
      </c>
      <c r="J787" s="390" t="s">
        <v>433</v>
      </c>
      <c r="K787" s="51"/>
      <c r="L787" s="487">
        <v>3.8</v>
      </c>
      <c r="M787" s="487">
        <v>85.5</v>
      </c>
      <c r="N787" s="487"/>
      <c r="O787" s="15">
        <v>87.7</v>
      </c>
      <c r="P787" s="15">
        <v>87.7</v>
      </c>
      <c r="Q787" s="15"/>
      <c r="R787" s="15">
        <v>90.9</v>
      </c>
      <c r="S787" s="15">
        <v>90.9</v>
      </c>
      <c r="T787" s="15"/>
      <c r="U787" s="15">
        <v>91.2</v>
      </c>
      <c r="V787" s="15">
        <v>91.2</v>
      </c>
      <c r="W787" s="9"/>
    </row>
    <row r="788" spans="1:256" s="31" customFormat="1">
      <c r="A788" s="136" t="s">
        <v>57</v>
      </c>
      <c r="B788" s="830" t="s">
        <v>32</v>
      </c>
      <c r="C788" s="830"/>
      <c r="D788" s="830"/>
      <c r="E788" s="830"/>
      <c r="F788" s="830"/>
      <c r="G788" s="830"/>
      <c r="H788" s="830"/>
      <c r="I788" s="830"/>
      <c r="J788" s="830"/>
      <c r="K788" s="830"/>
      <c r="L788" s="139">
        <f>L789</f>
        <v>22</v>
      </c>
      <c r="M788" s="139">
        <f t="shared" ref="M788:W788" si="453">M789</f>
        <v>0</v>
      </c>
      <c r="N788" s="139">
        <f t="shared" si="453"/>
        <v>0</v>
      </c>
      <c r="O788" s="139">
        <f t="shared" si="453"/>
        <v>0</v>
      </c>
      <c r="P788" s="139">
        <f t="shared" si="453"/>
        <v>0</v>
      </c>
      <c r="Q788" s="139">
        <f t="shared" si="453"/>
        <v>0</v>
      </c>
      <c r="R788" s="139">
        <f t="shared" si="453"/>
        <v>0</v>
      </c>
      <c r="S788" s="139">
        <f t="shared" si="453"/>
        <v>0</v>
      </c>
      <c r="T788" s="139">
        <f t="shared" si="453"/>
        <v>0</v>
      </c>
      <c r="U788" s="139">
        <f t="shared" si="453"/>
        <v>0</v>
      </c>
      <c r="V788" s="139">
        <f t="shared" si="453"/>
        <v>0</v>
      </c>
      <c r="W788" s="140">
        <f t="shared" si="453"/>
        <v>0</v>
      </c>
      <c r="X788" s="138"/>
      <c r="Y788" s="138"/>
      <c r="Z788" s="138"/>
      <c r="AA788" s="138"/>
      <c r="AB788" s="138"/>
      <c r="AC788" s="138"/>
      <c r="AD788" s="138"/>
      <c r="AE788" s="138"/>
      <c r="AF788" s="138"/>
      <c r="AG788" s="138"/>
      <c r="AH788" s="138"/>
      <c r="AI788" s="138"/>
      <c r="AJ788" s="138"/>
      <c r="AK788" s="138"/>
      <c r="AL788" s="138"/>
      <c r="AM788" s="138"/>
      <c r="AN788" s="138"/>
      <c r="AO788" s="138"/>
      <c r="AP788" s="138"/>
      <c r="AQ788" s="138"/>
      <c r="AR788" s="138"/>
      <c r="AS788" s="138"/>
      <c r="AT788" s="138"/>
      <c r="AU788" s="138"/>
      <c r="AV788" s="138"/>
      <c r="AW788" s="138"/>
      <c r="AX788" s="138"/>
      <c r="AY788" s="138"/>
      <c r="AZ788" s="138"/>
      <c r="BA788" s="138"/>
      <c r="BB788" s="138"/>
      <c r="BC788" s="138"/>
      <c r="BD788" s="138"/>
      <c r="BE788" s="138"/>
      <c r="BF788" s="138"/>
      <c r="BG788" s="138"/>
      <c r="BH788" s="138"/>
      <c r="BI788" s="138"/>
      <c r="BJ788" s="138"/>
      <c r="BK788" s="138"/>
      <c r="BL788" s="138"/>
      <c r="BM788" s="138"/>
      <c r="BN788" s="138"/>
      <c r="BO788" s="138"/>
      <c r="BP788" s="138"/>
      <c r="BQ788" s="138"/>
      <c r="BR788" s="138"/>
      <c r="BS788" s="138"/>
      <c r="BT788" s="138"/>
      <c r="BU788" s="138"/>
      <c r="BV788" s="138"/>
      <c r="BW788" s="138"/>
      <c r="BX788" s="138"/>
      <c r="BY788" s="138"/>
      <c r="BZ788" s="138"/>
      <c r="CA788" s="138"/>
      <c r="CB788" s="138"/>
      <c r="CC788" s="138"/>
      <c r="CD788" s="138"/>
      <c r="CE788" s="138"/>
      <c r="CF788" s="138"/>
      <c r="CG788" s="138"/>
      <c r="CH788" s="138"/>
      <c r="CI788" s="138"/>
      <c r="CJ788" s="138"/>
      <c r="CK788" s="138"/>
      <c r="CL788" s="138"/>
      <c r="CM788" s="138"/>
      <c r="CN788" s="138"/>
      <c r="CO788" s="138"/>
      <c r="CP788" s="138"/>
      <c r="CQ788" s="138"/>
      <c r="CR788" s="138"/>
      <c r="CS788" s="138"/>
      <c r="CT788" s="138"/>
      <c r="CU788" s="138"/>
      <c r="CV788" s="138"/>
      <c r="CW788" s="138"/>
      <c r="CX788" s="138"/>
      <c r="CY788" s="138"/>
      <c r="CZ788" s="138"/>
      <c r="DA788" s="138"/>
      <c r="DB788" s="138"/>
      <c r="DC788" s="138"/>
      <c r="DD788" s="138"/>
      <c r="DE788" s="138"/>
      <c r="DF788" s="138"/>
      <c r="DG788" s="138"/>
      <c r="DH788" s="138"/>
      <c r="DI788" s="138"/>
      <c r="DJ788" s="138"/>
      <c r="DK788" s="138"/>
      <c r="DL788" s="138"/>
      <c r="DM788" s="138"/>
      <c r="DN788" s="138"/>
      <c r="DO788" s="138"/>
      <c r="DP788" s="138"/>
      <c r="DQ788" s="138"/>
      <c r="DR788" s="138"/>
      <c r="DS788" s="138"/>
      <c r="DT788" s="138"/>
      <c r="DU788" s="138"/>
      <c r="DV788" s="138"/>
      <c r="DW788" s="138"/>
      <c r="DX788" s="138"/>
      <c r="DY788" s="138"/>
      <c r="DZ788" s="138"/>
      <c r="EA788" s="138"/>
      <c r="EB788" s="138"/>
      <c r="EC788" s="138"/>
      <c r="ED788" s="138"/>
      <c r="EE788" s="138"/>
      <c r="EF788" s="138"/>
      <c r="EG788" s="138"/>
      <c r="EH788" s="138"/>
      <c r="EI788" s="138"/>
      <c r="EJ788" s="138"/>
      <c r="EK788" s="138"/>
      <c r="EL788" s="138"/>
      <c r="EM788" s="138"/>
      <c r="EN788" s="138"/>
      <c r="EO788" s="138"/>
      <c r="EP788" s="138"/>
      <c r="EQ788" s="138"/>
      <c r="ER788" s="138"/>
      <c r="ES788" s="138"/>
      <c r="ET788" s="138"/>
      <c r="EU788" s="138"/>
      <c r="EV788" s="138"/>
      <c r="EW788" s="138"/>
      <c r="EX788" s="138"/>
      <c r="EY788" s="138"/>
      <c r="EZ788" s="138"/>
      <c r="FA788" s="138"/>
      <c r="FB788" s="138"/>
      <c r="FC788" s="138"/>
      <c r="FD788" s="138"/>
      <c r="FE788" s="138"/>
      <c r="FF788" s="138"/>
      <c r="FG788" s="138"/>
      <c r="FH788" s="138"/>
      <c r="FI788" s="138"/>
      <c r="FJ788" s="138"/>
      <c r="FK788" s="138"/>
      <c r="FL788" s="138"/>
      <c r="FM788" s="138"/>
      <c r="FN788" s="138"/>
      <c r="FO788" s="138"/>
      <c r="FP788" s="138"/>
      <c r="FQ788" s="138"/>
      <c r="FR788" s="138"/>
      <c r="FS788" s="138"/>
      <c r="FT788" s="138"/>
      <c r="FU788" s="138"/>
      <c r="FV788" s="138"/>
      <c r="FW788" s="138"/>
      <c r="FX788" s="138"/>
      <c r="FY788" s="138"/>
      <c r="FZ788" s="138"/>
      <c r="GA788" s="138"/>
      <c r="GB788" s="138"/>
      <c r="GC788" s="138"/>
      <c r="GD788" s="138"/>
      <c r="GE788" s="138"/>
      <c r="GF788" s="138"/>
      <c r="GG788" s="138"/>
      <c r="GH788" s="138"/>
      <c r="GI788" s="138"/>
      <c r="GJ788" s="138"/>
      <c r="GK788" s="138"/>
      <c r="GL788" s="138"/>
      <c r="GM788" s="138"/>
      <c r="GN788" s="138"/>
      <c r="GO788" s="138"/>
      <c r="GP788" s="138"/>
      <c r="GQ788" s="138"/>
      <c r="GR788" s="138"/>
      <c r="GS788" s="138"/>
      <c r="GT788" s="138"/>
      <c r="GU788" s="138"/>
      <c r="GV788" s="138"/>
      <c r="GW788" s="138"/>
      <c r="GX788" s="138"/>
      <c r="GY788" s="138"/>
      <c r="GZ788" s="138"/>
      <c r="HA788" s="138"/>
      <c r="HB788" s="138"/>
      <c r="HC788" s="138"/>
      <c r="HD788" s="138"/>
      <c r="HE788" s="138"/>
      <c r="HF788" s="138"/>
      <c r="HG788" s="138"/>
      <c r="HH788" s="138"/>
      <c r="HI788" s="138"/>
      <c r="HJ788" s="138"/>
      <c r="HK788" s="138"/>
      <c r="HL788" s="138"/>
      <c r="HM788" s="138"/>
      <c r="HN788" s="138"/>
      <c r="HO788" s="138"/>
      <c r="HP788" s="138"/>
      <c r="HQ788" s="138"/>
      <c r="HR788" s="138"/>
      <c r="HS788" s="138"/>
      <c r="HT788" s="138"/>
      <c r="HU788" s="138"/>
      <c r="HV788" s="138"/>
      <c r="HW788" s="138"/>
      <c r="HX788" s="138"/>
      <c r="HY788" s="138"/>
      <c r="HZ788" s="138"/>
      <c r="IA788" s="138"/>
      <c r="IB788" s="138"/>
      <c r="IC788" s="138"/>
      <c r="ID788" s="138"/>
      <c r="IE788" s="138"/>
      <c r="IF788" s="138"/>
      <c r="IG788" s="138"/>
      <c r="IH788" s="138"/>
      <c r="II788" s="138"/>
      <c r="IJ788" s="138"/>
      <c r="IK788" s="138"/>
      <c r="IL788" s="138"/>
      <c r="IM788" s="138"/>
      <c r="IN788" s="138"/>
      <c r="IO788" s="138"/>
      <c r="IP788" s="138"/>
      <c r="IQ788" s="138"/>
      <c r="IR788" s="138"/>
      <c r="IS788" s="138"/>
      <c r="IT788" s="138"/>
      <c r="IU788" s="138"/>
      <c r="IV788" s="138"/>
    </row>
    <row r="789" spans="1:256" s="486" customFormat="1" ht="32.25" thickBot="1">
      <c r="A789" s="52"/>
      <c r="B789" s="70" t="s">
        <v>1310</v>
      </c>
      <c r="C789" s="68"/>
      <c r="D789" s="68"/>
      <c r="E789" s="69" t="s">
        <v>103</v>
      </c>
      <c r="F789" s="70">
        <v>13</v>
      </c>
      <c r="G789" s="70">
        <v>1610626000</v>
      </c>
      <c r="H789" s="71">
        <v>850</v>
      </c>
      <c r="I789" s="265"/>
      <c r="J789" s="68"/>
      <c r="K789" s="68"/>
      <c r="L789" s="53">
        <v>22</v>
      </c>
      <c r="M789" s="53"/>
      <c r="N789" s="53"/>
      <c r="O789" s="53">
        <f>SUM(P789:Q789)</f>
        <v>0</v>
      </c>
      <c r="P789" s="53"/>
      <c r="Q789" s="53"/>
      <c r="R789" s="53">
        <f>SUM(S789:T789)</f>
        <v>0</v>
      </c>
      <c r="S789" s="53"/>
      <c r="T789" s="53"/>
      <c r="U789" s="53">
        <f>SUM(V789:W789)</f>
        <v>0</v>
      </c>
      <c r="V789" s="53"/>
      <c r="W789" s="54"/>
    </row>
    <row r="790" spans="1:256" s="268" customFormat="1" ht="31.5">
      <c r="A790" s="38" t="s">
        <v>524</v>
      </c>
      <c r="B790" s="170" t="s">
        <v>458</v>
      </c>
      <c r="C790" s="182"/>
      <c r="D790" s="40"/>
      <c r="E790" s="40"/>
      <c r="F790" s="40"/>
      <c r="G790" s="182"/>
      <c r="H790" s="40"/>
      <c r="I790" s="182"/>
      <c r="J790" s="40"/>
      <c r="K790" s="40" t="s">
        <v>66</v>
      </c>
      <c r="L790" s="87">
        <f>SUM(L791,L864)</f>
        <v>145608.59999999998</v>
      </c>
      <c r="M790" s="87">
        <f t="shared" ref="M790:W790" si="454">SUM(M791,M864)</f>
        <v>140806.30000000002</v>
      </c>
      <c r="N790" s="87">
        <f t="shared" si="454"/>
        <v>93817.9</v>
      </c>
      <c r="O790" s="87">
        <f t="shared" si="454"/>
        <v>143540.5</v>
      </c>
      <c r="P790" s="87">
        <f t="shared" si="454"/>
        <v>143540.5</v>
      </c>
      <c r="Q790" s="87">
        <f t="shared" si="454"/>
        <v>0</v>
      </c>
      <c r="R790" s="87">
        <f t="shared" si="454"/>
        <v>149006.19999999995</v>
      </c>
      <c r="S790" s="87">
        <f t="shared" si="454"/>
        <v>149006.19999999995</v>
      </c>
      <c r="T790" s="87">
        <f t="shared" si="454"/>
        <v>0</v>
      </c>
      <c r="U790" s="87">
        <f t="shared" si="454"/>
        <v>149830</v>
      </c>
      <c r="V790" s="87">
        <f t="shared" si="454"/>
        <v>149830</v>
      </c>
      <c r="W790" s="87">
        <f t="shared" si="454"/>
        <v>0</v>
      </c>
      <c r="X790" s="26"/>
      <c r="Y790" s="26"/>
      <c r="Z790" s="26"/>
      <c r="AA790" s="26"/>
      <c r="AB790" s="26"/>
      <c r="AC790" s="26"/>
      <c r="AD790" s="26"/>
      <c r="AE790" s="26"/>
      <c r="AF790" s="26"/>
      <c r="AG790" s="26"/>
      <c r="AH790" s="26"/>
      <c r="AI790" s="26"/>
      <c r="AJ790" s="26"/>
      <c r="AK790" s="26"/>
      <c r="AL790" s="26"/>
      <c r="AM790" s="26"/>
      <c r="AN790" s="26"/>
      <c r="AO790" s="26"/>
      <c r="AP790" s="26"/>
      <c r="AQ790" s="26"/>
      <c r="AR790" s="26"/>
      <c r="AS790" s="26"/>
      <c r="AT790" s="26"/>
      <c r="AU790" s="26"/>
      <c r="AV790" s="26"/>
      <c r="AW790" s="26"/>
      <c r="AX790" s="26"/>
      <c r="AY790" s="26"/>
      <c r="AZ790" s="26"/>
      <c r="BA790" s="26"/>
      <c r="BB790" s="26"/>
      <c r="BC790" s="26"/>
      <c r="BD790" s="26"/>
      <c r="BE790" s="26"/>
      <c r="BF790" s="26"/>
      <c r="BG790" s="26"/>
      <c r="BH790" s="26"/>
      <c r="BI790" s="26"/>
      <c r="BJ790" s="26"/>
      <c r="BK790" s="26"/>
      <c r="BL790" s="26"/>
      <c r="BM790" s="26"/>
      <c r="BN790" s="26"/>
      <c r="BO790" s="26"/>
      <c r="BP790" s="26"/>
      <c r="BQ790" s="26"/>
      <c r="BR790" s="26"/>
      <c r="BS790" s="26"/>
      <c r="BT790" s="26"/>
      <c r="BU790" s="26"/>
      <c r="BV790" s="26"/>
      <c r="BW790" s="26"/>
      <c r="BX790" s="26"/>
      <c r="BY790" s="26"/>
      <c r="BZ790" s="26"/>
      <c r="CA790" s="26"/>
      <c r="CB790" s="26"/>
      <c r="CC790" s="26"/>
      <c r="CD790" s="26"/>
      <c r="CE790" s="26"/>
      <c r="CF790" s="26"/>
      <c r="CG790" s="26"/>
      <c r="CH790" s="26"/>
      <c r="CI790" s="26"/>
      <c r="CJ790" s="26"/>
      <c r="CK790" s="26"/>
      <c r="CL790" s="26"/>
      <c r="CM790" s="26"/>
      <c r="CN790" s="26"/>
      <c r="CO790" s="26"/>
      <c r="CP790" s="26"/>
      <c r="CQ790" s="26"/>
      <c r="CR790" s="26"/>
      <c r="CS790" s="26"/>
      <c r="CT790" s="26"/>
      <c r="CU790" s="26"/>
      <c r="CV790" s="26"/>
      <c r="CW790" s="26"/>
      <c r="CX790" s="26"/>
      <c r="CY790" s="26"/>
      <c r="CZ790" s="26"/>
      <c r="DA790" s="26"/>
      <c r="DB790" s="26"/>
      <c r="DC790" s="26"/>
      <c r="DD790" s="26"/>
      <c r="DE790" s="26"/>
      <c r="DF790" s="26"/>
      <c r="DG790" s="26"/>
      <c r="DH790" s="26"/>
      <c r="DI790" s="26"/>
      <c r="DJ790" s="26"/>
      <c r="DK790" s="26"/>
      <c r="DL790" s="26"/>
      <c r="DM790" s="26"/>
      <c r="DN790" s="26"/>
      <c r="DO790" s="26"/>
      <c r="DP790" s="26"/>
      <c r="DQ790" s="26"/>
      <c r="DR790" s="26"/>
      <c r="DS790" s="26"/>
      <c r="DT790" s="26"/>
      <c r="DU790" s="26"/>
      <c r="DV790" s="26"/>
      <c r="DW790" s="26"/>
      <c r="DX790" s="26"/>
      <c r="DY790" s="26"/>
      <c r="DZ790" s="26"/>
      <c r="EA790" s="26"/>
      <c r="EB790" s="26"/>
      <c r="EC790" s="26"/>
      <c r="ED790" s="26"/>
      <c r="EE790" s="26"/>
      <c r="EF790" s="26"/>
      <c r="EG790" s="26"/>
      <c r="EH790" s="26"/>
      <c r="EI790" s="26"/>
      <c r="EJ790" s="26"/>
      <c r="EK790" s="26"/>
      <c r="EL790" s="26"/>
      <c r="EM790" s="26"/>
      <c r="EN790" s="26"/>
      <c r="EO790" s="26"/>
      <c r="EP790" s="26"/>
      <c r="EQ790" s="26"/>
      <c r="ER790" s="26"/>
      <c r="ES790" s="26"/>
      <c r="ET790" s="26"/>
      <c r="EU790" s="26"/>
      <c r="EV790" s="26"/>
      <c r="EW790" s="26"/>
      <c r="EX790" s="26"/>
      <c r="EY790" s="26"/>
      <c r="EZ790" s="26"/>
      <c r="FA790" s="26"/>
      <c r="FB790" s="26"/>
      <c r="FC790" s="26"/>
      <c r="FD790" s="26"/>
      <c r="FE790" s="26"/>
      <c r="FF790" s="26"/>
      <c r="FG790" s="26"/>
      <c r="FH790" s="26"/>
      <c r="FI790" s="26"/>
      <c r="FJ790" s="26"/>
      <c r="FK790" s="26"/>
      <c r="FL790" s="26"/>
      <c r="FM790" s="26"/>
      <c r="FN790" s="26"/>
      <c r="FO790" s="26"/>
      <c r="FP790" s="26"/>
      <c r="FQ790" s="26"/>
      <c r="FR790" s="26"/>
      <c r="FS790" s="26"/>
      <c r="FT790" s="26"/>
      <c r="FU790" s="26"/>
      <c r="FV790" s="26"/>
      <c r="FW790" s="26"/>
      <c r="FX790" s="26"/>
      <c r="FY790" s="26"/>
      <c r="FZ790" s="26"/>
      <c r="GA790" s="26"/>
      <c r="GB790" s="26"/>
      <c r="GC790" s="26"/>
      <c r="GD790" s="26"/>
      <c r="GE790" s="26"/>
      <c r="GF790" s="26"/>
      <c r="GG790" s="26"/>
      <c r="GH790" s="26"/>
      <c r="GI790" s="26"/>
      <c r="GJ790" s="26"/>
      <c r="GK790" s="26"/>
      <c r="GL790" s="26"/>
      <c r="GM790" s="26"/>
      <c r="GN790" s="26"/>
      <c r="GO790" s="26"/>
      <c r="GP790" s="26"/>
      <c r="GQ790" s="26"/>
      <c r="GR790" s="26"/>
      <c r="GS790" s="26"/>
      <c r="GT790" s="26"/>
      <c r="GU790" s="26"/>
      <c r="GV790" s="26"/>
      <c r="GW790" s="26"/>
      <c r="GX790" s="26"/>
      <c r="GY790" s="26"/>
      <c r="GZ790" s="26"/>
      <c r="HA790" s="26"/>
      <c r="HB790" s="26"/>
      <c r="HC790" s="26"/>
      <c r="HD790" s="26"/>
      <c r="HE790" s="26"/>
      <c r="HF790" s="26"/>
      <c r="HG790" s="26"/>
      <c r="HH790" s="26"/>
      <c r="HI790" s="26"/>
      <c r="HJ790" s="26"/>
      <c r="HK790" s="26"/>
      <c r="HL790" s="26"/>
      <c r="HM790" s="26"/>
      <c r="HN790" s="26"/>
      <c r="HO790" s="26"/>
      <c r="HP790" s="26"/>
      <c r="HQ790" s="26"/>
      <c r="HR790" s="26"/>
      <c r="HS790" s="26"/>
      <c r="HT790" s="26"/>
      <c r="HU790" s="26"/>
      <c r="HV790" s="26"/>
      <c r="HW790" s="26"/>
      <c r="HX790" s="26"/>
      <c r="HY790" s="26"/>
      <c r="HZ790" s="26"/>
      <c r="IA790" s="26"/>
      <c r="IB790" s="26"/>
      <c r="IC790" s="26"/>
      <c r="ID790" s="26"/>
      <c r="IE790" s="26"/>
      <c r="IF790" s="26"/>
      <c r="IG790" s="26"/>
      <c r="IH790" s="26"/>
      <c r="II790" s="26"/>
      <c r="IJ790" s="26"/>
      <c r="IK790" s="26"/>
      <c r="IL790" s="26"/>
      <c r="IM790" s="26"/>
      <c r="IN790" s="26"/>
      <c r="IO790" s="26"/>
      <c r="IP790" s="26"/>
      <c r="IQ790" s="26"/>
      <c r="IR790" s="26"/>
      <c r="IS790" s="26"/>
      <c r="IT790" s="26"/>
      <c r="IU790" s="26"/>
      <c r="IV790" s="26"/>
    </row>
    <row r="791" spans="1:256" s="31" customFormat="1">
      <c r="A791" s="136" t="s">
        <v>9</v>
      </c>
      <c r="B791" s="830" t="s">
        <v>71</v>
      </c>
      <c r="C791" s="830"/>
      <c r="D791" s="830"/>
      <c r="E791" s="830"/>
      <c r="F791" s="830"/>
      <c r="G791" s="830"/>
      <c r="H791" s="830"/>
      <c r="I791" s="830"/>
      <c r="J791" s="830"/>
      <c r="K791" s="830"/>
      <c r="L791" s="137">
        <f t="shared" ref="L791:W791" si="455">SUM(L792,L796)</f>
        <v>141992.29999999999</v>
      </c>
      <c r="M791" s="137">
        <f t="shared" si="455"/>
        <v>139575.70000000001</v>
      </c>
      <c r="N791" s="137">
        <f t="shared" si="455"/>
        <v>93817.9</v>
      </c>
      <c r="O791" s="137">
        <f t="shared" si="455"/>
        <v>143437.70000000001</v>
      </c>
      <c r="P791" s="137">
        <f t="shared" si="455"/>
        <v>143437.70000000001</v>
      </c>
      <c r="Q791" s="137">
        <f t="shared" si="455"/>
        <v>0</v>
      </c>
      <c r="R791" s="137">
        <f t="shared" si="455"/>
        <v>148901.39999999997</v>
      </c>
      <c r="S791" s="137">
        <f t="shared" si="455"/>
        <v>148901.39999999997</v>
      </c>
      <c r="T791" s="137">
        <f t="shared" si="455"/>
        <v>0</v>
      </c>
      <c r="U791" s="137">
        <f t="shared" si="455"/>
        <v>149725.1</v>
      </c>
      <c r="V791" s="137">
        <f t="shared" si="455"/>
        <v>149725.1</v>
      </c>
      <c r="W791" s="137">
        <f t="shared" si="455"/>
        <v>0</v>
      </c>
      <c r="X791" s="138"/>
      <c r="Y791" s="138"/>
      <c r="Z791" s="138"/>
      <c r="AA791" s="138"/>
      <c r="AB791" s="138"/>
      <c r="AC791" s="138"/>
      <c r="AD791" s="138"/>
      <c r="AE791" s="138"/>
      <c r="AF791" s="138"/>
      <c r="AG791" s="138"/>
      <c r="AH791" s="138"/>
      <c r="AI791" s="138"/>
      <c r="AJ791" s="138"/>
      <c r="AK791" s="138"/>
      <c r="AL791" s="138"/>
      <c r="AM791" s="138"/>
      <c r="AN791" s="138"/>
      <c r="AO791" s="138"/>
      <c r="AP791" s="138"/>
      <c r="AQ791" s="138"/>
      <c r="AR791" s="138"/>
      <c r="AS791" s="138"/>
      <c r="AT791" s="138"/>
      <c r="AU791" s="138"/>
      <c r="AV791" s="138"/>
      <c r="AW791" s="138"/>
      <c r="AX791" s="138"/>
      <c r="AY791" s="138"/>
      <c r="AZ791" s="138"/>
      <c r="BA791" s="138"/>
      <c r="BB791" s="138"/>
      <c r="BC791" s="138"/>
      <c r="BD791" s="138"/>
      <c r="BE791" s="138"/>
      <c r="BF791" s="138"/>
      <c r="BG791" s="138"/>
      <c r="BH791" s="138"/>
      <c r="BI791" s="138"/>
      <c r="BJ791" s="138"/>
      <c r="BK791" s="138"/>
      <c r="BL791" s="138"/>
      <c r="BM791" s="138"/>
      <c r="BN791" s="138"/>
      <c r="BO791" s="138"/>
      <c r="BP791" s="138"/>
      <c r="BQ791" s="138"/>
      <c r="BR791" s="138"/>
      <c r="BS791" s="138"/>
      <c r="BT791" s="138"/>
      <c r="BU791" s="138"/>
      <c r="BV791" s="138"/>
      <c r="BW791" s="138"/>
      <c r="BX791" s="138"/>
      <c r="BY791" s="138"/>
      <c r="BZ791" s="138"/>
      <c r="CA791" s="138"/>
      <c r="CB791" s="138"/>
      <c r="CC791" s="138"/>
      <c r="CD791" s="138"/>
      <c r="CE791" s="138"/>
      <c r="CF791" s="138"/>
      <c r="CG791" s="138"/>
      <c r="CH791" s="138"/>
      <c r="CI791" s="138"/>
      <c r="CJ791" s="138"/>
      <c r="CK791" s="138"/>
      <c r="CL791" s="138"/>
      <c r="CM791" s="138"/>
      <c r="CN791" s="138"/>
      <c r="CO791" s="138"/>
      <c r="CP791" s="138"/>
      <c r="CQ791" s="138"/>
      <c r="CR791" s="138"/>
      <c r="CS791" s="138"/>
      <c r="CT791" s="138"/>
      <c r="CU791" s="138"/>
      <c r="CV791" s="138"/>
      <c r="CW791" s="138"/>
      <c r="CX791" s="138"/>
      <c r="CY791" s="138"/>
      <c r="CZ791" s="138"/>
      <c r="DA791" s="138"/>
      <c r="DB791" s="138"/>
      <c r="DC791" s="138"/>
      <c r="DD791" s="138"/>
      <c r="DE791" s="138"/>
      <c r="DF791" s="138"/>
      <c r="DG791" s="138"/>
      <c r="DH791" s="138"/>
      <c r="DI791" s="138"/>
      <c r="DJ791" s="138"/>
      <c r="DK791" s="138"/>
      <c r="DL791" s="138"/>
      <c r="DM791" s="138"/>
      <c r="DN791" s="138"/>
      <c r="DO791" s="138"/>
      <c r="DP791" s="138"/>
      <c r="DQ791" s="138"/>
      <c r="DR791" s="138"/>
      <c r="DS791" s="138"/>
      <c r="DT791" s="138"/>
      <c r="DU791" s="138"/>
      <c r="DV791" s="138"/>
      <c r="DW791" s="138"/>
      <c r="DX791" s="138"/>
      <c r="DY791" s="138"/>
      <c r="DZ791" s="138"/>
      <c r="EA791" s="138"/>
      <c r="EB791" s="138"/>
      <c r="EC791" s="138"/>
      <c r="ED791" s="138"/>
      <c r="EE791" s="138"/>
      <c r="EF791" s="138"/>
      <c r="EG791" s="138"/>
      <c r="EH791" s="138"/>
      <c r="EI791" s="138"/>
      <c r="EJ791" s="138"/>
      <c r="EK791" s="138"/>
      <c r="EL791" s="138"/>
      <c r="EM791" s="138"/>
      <c r="EN791" s="138"/>
      <c r="EO791" s="138"/>
      <c r="EP791" s="138"/>
      <c r="EQ791" s="138"/>
      <c r="ER791" s="138"/>
      <c r="ES791" s="138"/>
      <c r="ET791" s="138"/>
      <c r="EU791" s="138"/>
      <c r="EV791" s="138"/>
      <c r="EW791" s="138"/>
      <c r="EX791" s="138"/>
      <c r="EY791" s="138"/>
      <c r="EZ791" s="138"/>
      <c r="FA791" s="138"/>
      <c r="FB791" s="138"/>
      <c r="FC791" s="138"/>
      <c r="FD791" s="138"/>
      <c r="FE791" s="138"/>
      <c r="FF791" s="138"/>
      <c r="FG791" s="138"/>
      <c r="FH791" s="138"/>
      <c r="FI791" s="138"/>
      <c r="FJ791" s="138"/>
      <c r="FK791" s="138"/>
      <c r="FL791" s="138"/>
      <c r="FM791" s="138"/>
      <c r="FN791" s="138"/>
      <c r="FO791" s="138"/>
      <c r="FP791" s="138"/>
      <c r="FQ791" s="138"/>
      <c r="FR791" s="138"/>
      <c r="FS791" s="138"/>
      <c r="FT791" s="138"/>
      <c r="FU791" s="138"/>
      <c r="FV791" s="138"/>
      <c r="FW791" s="138"/>
      <c r="FX791" s="138"/>
      <c r="FY791" s="138"/>
      <c r="FZ791" s="138"/>
      <c r="GA791" s="138"/>
      <c r="GB791" s="138"/>
      <c r="GC791" s="138"/>
      <c r="GD791" s="138"/>
      <c r="GE791" s="138"/>
      <c r="GF791" s="138"/>
      <c r="GG791" s="138"/>
      <c r="GH791" s="138"/>
      <c r="GI791" s="138"/>
      <c r="GJ791" s="138"/>
      <c r="GK791" s="138"/>
      <c r="GL791" s="138"/>
      <c r="GM791" s="138"/>
      <c r="GN791" s="138"/>
      <c r="GO791" s="138"/>
      <c r="GP791" s="138"/>
      <c r="GQ791" s="138"/>
      <c r="GR791" s="138"/>
      <c r="GS791" s="138"/>
      <c r="GT791" s="138"/>
      <c r="GU791" s="138"/>
      <c r="GV791" s="138"/>
      <c r="GW791" s="138"/>
      <c r="GX791" s="138"/>
      <c r="GY791" s="138"/>
      <c r="GZ791" s="138"/>
      <c r="HA791" s="138"/>
      <c r="HB791" s="138"/>
      <c r="HC791" s="138"/>
      <c r="HD791" s="138"/>
      <c r="HE791" s="138"/>
      <c r="HF791" s="138"/>
      <c r="HG791" s="138"/>
      <c r="HH791" s="138"/>
      <c r="HI791" s="138"/>
      <c r="HJ791" s="138"/>
      <c r="HK791" s="138"/>
      <c r="HL791" s="138"/>
      <c r="HM791" s="138"/>
      <c r="HN791" s="138"/>
      <c r="HO791" s="138"/>
      <c r="HP791" s="138"/>
      <c r="HQ791" s="138"/>
      <c r="HR791" s="138"/>
      <c r="HS791" s="138"/>
      <c r="HT791" s="138"/>
      <c r="HU791" s="138"/>
      <c r="HV791" s="138"/>
      <c r="HW791" s="138"/>
      <c r="HX791" s="138"/>
      <c r="HY791" s="138"/>
      <c r="HZ791" s="138"/>
      <c r="IA791" s="138"/>
      <c r="IB791" s="138"/>
      <c r="IC791" s="138"/>
      <c r="ID791" s="138"/>
      <c r="IE791" s="138"/>
      <c r="IF791" s="138"/>
      <c r="IG791" s="138"/>
      <c r="IH791" s="138"/>
      <c r="II791" s="138"/>
      <c r="IJ791" s="138"/>
      <c r="IK791" s="138"/>
      <c r="IL791" s="138"/>
      <c r="IM791" s="138"/>
      <c r="IN791" s="138"/>
      <c r="IO791" s="138"/>
      <c r="IP791" s="138"/>
      <c r="IQ791" s="138"/>
      <c r="IR791" s="138"/>
      <c r="IS791" s="138"/>
      <c r="IT791" s="138"/>
      <c r="IU791" s="138"/>
      <c r="IV791" s="138"/>
    </row>
    <row r="792" spans="1:256" s="31" customFormat="1">
      <c r="A792" s="159" t="s">
        <v>58</v>
      </c>
      <c r="B792" s="174"/>
      <c r="C792" s="191"/>
      <c r="D792" s="161"/>
      <c r="E792" s="158"/>
      <c r="F792" s="158"/>
      <c r="G792" s="216"/>
      <c r="H792" s="158"/>
      <c r="I792" s="191"/>
      <c r="J792" s="160"/>
      <c r="K792" s="161"/>
      <c r="L792" s="149">
        <f t="shared" ref="L792:W792" si="456">SUM(L793:L795)</f>
        <v>5900.0999999999995</v>
      </c>
      <c r="M792" s="149">
        <f t="shared" si="456"/>
        <v>5814.7</v>
      </c>
      <c r="N792" s="149">
        <f t="shared" si="456"/>
        <v>3564.1</v>
      </c>
      <c r="O792" s="149">
        <f t="shared" si="456"/>
        <v>5981.7</v>
      </c>
      <c r="P792" s="149">
        <f t="shared" si="456"/>
        <v>5981.7</v>
      </c>
      <c r="Q792" s="149">
        <f t="shared" si="456"/>
        <v>0</v>
      </c>
      <c r="R792" s="149">
        <f t="shared" si="456"/>
        <v>6441.3</v>
      </c>
      <c r="S792" s="149">
        <f t="shared" si="456"/>
        <v>6441.3</v>
      </c>
      <c r="T792" s="149">
        <f t="shared" si="456"/>
        <v>0</v>
      </c>
      <c r="U792" s="149">
        <f t="shared" si="456"/>
        <v>6718.4</v>
      </c>
      <c r="V792" s="149">
        <f t="shared" si="456"/>
        <v>6718.4</v>
      </c>
      <c r="W792" s="149">
        <f t="shared" si="456"/>
        <v>0</v>
      </c>
      <c r="X792" s="151"/>
      <c r="Y792" s="151"/>
      <c r="Z792" s="151"/>
      <c r="AA792" s="151"/>
      <c r="AB792" s="151"/>
      <c r="AC792" s="151"/>
      <c r="AD792" s="151"/>
      <c r="AE792" s="151"/>
      <c r="AF792" s="151"/>
      <c r="AG792" s="151"/>
      <c r="AH792" s="151"/>
      <c r="AI792" s="151"/>
      <c r="AJ792" s="151"/>
      <c r="AK792" s="151"/>
      <c r="AL792" s="151"/>
      <c r="AM792" s="151"/>
      <c r="AN792" s="151"/>
      <c r="AO792" s="151"/>
      <c r="AP792" s="151"/>
      <c r="AQ792" s="151"/>
      <c r="AR792" s="151"/>
      <c r="AS792" s="151"/>
      <c r="AT792" s="151"/>
      <c r="AU792" s="151"/>
      <c r="AV792" s="151"/>
      <c r="AW792" s="151"/>
      <c r="AX792" s="151"/>
      <c r="AY792" s="151"/>
      <c r="AZ792" s="151"/>
      <c r="BA792" s="151"/>
      <c r="BB792" s="151"/>
      <c r="BC792" s="151"/>
      <c r="BD792" s="151"/>
      <c r="BE792" s="151"/>
      <c r="BF792" s="151"/>
      <c r="BG792" s="151"/>
      <c r="BH792" s="151"/>
      <c r="BI792" s="151"/>
      <c r="BJ792" s="151"/>
      <c r="BK792" s="151"/>
      <c r="BL792" s="151"/>
      <c r="BM792" s="151"/>
      <c r="BN792" s="151"/>
      <c r="BO792" s="151"/>
      <c r="BP792" s="151"/>
      <c r="BQ792" s="151"/>
      <c r="BR792" s="151"/>
      <c r="BS792" s="151"/>
      <c r="BT792" s="151"/>
      <c r="BU792" s="151"/>
      <c r="BV792" s="151"/>
      <c r="BW792" s="151"/>
      <c r="BX792" s="151"/>
      <c r="BY792" s="151"/>
      <c r="BZ792" s="151"/>
      <c r="CA792" s="151"/>
      <c r="CB792" s="151"/>
      <c r="CC792" s="151"/>
      <c r="CD792" s="151"/>
      <c r="CE792" s="151"/>
      <c r="CF792" s="151"/>
      <c r="CG792" s="151"/>
      <c r="CH792" s="151"/>
      <c r="CI792" s="151"/>
      <c r="CJ792" s="151"/>
      <c r="CK792" s="151"/>
      <c r="CL792" s="151"/>
      <c r="CM792" s="151"/>
      <c r="CN792" s="151"/>
      <c r="CO792" s="151"/>
      <c r="CP792" s="151"/>
      <c r="CQ792" s="151"/>
      <c r="CR792" s="151"/>
      <c r="CS792" s="151"/>
      <c r="CT792" s="151"/>
      <c r="CU792" s="151"/>
      <c r="CV792" s="151"/>
      <c r="CW792" s="151"/>
      <c r="CX792" s="151"/>
      <c r="CY792" s="151"/>
      <c r="CZ792" s="151"/>
      <c r="DA792" s="151"/>
      <c r="DB792" s="151"/>
      <c r="DC792" s="151"/>
      <c r="DD792" s="151"/>
      <c r="DE792" s="151"/>
      <c r="DF792" s="151"/>
      <c r="DG792" s="151"/>
      <c r="DH792" s="151"/>
      <c r="DI792" s="151"/>
      <c r="DJ792" s="151"/>
      <c r="DK792" s="151"/>
      <c r="DL792" s="151"/>
      <c r="DM792" s="151"/>
      <c r="DN792" s="151"/>
      <c r="DO792" s="151"/>
      <c r="DP792" s="151"/>
      <c r="DQ792" s="151"/>
      <c r="DR792" s="151"/>
      <c r="DS792" s="151"/>
      <c r="DT792" s="151"/>
      <c r="DU792" s="151"/>
      <c r="DV792" s="151"/>
      <c r="DW792" s="151"/>
      <c r="DX792" s="151"/>
      <c r="DY792" s="151"/>
      <c r="DZ792" s="151"/>
      <c r="EA792" s="151"/>
      <c r="EB792" s="151"/>
      <c r="EC792" s="151"/>
      <c r="ED792" s="151"/>
      <c r="EE792" s="151"/>
      <c r="EF792" s="151"/>
      <c r="EG792" s="151"/>
      <c r="EH792" s="151"/>
      <c r="EI792" s="151"/>
      <c r="EJ792" s="151"/>
      <c r="EK792" s="151"/>
      <c r="EL792" s="151"/>
      <c r="EM792" s="151"/>
      <c r="EN792" s="151"/>
      <c r="EO792" s="151"/>
      <c r="EP792" s="151"/>
      <c r="EQ792" s="151"/>
      <c r="ER792" s="151"/>
      <c r="ES792" s="151"/>
      <c r="ET792" s="151"/>
      <c r="EU792" s="151"/>
      <c r="EV792" s="151"/>
      <c r="EW792" s="151"/>
      <c r="EX792" s="151"/>
      <c r="EY792" s="151"/>
      <c r="EZ792" s="151"/>
      <c r="FA792" s="151"/>
      <c r="FB792" s="151"/>
      <c r="FC792" s="151"/>
      <c r="FD792" s="151"/>
      <c r="FE792" s="151"/>
      <c r="FF792" s="151"/>
      <c r="FG792" s="151"/>
      <c r="FH792" s="151"/>
      <c r="FI792" s="151"/>
      <c r="FJ792" s="151"/>
      <c r="FK792" s="151"/>
      <c r="FL792" s="151"/>
      <c r="FM792" s="151"/>
      <c r="FN792" s="151"/>
      <c r="FO792" s="151"/>
      <c r="FP792" s="151"/>
      <c r="FQ792" s="151"/>
      <c r="FR792" s="151"/>
      <c r="FS792" s="151"/>
      <c r="FT792" s="151"/>
      <c r="FU792" s="151"/>
      <c r="FV792" s="151"/>
      <c r="FW792" s="151"/>
      <c r="FX792" s="151"/>
      <c r="FY792" s="151"/>
      <c r="FZ792" s="151"/>
      <c r="GA792" s="151"/>
      <c r="GB792" s="151"/>
      <c r="GC792" s="151"/>
      <c r="GD792" s="151"/>
      <c r="GE792" s="151"/>
      <c r="GF792" s="151"/>
      <c r="GG792" s="151"/>
      <c r="GH792" s="151"/>
      <c r="GI792" s="151"/>
      <c r="GJ792" s="151"/>
      <c r="GK792" s="151"/>
      <c r="GL792" s="151"/>
      <c r="GM792" s="151"/>
      <c r="GN792" s="151"/>
      <c r="GO792" s="151"/>
      <c r="GP792" s="151"/>
      <c r="GQ792" s="151"/>
      <c r="GR792" s="151"/>
      <c r="GS792" s="151"/>
      <c r="GT792" s="151"/>
      <c r="GU792" s="151"/>
      <c r="GV792" s="151"/>
      <c r="GW792" s="151"/>
      <c r="GX792" s="151"/>
      <c r="GY792" s="151"/>
      <c r="GZ792" s="151"/>
      <c r="HA792" s="151"/>
      <c r="HB792" s="151"/>
      <c r="HC792" s="151"/>
      <c r="HD792" s="151"/>
      <c r="HE792" s="151"/>
      <c r="HF792" s="151"/>
      <c r="HG792" s="151"/>
      <c r="HH792" s="151"/>
      <c r="HI792" s="151"/>
      <c r="HJ792" s="151"/>
      <c r="HK792" s="151"/>
      <c r="HL792" s="151"/>
      <c r="HM792" s="151"/>
      <c r="HN792" s="151"/>
      <c r="HO792" s="151"/>
      <c r="HP792" s="151"/>
      <c r="HQ792" s="151"/>
      <c r="HR792" s="151"/>
      <c r="HS792" s="151"/>
      <c r="HT792" s="151"/>
      <c r="HU792" s="151"/>
      <c r="HV792" s="151"/>
      <c r="HW792" s="151"/>
      <c r="HX792" s="151"/>
      <c r="HY792" s="151"/>
      <c r="HZ792" s="151"/>
      <c r="IA792" s="151"/>
      <c r="IB792" s="151"/>
      <c r="IC792" s="151"/>
      <c r="ID792" s="151"/>
      <c r="IE792" s="151"/>
      <c r="IF792" s="151"/>
      <c r="IG792" s="151"/>
      <c r="IH792" s="151"/>
      <c r="II792" s="151"/>
      <c r="IJ792" s="151"/>
      <c r="IK792" s="151"/>
      <c r="IL792" s="151"/>
      <c r="IM792" s="151"/>
      <c r="IN792" s="151"/>
      <c r="IO792" s="151"/>
      <c r="IP792" s="151"/>
      <c r="IQ792" s="151"/>
      <c r="IR792" s="151"/>
      <c r="IS792" s="151"/>
      <c r="IT792" s="151"/>
      <c r="IU792" s="151"/>
      <c r="IV792" s="151"/>
    </row>
    <row r="793" spans="1:256" s="31" customFormat="1" ht="252">
      <c r="A793" s="367" t="s">
        <v>10</v>
      </c>
      <c r="B793" s="277" t="s">
        <v>72</v>
      </c>
      <c r="C793" s="376"/>
      <c r="D793" s="385"/>
      <c r="E793" s="421">
        <v>11</v>
      </c>
      <c r="F793" s="421" t="s">
        <v>119</v>
      </c>
      <c r="G793" s="376" t="s">
        <v>977</v>
      </c>
      <c r="H793" s="385">
        <v>100</v>
      </c>
      <c r="I793" s="347" t="s">
        <v>1311</v>
      </c>
      <c r="J793" s="361" t="s">
        <v>459</v>
      </c>
      <c r="K793" s="361" t="s">
        <v>1312</v>
      </c>
      <c r="L793" s="15">
        <v>5549.7</v>
      </c>
      <c r="M793" s="437">
        <v>5663.9</v>
      </c>
      <c r="N793" s="437">
        <v>3466.7</v>
      </c>
      <c r="O793" s="437">
        <f>SUM(P793:Q793)</f>
        <v>5843.5</v>
      </c>
      <c r="P793" s="437">
        <v>5843.5</v>
      </c>
      <c r="Q793" s="437">
        <v>0</v>
      </c>
      <c r="R793" s="437">
        <f>SUM(S793:T793)</f>
        <v>6298.1</v>
      </c>
      <c r="S793" s="437">
        <v>6298.1</v>
      </c>
      <c r="T793" s="437">
        <v>0</v>
      </c>
      <c r="U793" s="437">
        <f>SUM(V793:W793)</f>
        <v>6574.7</v>
      </c>
      <c r="V793" s="437">
        <v>6574.7</v>
      </c>
      <c r="W793" s="442">
        <v>0</v>
      </c>
      <c r="X793" s="22"/>
      <c r="Y793" s="22"/>
      <c r="Z793" s="22"/>
      <c r="AA793" s="22"/>
      <c r="AB793" s="22"/>
      <c r="AC793" s="22"/>
      <c r="AD793" s="22"/>
      <c r="AE793" s="22"/>
      <c r="AF793" s="22"/>
      <c r="AG793" s="22"/>
      <c r="AH793" s="22"/>
      <c r="AI793" s="22"/>
      <c r="AJ793" s="22"/>
      <c r="AK793" s="22"/>
      <c r="AL793" s="22"/>
      <c r="AM793" s="22"/>
      <c r="AN793" s="22"/>
      <c r="AO793" s="22"/>
      <c r="AP793" s="22"/>
      <c r="AQ793" s="22"/>
      <c r="AR793" s="22"/>
      <c r="AS793" s="22"/>
      <c r="AT793" s="22"/>
      <c r="AU793" s="22"/>
      <c r="AV793" s="22"/>
      <c r="AW793" s="22"/>
      <c r="AX793" s="22"/>
      <c r="AY793" s="22"/>
      <c r="AZ793" s="22"/>
      <c r="BA793" s="22"/>
      <c r="BB793" s="22"/>
      <c r="BC793" s="22"/>
      <c r="BD793" s="22"/>
      <c r="BE793" s="22"/>
      <c r="BF793" s="22"/>
      <c r="BG793" s="22"/>
      <c r="BH793" s="22"/>
      <c r="BI793" s="22"/>
      <c r="BJ793" s="22"/>
      <c r="BK793" s="22"/>
      <c r="BL793" s="22"/>
      <c r="BM793" s="22"/>
      <c r="BN793" s="22"/>
      <c r="BO793" s="22"/>
      <c r="BP793" s="22"/>
      <c r="BQ793" s="22"/>
      <c r="BR793" s="22"/>
      <c r="BS793" s="22"/>
      <c r="BT793" s="22"/>
      <c r="BU793" s="22"/>
      <c r="BV793" s="22"/>
      <c r="BW793" s="22"/>
      <c r="BX793" s="22"/>
      <c r="BY793" s="22"/>
      <c r="BZ793" s="22"/>
      <c r="CA793" s="22"/>
      <c r="CB793" s="22"/>
      <c r="CC793" s="22"/>
      <c r="CD793" s="22"/>
      <c r="CE793" s="22"/>
      <c r="CF793" s="22"/>
      <c r="CG793" s="22"/>
      <c r="CH793" s="22"/>
      <c r="CI793" s="22"/>
      <c r="CJ793" s="22"/>
      <c r="CK793" s="22"/>
      <c r="CL793" s="22"/>
      <c r="CM793" s="22"/>
      <c r="CN793" s="22"/>
      <c r="CO793" s="22"/>
      <c r="CP793" s="22"/>
      <c r="CQ793" s="22"/>
      <c r="CR793" s="22"/>
      <c r="CS793" s="22"/>
      <c r="CT793" s="22"/>
      <c r="CU793" s="22"/>
      <c r="CV793" s="22"/>
      <c r="CW793" s="22"/>
      <c r="CX793" s="22"/>
      <c r="CY793" s="22"/>
      <c r="CZ793" s="22"/>
      <c r="DA793" s="22"/>
      <c r="DB793" s="22"/>
      <c r="DC793" s="22"/>
      <c r="DD793" s="22"/>
      <c r="DE793" s="22"/>
      <c r="DF793" s="22"/>
      <c r="DG793" s="22"/>
      <c r="DH793" s="22"/>
      <c r="DI793" s="22"/>
      <c r="DJ793" s="22"/>
      <c r="DK793" s="22"/>
      <c r="DL793" s="22"/>
      <c r="DM793" s="22"/>
      <c r="DN793" s="22"/>
      <c r="DO793" s="22"/>
      <c r="DP793" s="22"/>
      <c r="DQ793" s="22"/>
      <c r="DR793" s="22"/>
      <c r="DS793" s="22"/>
      <c r="DT793" s="22"/>
      <c r="DU793" s="22"/>
      <c r="DV793" s="22"/>
      <c r="DW793" s="22"/>
      <c r="DX793" s="22"/>
      <c r="DY793" s="22"/>
      <c r="DZ793" s="22"/>
      <c r="EA793" s="22"/>
      <c r="EB793" s="22"/>
      <c r="EC793" s="22"/>
      <c r="ED793" s="22"/>
      <c r="EE793" s="22"/>
      <c r="EF793" s="22"/>
      <c r="EG793" s="22"/>
      <c r="EH793" s="22"/>
      <c r="EI793" s="22"/>
      <c r="EJ793" s="22"/>
      <c r="EK793" s="22"/>
      <c r="EL793" s="22"/>
      <c r="EM793" s="22"/>
      <c r="EN793" s="22"/>
      <c r="EO793" s="22"/>
      <c r="EP793" s="22"/>
      <c r="EQ793" s="22"/>
      <c r="ER793" s="22"/>
      <c r="ES793" s="22"/>
      <c r="ET793" s="22"/>
      <c r="EU793" s="22"/>
      <c r="EV793" s="22"/>
      <c r="EW793" s="22"/>
      <c r="EX793" s="22"/>
      <c r="EY793" s="22"/>
      <c r="EZ793" s="22"/>
      <c r="FA793" s="22"/>
      <c r="FB793" s="22"/>
      <c r="FC793" s="22"/>
      <c r="FD793" s="22"/>
      <c r="FE793" s="22"/>
      <c r="FF793" s="22"/>
      <c r="FG793" s="22"/>
      <c r="FH793" s="22"/>
      <c r="FI793" s="22"/>
      <c r="FJ793" s="22"/>
      <c r="FK793" s="22"/>
      <c r="FL793" s="22"/>
      <c r="FM793" s="22"/>
      <c r="FN793" s="22"/>
      <c r="FO793" s="22"/>
      <c r="FP793" s="22"/>
      <c r="FQ793" s="22"/>
      <c r="FR793" s="22"/>
      <c r="FS793" s="22"/>
      <c r="FT793" s="22"/>
      <c r="FU793" s="22"/>
      <c r="FV793" s="22"/>
      <c r="FW793" s="22"/>
      <c r="FX793" s="22"/>
      <c r="FY793" s="22"/>
      <c r="FZ793" s="22"/>
      <c r="GA793" s="22"/>
      <c r="GB793" s="22"/>
      <c r="GC793" s="22"/>
      <c r="GD793" s="22"/>
      <c r="GE793" s="22"/>
      <c r="GF793" s="22"/>
      <c r="GG793" s="22"/>
      <c r="GH793" s="22"/>
      <c r="GI793" s="22"/>
      <c r="GJ793" s="22"/>
      <c r="GK793" s="22"/>
      <c r="GL793" s="22"/>
      <c r="GM793" s="22"/>
      <c r="GN793" s="22"/>
      <c r="GO793" s="22"/>
      <c r="GP793" s="22"/>
      <c r="GQ793" s="22"/>
      <c r="GR793" s="22"/>
      <c r="GS793" s="22"/>
      <c r="GT793" s="22"/>
      <c r="GU793" s="22"/>
      <c r="GV793" s="22"/>
      <c r="GW793" s="22"/>
      <c r="GX793" s="22"/>
      <c r="GY793" s="22"/>
      <c r="GZ793" s="22"/>
      <c r="HA793" s="22"/>
      <c r="HB793" s="22"/>
      <c r="HC793" s="22"/>
      <c r="HD793" s="22"/>
      <c r="HE793" s="22"/>
      <c r="HF793" s="22"/>
      <c r="HG793" s="22"/>
      <c r="HH793" s="22"/>
      <c r="HI793" s="22"/>
      <c r="HJ793" s="22"/>
      <c r="HK793" s="22"/>
      <c r="HL793" s="22"/>
      <c r="HM793" s="22"/>
      <c r="HN793" s="22"/>
      <c r="HO793" s="22"/>
      <c r="HP793" s="22"/>
      <c r="HQ793" s="22"/>
      <c r="HR793" s="22"/>
      <c r="HS793" s="22"/>
      <c r="HT793" s="22"/>
      <c r="HU793" s="22"/>
      <c r="HV793" s="22"/>
      <c r="HW793" s="22"/>
      <c r="HX793" s="22"/>
      <c r="HY793" s="22"/>
      <c r="HZ793" s="22"/>
      <c r="IA793" s="22"/>
      <c r="IB793" s="22"/>
      <c r="IC793" s="22"/>
      <c r="ID793" s="22"/>
      <c r="IE793" s="22"/>
      <c r="IF793" s="22"/>
      <c r="IG793" s="22"/>
      <c r="IH793" s="22"/>
      <c r="II793" s="22"/>
      <c r="IJ793" s="22"/>
      <c r="IK793" s="22"/>
      <c r="IL793" s="22"/>
      <c r="IM793" s="22"/>
      <c r="IN793" s="22"/>
      <c r="IO793" s="22"/>
      <c r="IP793" s="22"/>
      <c r="IQ793" s="22"/>
      <c r="IR793" s="22"/>
      <c r="IS793" s="22"/>
      <c r="IT793" s="22"/>
      <c r="IU793" s="22"/>
      <c r="IV793" s="22"/>
    </row>
    <row r="794" spans="1:256" s="155" customFormat="1" ht="78.75">
      <c r="A794" s="406" t="s">
        <v>11</v>
      </c>
      <c r="B794" s="404" t="s">
        <v>73</v>
      </c>
      <c r="C794" s="205"/>
      <c r="D794" s="385"/>
      <c r="E794" s="421" t="s">
        <v>90</v>
      </c>
      <c r="F794" s="421" t="s">
        <v>119</v>
      </c>
      <c r="G794" s="376" t="s">
        <v>977</v>
      </c>
      <c r="H794" s="385">
        <v>200</v>
      </c>
      <c r="I794" s="398" t="s">
        <v>1313</v>
      </c>
      <c r="J794" s="204" t="s">
        <v>658</v>
      </c>
      <c r="K794" s="385" t="s">
        <v>1314</v>
      </c>
      <c r="L794" s="15">
        <v>342.5</v>
      </c>
      <c r="M794" s="15">
        <v>141.80000000000001</v>
      </c>
      <c r="N794" s="15">
        <v>94.8</v>
      </c>
      <c r="O794" s="15">
        <f>SUM(P794:Q794)</f>
        <v>138.19999999999999</v>
      </c>
      <c r="P794" s="15">
        <v>138.19999999999999</v>
      </c>
      <c r="Q794" s="15">
        <v>0</v>
      </c>
      <c r="R794" s="15">
        <f>SUM(S794:T794)</f>
        <v>143.19999999999999</v>
      </c>
      <c r="S794" s="15">
        <v>143.19999999999999</v>
      </c>
      <c r="T794" s="15">
        <v>0</v>
      </c>
      <c r="U794" s="15">
        <f>SUM(V794:W794)</f>
        <v>143.69999999999999</v>
      </c>
      <c r="V794" s="15">
        <v>143.69999999999999</v>
      </c>
      <c r="W794" s="9">
        <v>0</v>
      </c>
      <c r="X794" s="22"/>
      <c r="Y794" s="22"/>
      <c r="Z794" s="22"/>
      <c r="AA794" s="22"/>
      <c r="AB794" s="22"/>
      <c r="AC794" s="22"/>
      <c r="AD794" s="22"/>
      <c r="AE794" s="22"/>
      <c r="AF794" s="22"/>
      <c r="AG794" s="22"/>
      <c r="AH794" s="22"/>
      <c r="AI794" s="22"/>
      <c r="AJ794" s="22"/>
      <c r="AK794" s="22"/>
      <c r="AL794" s="22"/>
      <c r="AM794" s="22"/>
      <c r="AN794" s="22"/>
      <c r="AO794" s="22"/>
      <c r="AP794" s="22"/>
      <c r="AQ794" s="22"/>
      <c r="AR794" s="22"/>
      <c r="AS794" s="22"/>
      <c r="AT794" s="22"/>
      <c r="AU794" s="22"/>
      <c r="AV794" s="22"/>
      <c r="AW794" s="22"/>
      <c r="AX794" s="22"/>
      <c r="AY794" s="22"/>
      <c r="AZ794" s="22"/>
      <c r="BA794" s="22"/>
      <c r="BB794" s="22"/>
      <c r="BC794" s="22"/>
      <c r="BD794" s="22"/>
      <c r="BE794" s="22"/>
      <c r="BF794" s="22"/>
      <c r="BG794" s="22"/>
      <c r="BH794" s="22"/>
      <c r="BI794" s="22"/>
      <c r="BJ794" s="22"/>
      <c r="BK794" s="22"/>
      <c r="BL794" s="22"/>
      <c r="BM794" s="22"/>
      <c r="BN794" s="22"/>
      <c r="BO794" s="22"/>
      <c r="BP794" s="22"/>
      <c r="BQ794" s="22"/>
      <c r="BR794" s="22"/>
      <c r="BS794" s="22"/>
      <c r="BT794" s="22"/>
      <c r="BU794" s="22"/>
      <c r="BV794" s="22"/>
      <c r="BW794" s="22"/>
      <c r="BX794" s="22"/>
      <c r="BY794" s="22"/>
      <c r="BZ794" s="22"/>
      <c r="CA794" s="22"/>
      <c r="CB794" s="22"/>
      <c r="CC794" s="22"/>
      <c r="CD794" s="22"/>
      <c r="CE794" s="22"/>
      <c r="CF794" s="22"/>
      <c r="CG794" s="22"/>
      <c r="CH794" s="22"/>
      <c r="CI794" s="22"/>
      <c r="CJ794" s="22"/>
      <c r="CK794" s="22"/>
      <c r="CL794" s="22"/>
      <c r="CM794" s="22"/>
      <c r="CN794" s="22"/>
      <c r="CO794" s="22"/>
      <c r="CP794" s="22"/>
      <c r="CQ794" s="22"/>
      <c r="CR794" s="22"/>
      <c r="CS794" s="22"/>
      <c r="CT794" s="22"/>
      <c r="CU794" s="22"/>
      <c r="CV794" s="22"/>
      <c r="CW794" s="22"/>
      <c r="CX794" s="22"/>
      <c r="CY794" s="22"/>
      <c r="CZ794" s="22"/>
      <c r="DA794" s="22"/>
      <c r="DB794" s="22"/>
      <c r="DC794" s="22"/>
      <c r="DD794" s="22"/>
      <c r="DE794" s="22"/>
      <c r="DF794" s="22"/>
      <c r="DG794" s="22"/>
      <c r="DH794" s="22"/>
      <c r="DI794" s="22"/>
      <c r="DJ794" s="22"/>
      <c r="DK794" s="22"/>
      <c r="DL794" s="22"/>
      <c r="DM794" s="22"/>
      <c r="DN794" s="22"/>
      <c r="DO794" s="22"/>
      <c r="DP794" s="22"/>
      <c r="DQ794" s="22"/>
      <c r="DR794" s="22"/>
      <c r="DS794" s="22"/>
      <c r="DT794" s="22"/>
      <c r="DU794" s="22"/>
      <c r="DV794" s="22"/>
      <c r="DW794" s="22"/>
      <c r="DX794" s="22"/>
      <c r="DY794" s="22"/>
      <c r="DZ794" s="22"/>
      <c r="EA794" s="22"/>
      <c r="EB794" s="22"/>
      <c r="EC794" s="22"/>
      <c r="ED794" s="22"/>
      <c r="EE794" s="22"/>
      <c r="EF794" s="22"/>
      <c r="EG794" s="22"/>
      <c r="EH794" s="22"/>
      <c r="EI794" s="22"/>
      <c r="EJ794" s="22"/>
      <c r="EK794" s="22"/>
      <c r="EL794" s="22"/>
      <c r="EM794" s="22"/>
      <c r="EN794" s="22"/>
      <c r="EO794" s="22"/>
      <c r="EP794" s="22"/>
      <c r="EQ794" s="22"/>
      <c r="ER794" s="22"/>
      <c r="ES794" s="22"/>
      <c r="ET794" s="22"/>
      <c r="EU794" s="22"/>
      <c r="EV794" s="22"/>
      <c r="EW794" s="22"/>
      <c r="EX794" s="22"/>
      <c r="EY794" s="22"/>
      <c r="EZ794" s="22"/>
      <c r="FA794" s="22"/>
      <c r="FB794" s="22"/>
      <c r="FC794" s="22"/>
      <c r="FD794" s="22"/>
      <c r="FE794" s="22"/>
      <c r="FF794" s="22"/>
      <c r="FG794" s="22"/>
      <c r="FH794" s="22"/>
      <c r="FI794" s="22"/>
      <c r="FJ794" s="22"/>
      <c r="FK794" s="22"/>
      <c r="FL794" s="22"/>
      <c r="FM794" s="22"/>
      <c r="FN794" s="22"/>
      <c r="FO794" s="22"/>
      <c r="FP794" s="22"/>
      <c r="FQ794" s="22"/>
      <c r="FR794" s="22"/>
      <c r="FS794" s="22"/>
      <c r="FT794" s="22"/>
      <c r="FU794" s="22"/>
      <c r="FV794" s="22"/>
      <c r="FW794" s="22"/>
      <c r="FX794" s="22"/>
      <c r="FY794" s="22"/>
      <c r="FZ794" s="22"/>
      <c r="GA794" s="22"/>
      <c r="GB794" s="22"/>
      <c r="GC794" s="22"/>
      <c r="GD794" s="22"/>
      <c r="GE794" s="22"/>
      <c r="GF794" s="22"/>
      <c r="GG794" s="22"/>
      <c r="GH794" s="22"/>
      <c r="GI794" s="22"/>
      <c r="GJ794" s="22"/>
      <c r="GK794" s="22"/>
      <c r="GL794" s="22"/>
      <c r="GM794" s="22"/>
      <c r="GN794" s="22"/>
      <c r="GO794" s="22"/>
      <c r="GP794" s="22"/>
      <c r="GQ794" s="22"/>
      <c r="GR794" s="22"/>
      <c r="GS794" s="22"/>
      <c r="GT794" s="22"/>
      <c r="GU794" s="22"/>
      <c r="GV794" s="22"/>
      <c r="GW794" s="22"/>
      <c r="GX794" s="22"/>
      <c r="GY794" s="22"/>
      <c r="GZ794" s="22"/>
      <c r="HA794" s="22"/>
      <c r="HB794" s="22"/>
      <c r="HC794" s="22"/>
      <c r="HD794" s="22"/>
      <c r="HE794" s="22"/>
      <c r="HF794" s="22"/>
      <c r="HG794" s="22"/>
      <c r="HH794" s="22"/>
      <c r="HI794" s="22"/>
      <c r="HJ794" s="22"/>
      <c r="HK794" s="22"/>
      <c r="HL794" s="22"/>
      <c r="HM794" s="22"/>
      <c r="HN794" s="22"/>
      <c r="HO794" s="22"/>
      <c r="HP794" s="22"/>
      <c r="HQ794" s="22"/>
      <c r="HR794" s="22"/>
      <c r="HS794" s="22"/>
      <c r="HT794" s="22"/>
      <c r="HU794" s="22"/>
      <c r="HV794" s="22"/>
      <c r="HW794" s="22"/>
      <c r="HX794" s="22"/>
      <c r="HY794" s="22"/>
      <c r="HZ794" s="22"/>
      <c r="IA794" s="22"/>
      <c r="IB794" s="22"/>
      <c r="IC794" s="22"/>
      <c r="ID794" s="22"/>
      <c r="IE794" s="22"/>
      <c r="IF794" s="22"/>
      <c r="IG794" s="22"/>
      <c r="IH794" s="22"/>
      <c r="II794" s="22"/>
      <c r="IJ794" s="22"/>
      <c r="IK794" s="22"/>
      <c r="IL794" s="22"/>
      <c r="IM794" s="22"/>
      <c r="IN794" s="22"/>
      <c r="IO794" s="22"/>
      <c r="IP794" s="22"/>
      <c r="IQ794" s="22"/>
      <c r="IR794" s="22"/>
      <c r="IS794" s="22"/>
      <c r="IT794" s="22"/>
      <c r="IU794" s="22"/>
      <c r="IV794" s="22"/>
    </row>
    <row r="795" spans="1:256" s="29" customFormat="1" ht="78.75">
      <c r="A795" s="406" t="s">
        <v>21</v>
      </c>
      <c r="B795" s="404" t="s">
        <v>32</v>
      </c>
      <c r="C795" s="205"/>
      <c r="D795" s="385"/>
      <c r="E795" s="421" t="s">
        <v>90</v>
      </c>
      <c r="F795" s="421" t="s">
        <v>119</v>
      </c>
      <c r="G795" s="376" t="s">
        <v>977</v>
      </c>
      <c r="H795" s="385">
        <v>800</v>
      </c>
      <c r="I795" s="398" t="s">
        <v>1313</v>
      </c>
      <c r="J795" s="204" t="s">
        <v>505</v>
      </c>
      <c r="K795" s="385" t="s">
        <v>1314</v>
      </c>
      <c r="L795" s="15">
        <v>7.9</v>
      </c>
      <c r="M795" s="15">
        <v>9</v>
      </c>
      <c r="N795" s="15">
        <v>2.6</v>
      </c>
      <c r="O795" s="15">
        <v>0</v>
      </c>
      <c r="P795" s="15">
        <v>0</v>
      </c>
      <c r="Q795" s="15">
        <v>0</v>
      </c>
      <c r="R795" s="15">
        <v>0</v>
      </c>
      <c r="S795" s="15">
        <v>0</v>
      </c>
      <c r="T795" s="15">
        <v>0</v>
      </c>
      <c r="U795" s="15">
        <v>0</v>
      </c>
      <c r="V795" s="15">
        <v>0</v>
      </c>
      <c r="W795" s="9">
        <v>0</v>
      </c>
      <c r="X795" s="22"/>
      <c r="Y795" s="22"/>
      <c r="Z795" s="22"/>
      <c r="AA795" s="22"/>
      <c r="AB795" s="22"/>
      <c r="AC795" s="22"/>
      <c r="AD795" s="22"/>
      <c r="AE795" s="22"/>
      <c r="AF795" s="22"/>
      <c r="AG795" s="22"/>
      <c r="AH795" s="22"/>
      <c r="AI795" s="22"/>
      <c r="AJ795" s="22"/>
      <c r="AK795" s="22"/>
      <c r="AL795" s="22"/>
      <c r="AM795" s="22"/>
      <c r="AN795" s="22"/>
      <c r="AO795" s="22"/>
      <c r="AP795" s="22"/>
      <c r="AQ795" s="22"/>
      <c r="AR795" s="22"/>
      <c r="AS795" s="22"/>
      <c r="AT795" s="22"/>
      <c r="AU795" s="22"/>
      <c r="AV795" s="22"/>
      <c r="AW795" s="22"/>
      <c r="AX795" s="22"/>
      <c r="AY795" s="22"/>
      <c r="AZ795" s="22"/>
      <c r="BA795" s="22"/>
      <c r="BB795" s="22"/>
      <c r="BC795" s="22"/>
      <c r="BD795" s="22"/>
      <c r="BE795" s="22"/>
      <c r="BF795" s="22"/>
      <c r="BG795" s="22"/>
      <c r="BH795" s="22"/>
      <c r="BI795" s="22"/>
      <c r="BJ795" s="22"/>
      <c r="BK795" s="22"/>
      <c r="BL795" s="22"/>
      <c r="BM795" s="22"/>
      <c r="BN795" s="22"/>
      <c r="BO795" s="22"/>
      <c r="BP795" s="22"/>
      <c r="BQ795" s="22"/>
      <c r="BR795" s="22"/>
      <c r="BS795" s="22"/>
      <c r="BT795" s="22"/>
      <c r="BU795" s="22"/>
      <c r="BV795" s="22"/>
      <c r="BW795" s="22"/>
      <c r="BX795" s="22"/>
      <c r="BY795" s="22"/>
      <c r="BZ795" s="22"/>
      <c r="CA795" s="22"/>
      <c r="CB795" s="22"/>
      <c r="CC795" s="22"/>
      <c r="CD795" s="22"/>
      <c r="CE795" s="22"/>
      <c r="CF795" s="22"/>
      <c r="CG795" s="22"/>
      <c r="CH795" s="22"/>
      <c r="CI795" s="22"/>
      <c r="CJ795" s="22"/>
      <c r="CK795" s="22"/>
      <c r="CL795" s="22"/>
      <c r="CM795" s="22"/>
      <c r="CN795" s="22"/>
      <c r="CO795" s="22"/>
      <c r="CP795" s="22"/>
      <c r="CQ795" s="22"/>
      <c r="CR795" s="22"/>
      <c r="CS795" s="22"/>
      <c r="CT795" s="22"/>
      <c r="CU795" s="22"/>
      <c r="CV795" s="22"/>
      <c r="CW795" s="22"/>
      <c r="CX795" s="22"/>
      <c r="CY795" s="22"/>
      <c r="CZ795" s="22"/>
      <c r="DA795" s="22"/>
      <c r="DB795" s="22"/>
      <c r="DC795" s="22"/>
      <c r="DD795" s="22"/>
      <c r="DE795" s="22"/>
      <c r="DF795" s="22"/>
      <c r="DG795" s="22"/>
      <c r="DH795" s="22"/>
      <c r="DI795" s="22"/>
      <c r="DJ795" s="22"/>
      <c r="DK795" s="22"/>
      <c r="DL795" s="22"/>
      <c r="DM795" s="22"/>
      <c r="DN795" s="22"/>
      <c r="DO795" s="22"/>
      <c r="DP795" s="22"/>
      <c r="DQ795" s="22"/>
      <c r="DR795" s="22"/>
      <c r="DS795" s="22"/>
      <c r="DT795" s="22"/>
      <c r="DU795" s="22"/>
      <c r="DV795" s="22"/>
      <c r="DW795" s="22"/>
      <c r="DX795" s="22"/>
      <c r="DY795" s="22"/>
      <c r="DZ795" s="22"/>
      <c r="EA795" s="22"/>
      <c r="EB795" s="22"/>
      <c r="EC795" s="22"/>
      <c r="ED795" s="22"/>
      <c r="EE795" s="22"/>
      <c r="EF795" s="22"/>
      <c r="EG795" s="22"/>
      <c r="EH795" s="22"/>
      <c r="EI795" s="22"/>
      <c r="EJ795" s="22"/>
      <c r="EK795" s="22"/>
      <c r="EL795" s="22"/>
      <c r="EM795" s="22"/>
      <c r="EN795" s="22"/>
      <c r="EO795" s="22"/>
      <c r="EP795" s="22"/>
      <c r="EQ795" s="22"/>
      <c r="ER795" s="22"/>
      <c r="ES795" s="22"/>
      <c r="ET795" s="22"/>
      <c r="EU795" s="22"/>
      <c r="EV795" s="22"/>
      <c r="EW795" s="22"/>
      <c r="EX795" s="22"/>
      <c r="EY795" s="22"/>
      <c r="EZ795" s="22"/>
      <c r="FA795" s="22"/>
      <c r="FB795" s="22"/>
      <c r="FC795" s="22"/>
      <c r="FD795" s="22"/>
      <c r="FE795" s="22"/>
      <c r="FF795" s="22"/>
      <c r="FG795" s="22"/>
      <c r="FH795" s="22"/>
      <c r="FI795" s="22"/>
      <c r="FJ795" s="22"/>
      <c r="FK795" s="22"/>
      <c r="FL795" s="22"/>
      <c r="FM795" s="22"/>
      <c r="FN795" s="22"/>
      <c r="FO795" s="22"/>
      <c r="FP795" s="22"/>
      <c r="FQ795" s="22"/>
      <c r="FR795" s="22"/>
      <c r="FS795" s="22"/>
      <c r="FT795" s="22"/>
      <c r="FU795" s="22"/>
      <c r="FV795" s="22"/>
      <c r="FW795" s="22"/>
      <c r="FX795" s="22"/>
      <c r="FY795" s="22"/>
      <c r="FZ795" s="22"/>
      <c r="GA795" s="22"/>
      <c r="GB795" s="22"/>
      <c r="GC795" s="22"/>
      <c r="GD795" s="22"/>
      <c r="GE795" s="22"/>
      <c r="GF795" s="22"/>
      <c r="GG795" s="22"/>
      <c r="GH795" s="22"/>
      <c r="GI795" s="22"/>
      <c r="GJ795" s="22"/>
      <c r="GK795" s="22"/>
      <c r="GL795" s="22"/>
      <c r="GM795" s="22"/>
      <c r="GN795" s="22"/>
      <c r="GO795" s="22"/>
      <c r="GP795" s="22"/>
      <c r="GQ795" s="22"/>
      <c r="GR795" s="22"/>
      <c r="GS795" s="22"/>
      <c r="GT795" s="22"/>
      <c r="GU795" s="22"/>
      <c r="GV795" s="22"/>
      <c r="GW795" s="22"/>
      <c r="GX795" s="22"/>
      <c r="GY795" s="22"/>
      <c r="GZ795" s="22"/>
      <c r="HA795" s="22"/>
      <c r="HB795" s="22"/>
      <c r="HC795" s="22"/>
      <c r="HD795" s="22"/>
      <c r="HE795" s="22"/>
      <c r="HF795" s="22"/>
      <c r="HG795" s="22"/>
      <c r="HH795" s="22"/>
      <c r="HI795" s="22"/>
      <c r="HJ795" s="22"/>
      <c r="HK795" s="22"/>
      <c r="HL795" s="22"/>
      <c r="HM795" s="22"/>
      <c r="HN795" s="22"/>
      <c r="HO795" s="22"/>
      <c r="HP795" s="22"/>
      <c r="HQ795" s="22"/>
      <c r="HR795" s="22"/>
      <c r="HS795" s="22"/>
      <c r="HT795" s="22"/>
      <c r="HU795" s="22"/>
      <c r="HV795" s="22"/>
      <c r="HW795" s="22"/>
      <c r="HX795" s="22"/>
      <c r="HY795" s="22"/>
      <c r="HZ795" s="22"/>
      <c r="IA795" s="22"/>
      <c r="IB795" s="22"/>
      <c r="IC795" s="22"/>
      <c r="ID795" s="22"/>
      <c r="IE795" s="22"/>
      <c r="IF795" s="22"/>
      <c r="IG795" s="22"/>
      <c r="IH795" s="22"/>
      <c r="II795" s="22"/>
      <c r="IJ795" s="22"/>
      <c r="IK795" s="22"/>
      <c r="IL795" s="22"/>
      <c r="IM795" s="22"/>
      <c r="IN795" s="22"/>
      <c r="IO795" s="22"/>
      <c r="IP795" s="22"/>
      <c r="IQ795" s="22"/>
      <c r="IR795" s="22"/>
      <c r="IS795" s="22"/>
      <c r="IT795" s="22"/>
      <c r="IU795" s="22"/>
      <c r="IV795" s="22"/>
    </row>
    <row r="796" spans="1:256" s="141" customFormat="1">
      <c r="A796" s="740" t="s">
        <v>79</v>
      </c>
      <c r="B796" s="741"/>
      <c r="C796" s="741"/>
      <c r="D796" s="741"/>
      <c r="E796" s="741"/>
      <c r="F796" s="741"/>
      <c r="G796" s="741"/>
      <c r="H796" s="741"/>
      <c r="I796" s="741"/>
      <c r="J796" s="741"/>
      <c r="K796" s="741"/>
      <c r="L796" s="152">
        <f>SUM(L797,L808)</f>
        <v>136092.19999999998</v>
      </c>
      <c r="M796" s="152">
        <f t="shared" ref="M796:W796" si="457">SUM(M797,M808)</f>
        <v>133761</v>
      </c>
      <c r="N796" s="152">
        <f t="shared" si="457"/>
        <v>90253.799999999988</v>
      </c>
      <c r="O796" s="152">
        <f t="shared" si="457"/>
        <v>137456</v>
      </c>
      <c r="P796" s="152">
        <f t="shared" si="457"/>
        <v>137456</v>
      </c>
      <c r="Q796" s="152">
        <f t="shared" si="457"/>
        <v>0</v>
      </c>
      <c r="R796" s="152">
        <f t="shared" si="457"/>
        <v>142460.09999999998</v>
      </c>
      <c r="S796" s="152">
        <f t="shared" si="457"/>
        <v>142460.09999999998</v>
      </c>
      <c r="T796" s="152">
        <f t="shared" si="457"/>
        <v>0</v>
      </c>
      <c r="U796" s="152">
        <f t="shared" si="457"/>
        <v>143006.70000000001</v>
      </c>
      <c r="V796" s="152">
        <f t="shared" si="457"/>
        <v>143006.70000000001</v>
      </c>
      <c r="W796" s="152">
        <f t="shared" si="457"/>
        <v>0</v>
      </c>
      <c r="X796" s="151"/>
      <c r="Y796" s="151"/>
      <c r="Z796" s="151"/>
      <c r="AA796" s="151"/>
      <c r="AB796" s="151"/>
      <c r="AC796" s="151"/>
      <c r="AD796" s="151"/>
      <c r="AE796" s="151"/>
      <c r="AF796" s="151"/>
      <c r="AG796" s="151"/>
      <c r="AH796" s="151"/>
      <c r="AI796" s="151"/>
      <c r="AJ796" s="151"/>
      <c r="AK796" s="151"/>
      <c r="AL796" s="151"/>
      <c r="AM796" s="151"/>
      <c r="AN796" s="151"/>
      <c r="AO796" s="151"/>
      <c r="AP796" s="151"/>
      <c r="AQ796" s="151"/>
      <c r="AR796" s="151"/>
      <c r="AS796" s="151"/>
      <c r="AT796" s="151"/>
      <c r="AU796" s="151"/>
      <c r="AV796" s="151"/>
      <c r="AW796" s="151"/>
      <c r="AX796" s="151"/>
      <c r="AY796" s="151"/>
      <c r="AZ796" s="151"/>
      <c r="BA796" s="151"/>
      <c r="BB796" s="151"/>
      <c r="BC796" s="151"/>
      <c r="BD796" s="151"/>
      <c r="BE796" s="151"/>
      <c r="BF796" s="151"/>
      <c r="BG796" s="151"/>
      <c r="BH796" s="151"/>
      <c r="BI796" s="151"/>
      <c r="BJ796" s="151"/>
      <c r="BK796" s="151"/>
      <c r="BL796" s="151"/>
      <c r="BM796" s="151"/>
      <c r="BN796" s="151"/>
      <c r="BO796" s="151"/>
      <c r="BP796" s="151"/>
      <c r="BQ796" s="151"/>
      <c r="BR796" s="151"/>
      <c r="BS796" s="151"/>
      <c r="BT796" s="151"/>
      <c r="BU796" s="151"/>
      <c r="BV796" s="151"/>
      <c r="BW796" s="151"/>
      <c r="BX796" s="151"/>
      <c r="BY796" s="151"/>
      <c r="BZ796" s="151"/>
      <c r="CA796" s="151"/>
      <c r="CB796" s="151"/>
      <c r="CC796" s="151"/>
      <c r="CD796" s="151"/>
      <c r="CE796" s="151"/>
      <c r="CF796" s="151"/>
      <c r="CG796" s="151"/>
      <c r="CH796" s="151"/>
      <c r="CI796" s="151"/>
      <c r="CJ796" s="151"/>
      <c r="CK796" s="151"/>
      <c r="CL796" s="151"/>
      <c r="CM796" s="151"/>
      <c r="CN796" s="151"/>
      <c r="CO796" s="151"/>
      <c r="CP796" s="151"/>
      <c r="CQ796" s="151"/>
      <c r="CR796" s="151"/>
      <c r="CS796" s="151"/>
      <c r="CT796" s="151"/>
      <c r="CU796" s="151"/>
      <c r="CV796" s="151"/>
      <c r="CW796" s="151"/>
      <c r="CX796" s="151"/>
      <c r="CY796" s="151"/>
      <c r="CZ796" s="151"/>
      <c r="DA796" s="151"/>
      <c r="DB796" s="151"/>
      <c r="DC796" s="151"/>
      <c r="DD796" s="151"/>
      <c r="DE796" s="151"/>
      <c r="DF796" s="151"/>
      <c r="DG796" s="151"/>
      <c r="DH796" s="151"/>
      <c r="DI796" s="151"/>
      <c r="DJ796" s="151"/>
      <c r="DK796" s="151"/>
      <c r="DL796" s="151"/>
      <c r="DM796" s="151"/>
      <c r="DN796" s="151"/>
      <c r="DO796" s="151"/>
      <c r="DP796" s="151"/>
      <c r="DQ796" s="151"/>
      <c r="DR796" s="151"/>
      <c r="DS796" s="151"/>
      <c r="DT796" s="151"/>
      <c r="DU796" s="151"/>
      <c r="DV796" s="151"/>
      <c r="DW796" s="151"/>
      <c r="DX796" s="151"/>
      <c r="DY796" s="151"/>
      <c r="DZ796" s="151"/>
      <c r="EA796" s="151"/>
      <c r="EB796" s="151"/>
      <c r="EC796" s="151"/>
      <c r="ED796" s="151"/>
      <c r="EE796" s="151"/>
      <c r="EF796" s="151"/>
      <c r="EG796" s="151"/>
      <c r="EH796" s="151"/>
      <c r="EI796" s="151"/>
      <c r="EJ796" s="151"/>
      <c r="EK796" s="151"/>
      <c r="EL796" s="151"/>
      <c r="EM796" s="151"/>
      <c r="EN796" s="151"/>
      <c r="EO796" s="151"/>
      <c r="EP796" s="151"/>
      <c r="EQ796" s="151"/>
      <c r="ER796" s="151"/>
      <c r="ES796" s="151"/>
      <c r="ET796" s="151"/>
      <c r="EU796" s="151"/>
      <c r="EV796" s="151"/>
      <c r="EW796" s="151"/>
      <c r="EX796" s="151"/>
      <c r="EY796" s="151"/>
      <c r="EZ796" s="151"/>
      <c r="FA796" s="151"/>
      <c r="FB796" s="151"/>
      <c r="FC796" s="151"/>
      <c r="FD796" s="151"/>
      <c r="FE796" s="151"/>
      <c r="FF796" s="151"/>
      <c r="FG796" s="151"/>
      <c r="FH796" s="151"/>
      <c r="FI796" s="151"/>
      <c r="FJ796" s="151"/>
      <c r="FK796" s="151"/>
      <c r="FL796" s="151"/>
      <c r="FM796" s="151"/>
      <c r="FN796" s="151"/>
      <c r="FO796" s="151"/>
      <c r="FP796" s="151"/>
      <c r="FQ796" s="151"/>
      <c r="FR796" s="151"/>
      <c r="FS796" s="151"/>
      <c r="FT796" s="151"/>
      <c r="FU796" s="151"/>
      <c r="FV796" s="151"/>
      <c r="FW796" s="151"/>
      <c r="FX796" s="151"/>
      <c r="FY796" s="151"/>
      <c r="FZ796" s="151"/>
      <c r="GA796" s="151"/>
      <c r="GB796" s="151"/>
      <c r="GC796" s="151"/>
      <c r="GD796" s="151"/>
      <c r="GE796" s="151"/>
      <c r="GF796" s="151"/>
      <c r="GG796" s="151"/>
      <c r="GH796" s="151"/>
      <c r="GI796" s="151"/>
      <c r="GJ796" s="151"/>
      <c r="GK796" s="151"/>
      <c r="GL796" s="151"/>
      <c r="GM796" s="151"/>
      <c r="GN796" s="151"/>
      <c r="GO796" s="151"/>
      <c r="GP796" s="151"/>
      <c r="GQ796" s="151"/>
      <c r="GR796" s="151"/>
      <c r="GS796" s="151"/>
      <c r="GT796" s="151"/>
      <c r="GU796" s="151"/>
      <c r="GV796" s="151"/>
      <c r="GW796" s="151"/>
      <c r="GX796" s="151"/>
      <c r="GY796" s="151"/>
      <c r="GZ796" s="151"/>
      <c r="HA796" s="151"/>
      <c r="HB796" s="151"/>
      <c r="HC796" s="151"/>
      <c r="HD796" s="151"/>
      <c r="HE796" s="151"/>
      <c r="HF796" s="151"/>
      <c r="HG796" s="151"/>
      <c r="HH796" s="151"/>
      <c r="HI796" s="151"/>
      <c r="HJ796" s="151"/>
      <c r="HK796" s="151"/>
      <c r="HL796" s="151"/>
      <c r="HM796" s="151"/>
      <c r="HN796" s="151"/>
      <c r="HO796" s="151"/>
      <c r="HP796" s="151"/>
      <c r="HQ796" s="151"/>
      <c r="HR796" s="151"/>
      <c r="HS796" s="151"/>
      <c r="HT796" s="151"/>
      <c r="HU796" s="151"/>
      <c r="HV796" s="151"/>
      <c r="HW796" s="151"/>
      <c r="HX796" s="151"/>
      <c r="HY796" s="151"/>
      <c r="HZ796" s="151"/>
      <c r="IA796" s="151"/>
      <c r="IB796" s="151"/>
      <c r="IC796" s="151"/>
      <c r="ID796" s="151"/>
      <c r="IE796" s="151"/>
      <c r="IF796" s="151"/>
      <c r="IG796" s="151"/>
      <c r="IH796" s="151"/>
      <c r="II796" s="151"/>
      <c r="IJ796" s="151"/>
      <c r="IK796" s="151"/>
      <c r="IL796" s="151"/>
      <c r="IM796" s="151"/>
      <c r="IN796" s="151"/>
      <c r="IO796" s="151"/>
      <c r="IP796" s="151"/>
      <c r="IQ796" s="151"/>
      <c r="IR796" s="151"/>
      <c r="IS796" s="151"/>
      <c r="IT796" s="151"/>
      <c r="IU796" s="151"/>
      <c r="IV796" s="151"/>
    </row>
    <row r="797" spans="1:256" s="155" customFormat="1">
      <c r="A797" s="885" t="s">
        <v>37</v>
      </c>
      <c r="B797" s="886"/>
      <c r="C797" s="886"/>
      <c r="D797" s="886"/>
      <c r="E797" s="886"/>
      <c r="F797" s="886"/>
      <c r="G797" s="886"/>
      <c r="H797" s="886"/>
      <c r="I797" s="886"/>
      <c r="J797" s="886"/>
      <c r="K797" s="886"/>
      <c r="L797" s="7">
        <f t="shared" ref="L797:W797" si="458">SUM(L798,L804)</f>
        <v>27038.9</v>
      </c>
      <c r="M797" s="7">
        <f t="shared" si="458"/>
        <v>28098.199999999997</v>
      </c>
      <c r="N797" s="7">
        <f t="shared" si="458"/>
        <v>17974.400000000001</v>
      </c>
      <c r="O797" s="7">
        <f t="shared" si="458"/>
        <v>30543.200000000001</v>
      </c>
      <c r="P797" s="7">
        <f t="shared" si="458"/>
        <v>30543.200000000001</v>
      </c>
      <c r="Q797" s="7">
        <f t="shared" si="458"/>
        <v>0</v>
      </c>
      <c r="R797" s="7">
        <f t="shared" si="458"/>
        <v>30543.200000000001</v>
      </c>
      <c r="S797" s="7">
        <f t="shared" si="458"/>
        <v>30543.200000000001</v>
      </c>
      <c r="T797" s="7">
        <f t="shared" si="458"/>
        <v>0</v>
      </c>
      <c r="U797" s="7">
        <f t="shared" si="458"/>
        <v>30543.200000000001</v>
      </c>
      <c r="V797" s="7">
        <f t="shared" si="458"/>
        <v>30543.200000000001</v>
      </c>
      <c r="W797" s="7">
        <f t="shared" si="458"/>
        <v>0</v>
      </c>
      <c r="X797" s="29"/>
      <c r="Y797" s="29"/>
      <c r="Z797" s="29"/>
      <c r="AA797" s="29"/>
      <c r="AB797" s="29"/>
      <c r="AC797" s="29"/>
      <c r="AD797" s="29"/>
      <c r="AE797" s="29"/>
      <c r="AF797" s="29"/>
      <c r="AG797" s="29"/>
      <c r="AH797" s="29"/>
      <c r="AI797" s="29"/>
      <c r="AJ797" s="29"/>
      <c r="AK797" s="29"/>
      <c r="AL797" s="29"/>
      <c r="AM797" s="29"/>
      <c r="AN797" s="29"/>
      <c r="AO797" s="29"/>
      <c r="AP797" s="29"/>
      <c r="AQ797" s="29"/>
      <c r="AR797" s="29"/>
      <c r="AS797" s="29"/>
      <c r="AT797" s="29"/>
      <c r="AU797" s="29"/>
      <c r="AV797" s="29"/>
      <c r="AW797" s="29"/>
      <c r="AX797" s="29"/>
      <c r="AY797" s="29"/>
      <c r="AZ797" s="29"/>
      <c r="BA797" s="29"/>
      <c r="BB797" s="29"/>
      <c r="BC797" s="29"/>
      <c r="BD797" s="29"/>
      <c r="BE797" s="29"/>
      <c r="BF797" s="29"/>
      <c r="BG797" s="29"/>
      <c r="BH797" s="29"/>
      <c r="BI797" s="29"/>
      <c r="BJ797" s="29"/>
      <c r="BK797" s="29"/>
      <c r="BL797" s="29"/>
      <c r="BM797" s="29"/>
      <c r="BN797" s="29"/>
      <c r="BO797" s="29"/>
      <c r="BP797" s="29"/>
      <c r="BQ797" s="29"/>
      <c r="BR797" s="29"/>
      <c r="BS797" s="29"/>
      <c r="BT797" s="29"/>
      <c r="BU797" s="29"/>
      <c r="BV797" s="29"/>
      <c r="BW797" s="29"/>
      <c r="BX797" s="29"/>
      <c r="BY797" s="29"/>
      <c r="BZ797" s="29"/>
      <c r="CA797" s="29"/>
      <c r="CB797" s="29"/>
      <c r="CC797" s="29"/>
      <c r="CD797" s="29"/>
      <c r="CE797" s="29"/>
      <c r="CF797" s="29"/>
      <c r="CG797" s="29"/>
      <c r="CH797" s="29"/>
      <c r="CI797" s="29"/>
      <c r="CJ797" s="29"/>
      <c r="CK797" s="29"/>
      <c r="CL797" s="29"/>
      <c r="CM797" s="29"/>
      <c r="CN797" s="29"/>
      <c r="CO797" s="29"/>
      <c r="CP797" s="29"/>
      <c r="CQ797" s="29"/>
      <c r="CR797" s="29"/>
      <c r="CS797" s="29"/>
      <c r="CT797" s="29"/>
      <c r="CU797" s="29"/>
      <c r="CV797" s="29"/>
      <c r="CW797" s="29"/>
      <c r="CX797" s="29"/>
      <c r="CY797" s="29"/>
      <c r="CZ797" s="29"/>
      <c r="DA797" s="29"/>
      <c r="DB797" s="29"/>
      <c r="DC797" s="29"/>
      <c r="DD797" s="29"/>
      <c r="DE797" s="29"/>
      <c r="DF797" s="29"/>
      <c r="DG797" s="29"/>
      <c r="DH797" s="29"/>
      <c r="DI797" s="29"/>
      <c r="DJ797" s="29"/>
      <c r="DK797" s="29"/>
      <c r="DL797" s="29"/>
      <c r="DM797" s="29"/>
      <c r="DN797" s="29"/>
      <c r="DO797" s="29"/>
      <c r="DP797" s="29"/>
      <c r="DQ797" s="29"/>
      <c r="DR797" s="29"/>
      <c r="DS797" s="29"/>
      <c r="DT797" s="29"/>
      <c r="DU797" s="29"/>
      <c r="DV797" s="29"/>
      <c r="DW797" s="29"/>
      <c r="DX797" s="29"/>
      <c r="DY797" s="29"/>
      <c r="DZ797" s="29"/>
      <c r="EA797" s="29"/>
      <c r="EB797" s="29"/>
      <c r="EC797" s="29"/>
      <c r="ED797" s="29"/>
      <c r="EE797" s="29"/>
      <c r="EF797" s="29"/>
      <c r="EG797" s="29"/>
      <c r="EH797" s="29"/>
      <c r="EI797" s="29"/>
      <c r="EJ797" s="29"/>
      <c r="EK797" s="29"/>
      <c r="EL797" s="29"/>
      <c r="EM797" s="29"/>
      <c r="EN797" s="29"/>
      <c r="EO797" s="29"/>
      <c r="EP797" s="29"/>
      <c r="EQ797" s="29"/>
      <c r="ER797" s="29"/>
      <c r="ES797" s="29"/>
      <c r="ET797" s="29"/>
      <c r="EU797" s="29"/>
      <c r="EV797" s="29"/>
      <c r="EW797" s="29"/>
      <c r="EX797" s="29"/>
      <c r="EY797" s="29"/>
      <c r="EZ797" s="29"/>
      <c r="FA797" s="29"/>
      <c r="FB797" s="29"/>
      <c r="FC797" s="29"/>
      <c r="FD797" s="29"/>
      <c r="FE797" s="29"/>
      <c r="FF797" s="29"/>
      <c r="FG797" s="29"/>
      <c r="FH797" s="29"/>
      <c r="FI797" s="29"/>
      <c r="FJ797" s="29"/>
      <c r="FK797" s="29"/>
      <c r="FL797" s="29"/>
      <c r="FM797" s="29"/>
      <c r="FN797" s="29"/>
      <c r="FO797" s="29"/>
      <c r="FP797" s="29"/>
      <c r="FQ797" s="29"/>
      <c r="FR797" s="29"/>
      <c r="FS797" s="29"/>
      <c r="FT797" s="29"/>
      <c r="FU797" s="29"/>
      <c r="FV797" s="29"/>
      <c r="FW797" s="29"/>
      <c r="FX797" s="29"/>
      <c r="FY797" s="29"/>
      <c r="FZ797" s="29"/>
      <c r="GA797" s="29"/>
      <c r="GB797" s="29"/>
      <c r="GC797" s="29"/>
      <c r="GD797" s="29"/>
      <c r="GE797" s="29"/>
      <c r="GF797" s="29"/>
      <c r="GG797" s="29"/>
      <c r="GH797" s="29"/>
      <c r="GI797" s="29"/>
      <c r="GJ797" s="29"/>
      <c r="GK797" s="29"/>
      <c r="GL797" s="29"/>
      <c r="GM797" s="29"/>
      <c r="GN797" s="29"/>
      <c r="GO797" s="29"/>
      <c r="GP797" s="29"/>
      <c r="GQ797" s="29"/>
      <c r="GR797" s="29"/>
      <c r="GS797" s="29"/>
      <c r="GT797" s="29"/>
      <c r="GU797" s="29"/>
      <c r="GV797" s="29"/>
      <c r="GW797" s="29"/>
      <c r="GX797" s="29"/>
      <c r="GY797" s="29"/>
      <c r="GZ797" s="29"/>
      <c r="HA797" s="29"/>
      <c r="HB797" s="29"/>
      <c r="HC797" s="29"/>
      <c r="HD797" s="29"/>
      <c r="HE797" s="29"/>
      <c r="HF797" s="29"/>
      <c r="HG797" s="29"/>
      <c r="HH797" s="29"/>
      <c r="HI797" s="29"/>
      <c r="HJ797" s="29"/>
      <c r="HK797" s="29"/>
      <c r="HL797" s="29"/>
      <c r="HM797" s="29"/>
      <c r="HN797" s="29"/>
      <c r="HO797" s="29"/>
      <c r="HP797" s="29"/>
      <c r="HQ797" s="29"/>
      <c r="HR797" s="29"/>
      <c r="HS797" s="29"/>
      <c r="HT797" s="29"/>
      <c r="HU797" s="29"/>
      <c r="HV797" s="29"/>
      <c r="HW797" s="29"/>
      <c r="HX797" s="29"/>
      <c r="HY797" s="29"/>
      <c r="HZ797" s="29"/>
      <c r="IA797" s="29"/>
      <c r="IB797" s="29"/>
      <c r="IC797" s="29"/>
      <c r="ID797" s="29"/>
      <c r="IE797" s="29"/>
      <c r="IF797" s="29"/>
      <c r="IG797" s="29"/>
      <c r="IH797" s="29"/>
      <c r="II797" s="29"/>
      <c r="IJ797" s="29"/>
      <c r="IK797" s="29"/>
      <c r="IL797" s="29"/>
      <c r="IM797" s="29"/>
      <c r="IN797" s="29"/>
      <c r="IO797" s="29"/>
      <c r="IP797" s="29"/>
      <c r="IQ797" s="29"/>
      <c r="IR797" s="29"/>
      <c r="IS797" s="29"/>
      <c r="IT797" s="29"/>
      <c r="IU797" s="29"/>
      <c r="IV797" s="29"/>
    </row>
    <row r="798" spans="1:256" s="29" customFormat="1" ht="63">
      <c r="A798" s="406" t="s">
        <v>34</v>
      </c>
      <c r="B798" s="404" t="s">
        <v>460</v>
      </c>
      <c r="C798" s="205"/>
      <c r="D798" s="385"/>
      <c r="E798" s="421"/>
      <c r="F798" s="421"/>
      <c r="G798" s="376"/>
      <c r="H798" s="385">
        <v>600</v>
      </c>
      <c r="I798" s="205"/>
      <c r="J798" s="204"/>
      <c r="K798" s="385"/>
      <c r="L798" s="7">
        <f>SUM(L799:L803)</f>
        <v>25469.9</v>
      </c>
      <c r="M798" s="7">
        <f t="shared" ref="M798:W798" si="459">SUM(M799:M803)</f>
        <v>26761.599999999999</v>
      </c>
      <c r="N798" s="7">
        <f t="shared" si="459"/>
        <v>17034</v>
      </c>
      <c r="O798" s="7">
        <f t="shared" si="459"/>
        <v>30543.200000000001</v>
      </c>
      <c r="P798" s="7">
        <f t="shared" si="459"/>
        <v>30543.200000000001</v>
      </c>
      <c r="Q798" s="7">
        <f t="shared" si="459"/>
        <v>0</v>
      </c>
      <c r="R798" s="7">
        <f t="shared" si="459"/>
        <v>30543.200000000001</v>
      </c>
      <c r="S798" s="7">
        <f t="shared" si="459"/>
        <v>30543.200000000001</v>
      </c>
      <c r="T798" s="7">
        <f t="shared" si="459"/>
        <v>0</v>
      </c>
      <c r="U798" s="7">
        <f t="shared" si="459"/>
        <v>30543.200000000001</v>
      </c>
      <c r="V798" s="7">
        <f t="shared" si="459"/>
        <v>30543.200000000001</v>
      </c>
      <c r="W798" s="7">
        <f t="shared" si="459"/>
        <v>0</v>
      </c>
    </row>
    <row r="799" spans="1:256" s="29" customFormat="1" ht="299.25">
      <c r="A799" s="406" t="s">
        <v>44</v>
      </c>
      <c r="B799" s="404" t="s">
        <v>461</v>
      </c>
      <c r="C799" s="398" t="s">
        <v>462</v>
      </c>
      <c r="D799" s="385"/>
      <c r="E799" s="421" t="s">
        <v>396</v>
      </c>
      <c r="F799" s="421" t="s">
        <v>361</v>
      </c>
      <c r="G799" s="376" t="s">
        <v>978</v>
      </c>
      <c r="H799" s="385">
        <v>611</v>
      </c>
      <c r="I799" s="825" t="s">
        <v>1326</v>
      </c>
      <c r="J799" s="757" t="s">
        <v>1327</v>
      </c>
      <c r="K799" s="757" t="s">
        <v>1328</v>
      </c>
      <c r="L799" s="15">
        <v>25469.9</v>
      </c>
      <c r="M799" s="15">
        <v>4168.5</v>
      </c>
      <c r="N799" s="15">
        <v>2897.8</v>
      </c>
      <c r="O799" s="15"/>
      <c r="P799" s="15"/>
      <c r="Q799" s="15"/>
      <c r="R799" s="15"/>
      <c r="S799" s="15"/>
      <c r="T799" s="15"/>
      <c r="U799" s="15"/>
      <c r="V799" s="15"/>
      <c r="W799" s="9"/>
    </row>
    <row r="800" spans="1:256" s="308" customFormat="1" ht="220.5">
      <c r="A800" s="89" t="s">
        <v>82</v>
      </c>
      <c r="B800" s="82" t="s">
        <v>1315</v>
      </c>
      <c r="C800" s="397" t="s">
        <v>1316</v>
      </c>
      <c r="D800" s="397"/>
      <c r="E800" s="82" t="s">
        <v>396</v>
      </c>
      <c r="F800" s="82" t="s">
        <v>361</v>
      </c>
      <c r="G800" s="82" t="s">
        <v>1317</v>
      </c>
      <c r="H800" s="397" t="s">
        <v>314</v>
      </c>
      <c r="I800" s="826"/>
      <c r="J800" s="758"/>
      <c r="K800" s="758"/>
      <c r="L800" s="15">
        <v>0</v>
      </c>
      <c r="M800" s="15">
        <v>22593.1</v>
      </c>
      <c r="N800" s="15">
        <v>14136.2</v>
      </c>
      <c r="O800" s="15">
        <f>SUM(P800:Q800)</f>
        <v>0</v>
      </c>
      <c r="P800" s="15">
        <v>0</v>
      </c>
      <c r="Q800" s="15">
        <v>0</v>
      </c>
      <c r="R800" s="15">
        <f>SUM(S800:T800)</f>
        <v>0</v>
      </c>
      <c r="S800" s="15">
        <v>0</v>
      </c>
      <c r="T800" s="15">
        <v>0</v>
      </c>
      <c r="U800" s="15">
        <f>SUM(V800:W800)</f>
        <v>0</v>
      </c>
      <c r="V800" s="15">
        <v>0</v>
      </c>
      <c r="W800" s="9">
        <v>0</v>
      </c>
    </row>
    <row r="801" spans="1:256" s="308" customFormat="1" ht="126">
      <c r="A801" s="89" t="s">
        <v>182</v>
      </c>
      <c r="B801" s="82" t="s">
        <v>1318</v>
      </c>
      <c r="C801" s="397" t="s">
        <v>1319</v>
      </c>
      <c r="D801" s="397"/>
      <c r="E801" s="82" t="s">
        <v>90</v>
      </c>
      <c r="F801" s="82" t="s">
        <v>361</v>
      </c>
      <c r="G801" s="82" t="s">
        <v>1320</v>
      </c>
      <c r="H801" s="397" t="s">
        <v>314</v>
      </c>
      <c r="I801" s="826"/>
      <c r="J801" s="758"/>
      <c r="K801" s="758"/>
      <c r="L801" s="15">
        <v>0</v>
      </c>
      <c r="M801" s="15">
        <v>0</v>
      </c>
      <c r="N801" s="15">
        <v>0</v>
      </c>
      <c r="O801" s="15">
        <f>SUM(P801:Q801)</f>
        <v>7043.2</v>
      </c>
      <c r="P801" s="15">
        <v>7043.2</v>
      </c>
      <c r="Q801" s="15">
        <v>0</v>
      </c>
      <c r="R801" s="15">
        <f>SUM(S801:T801)</f>
        <v>29283.200000000001</v>
      </c>
      <c r="S801" s="15">
        <v>29283.200000000001</v>
      </c>
      <c r="T801" s="15">
        <v>0</v>
      </c>
      <c r="U801" s="15">
        <f>SUM(V801:W801)</f>
        <v>29283.200000000001</v>
      </c>
      <c r="V801" s="15">
        <v>29283.200000000001</v>
      </c>
      <c r="W801" s="9">
        <v>0</v>
      </c>
    </row>
    <row r="802" spans="1:256" s="308" customFormat="1" ht="126">
      <c r="A802" s="89" t="s">
        <v>182</v>
      </c>
      <c r="B802" s="82" t="s">
        <v>1318</v>
      </c>
      <c r="C802" s="397" t="s">
        <v>1319</v>
      </c>
      <c r="D802" s="397"/>
      <c r="E802" s="82" t="s">
        <v>90</v>
      </c>
      <c r="F802" s="82" t="s">
        <v>361</v>
      </c>
      <c r="G802" s="82" t="s">
        <v>1321</v>
      </c>
      <c r="H802" s="397" t="s">
        <v>314</v>
      </c>
      <c r="I802" s="826"/>
      <c r="J802" s="758"/>
      <c r="K802" s="758"/>
      <c r="L802" s="15">
        <v>0</v>
      </c>
      <c r="M802" s="15">
        <v>0</v>
      </c>
      <c r="N802" s="15">
        <v>0</v>
      </c>
      <c r="O802" s="15">
        <f>SUM(P802:Q802)</f>
        <v>22240</v>
      </c>
      <c r="P802" s="15">
        <v>22240</v>
      </c>
      <c r="Q802" s="15">
        <v>0</v>
      </c>
      <c r="R802" s="15">
        <f>SUM(S802:T802)</f>
        <v>0</v>
      </c>
      <c r="S802" s="15">
        <v>0</v>
      </c>
      <c r="T802" s="15">
        <v>0</v>
      </c>
      <c r="U802" s="15">
        <f>SUM(V802:W802)</f>
        <v>0</v>
      </c>
      <c r="V802" s="15">
        <v>0</v>
      </c>
      <c r="W802" s="9">
        <v>0</v>
      </c>
    </row>
    <row r="803" spans="1:256" s="308" customFormat="1" ht="126">
      <c r="A803" s="89" t="s">
        <v>184</v>
      </c>
      <c r="B803" s="82" t="s">
        <v>1318</v>
      </c>
      <c r="C803" s="397" t="s">
        <v>1319</v>
      </c>
      <c r="D803" s="397"/>
      <c r="E803" s="82" t="s">
        <v>90</v>
      </c>
      <c r="F803" s="82" t="s">
        <v>361</v>
      </c>
      <c r="G803" s="82" t="s">
        <v>979</v>
      </c>
      <c r="H803" s="397" t="s">
        <v>314</v>
      </c>
      <c r="I803" s="827"/>
      <c r="J803" s="759"/>
      <c r="K803" s="759"/>
      <c r="L803" s="15">
        <v>0</v>
      </c>
      <c r="M803" s="15">
        <v>0</v>
      </c>
      <c r="N803" s="15">
        <v>0</v>
      </c>
      <c r="O803" s="15">
        <f>SUM(P803:Q803)</f>
        <v>1260</v>
      </c>
      <c r="P803" s="15">
        <v>1260</v>
      </c>
      <c r="Q803" s="15">
        <v>0</v>
      </c>
      <c r="R803" s="15">
        <f>SUM(S803:T803)</f>
        <v>1260</v>
      </c>
      <c r="S803" s="15">
        <v>1260</v>
      </c>
      <c r="T803" s="15">
        <v>0</v>
      </c>
      <c r="U803" s="15">
        <f>SUM(V803:W803)</f>
        <v>1260</v>
      </c>
      <c r="V803" s="15">
        <v>1260</v>
      </c>
      <c r="W803" s="9">
        <v>0</v>
      </c>
    </row>
    <row r="804" spans="1:256" s="138" customFormat="1">
      <c r="A804" s="406" t="s">
        <v>35</v>
      </c>
      <c r="B804" s="404" t="s">
        <v>36</v>
      </c>
      <c r="C804" s="205"/>
      <c r="D804" s="385"/>
      <c r="E804" s="421"/>
      <c r="F804" s="421"/>
      <c r="G804" s="376"/>
      <c r="H804" s="385">
        <v>600</v>
      </c>
      <c r="I804" s="205"/>
      <c r="J804" s="206"/>
      <c r="K804" s="385"/>
      <c r="L804" s="7">
        <f>SUM(L805:L807)</f>
        <v>1569</v>
      </c>
      <c r="M804" s="7">
        <f>SUM(M805:M807)</f>
        <v>1336.6</v>
      </c>
      <c r="N804" s="7">
        <f t="shared" ref="N804:W804" si="460">SUM(N805:N807)</f>
        <v>940.4</v>
      </c>
      <c r="O804" s="7">
        <f t="shared" si="460"/>
        <v>0</v>
      </c>
      <c r="P804" s="7">
        <f t="shared" si="460"/>
        <v>0</v>
      </c>
      <c r="Q804" s="7">
        <f t="shared" si="460"/>
        <v>0</v>
      </c>
      <c r="R804" s="7">
        <f t="shared" si="460"/>
        <v>0</v>
      </c>
      <c r="S804" s="7">
        <f t="shared" si="460"/>
        <v>0</v>
      </c>
      <c r="T804" s="7">
        <f t="shared" si="460"/>
        <v>0</v>
      </c>
      <c r="U804" s="7">
        <f t="shared" si="460"/>
        <v>0</v>
      </c>
      <c r="V804" s="7">
        <f t="shared" si="460"/>
        <v>0</v>
      </c>
      <c r="W804" s="7">
        <f t="shared" si="460"/>
        <v>0</v>
      </c>
      <c r="X804" s="29"/>
      <c r="Y804" s="29"/>
      <c r="Z804" s="29"/>
      <c r="AA804" s="29"/>
      <c r="AB804" s="29"/>
      <c r="AC804" s="29"/>
      <c r="AD804" s="29"/>
      <c r="AE804" s="29"/>
      <c r="AF804" s="29"/>
      <c r="AG804" s="29"/>
      <c r="AH804" s="29"/>
      <c r="AI804" s="29"/>
      <c r="AJ804" s="29"/>
      <c r="AK804" s="29"/>
      <c r="AL804" s="29"/>
      <c r="AM804" s="29"/>
      <c r="AN804" s="29"/>
      <c r="AO804" s="29"/>
      <c r="AP804" s="29"/>
      <c r="AQ804" s="29"/>
      <c r="AR804" s="29"/>
      <c r="AS804" s="29"/>
      <c r="AT804" s="29"/>
      <c r="AU804" s="29"/>
      <c r="AV804" s="29"/>
      <c r="AW804" s="29"/>
      <c r="AX804" s="29"/>
      <c r="AY804" s="29"/>
      <c r="AZ804" s="29"/>
      <c r="BA804" s="29"/>
      <c r="BB804" s="29"/>
      <c r="BC804" s="29"/>
      <c r="BD804" s="29"/>
      <c r="BE804" s="29"/>
      <c r="BF804" s="29"/>
      <c r="BG804" s="29"/>
      <c r="BH804" s="29"/>
      <c r="BI804" s="29"/>
      <c r="BJ804" s="29"/>
      <c r="BK804" s="29"/>
      <c r="BL804" s="29"/>
      <c r="BM804" s="29"/>
      <c r="BN804" s="29"/>
      <c r="BO804" s="29"/>
      <c r="BP804" s="29"/>
      <c r="BQ804" s="29"/>
      <c r="BR804" s="29"/>
      <c r="BS804" s="29"/>
      <c r="BT804" s="29"/>
      <c r="BU804" s="29"/>
      <c r="BV804" s="29"/>
      <c r="BW804" s="29"/>
      <c r="BX804" s="29"/>
      <c r="BY804" s="29"/>
      <c r="BZ804" s="29"/>
      <c r="CA804" s="29"/>
      <c r="CB804" s="29"/>
      <c r="CC804" s="29"/>
      <c r="CD804" s="29"/>
      <c r="CE804" s="29"/>
      <c r="CF804" s="29"/>
      <c r="CG804" s="29"/>
      <c r="CH804" s="29"/>
      <c r="CI804" s="29"/>
      <c r="CJ804" s="29"/>
      <c r="CK804" s="29"/>
      <c r="CL804" s="29"/>
      <c r="CM804" s="29"/>
      <c r="CN804" s="29"/>
      <c r="CO804" s="29"/>
      <c r="CP804" s="29"/>
      <c r="CQ804" s="29"/>
      <c r="CR804" s="29"/>
      <c r="CS804" s="29"/>
      <c r="CT804" s="29"/>
      <c r="CU804" s="29"/>
      <c r="CV804" s="29"/>
      <c r="CW804" s="29"/>
      <c r="CX804" s="29"/>
      <c r="CY804" s="29"/>
      <c r="CZ804" s="29"/>
      <c r="DA804" s="29"/>
      <c r="DB804" s="29"/>
      <c r="DC804" s="29"/>
      <c r="DD804" s="29"/>
      <c r="DE804" s="29"/>
      <c r="DF804" s="29"/>
      <c r="DG804" s="29"/>
      <c r="DH804" s="29"/>
      <c r="DI804" s="29"/>
      <c r="DJ804" s="29"/>
      <c r="DK804" s="29"/>
      <c r="DL804" s="29"/>
      <c r="DM804" s="29"/>
      <c r="DN804" s="29"/>
      <c r="DO804" s="29"/>
      <c r="DP804" s="29"/>
      <c r="DQ804" s="29"/>
      <c r="DR804" s="29"/>
      <c r="DS804" s="29"/>
      <c r="DT804" s="29"/>
      <c r="DU804" s="29"/>
      <c r="DV804" s="29"/>
      <c r="DW804" s="29"/>
      <c r="DX804" s="29"/>
      <c r="DY804" s="29"/>
      <c r="DZ804" s="29"/>
      <c r="EA804" s="29"/>
      <c r="EB804" s="29"/>
      <c r="EC804" s="29"/>
      <c r="ED804" s="29"/>
      <c r="EE804" s="29"/>
      <c r="EF804" s="29"/>
      <c r="EG804" s="29"/>
      <c r="EH804" s="29"/>
      <c r="EI804" s="29"/>
      <c r="EJ804" s="29"/>
      <c r="EK804" s="29"/>
      <c r="EL804" s="29"/>
      <c r="EM804" s="29"/>
      <c r="EN804" s="29"/>
      <c r="EO804" s="29"/>
      <c r="EP804" s="29"/>
      <c r="EQ804" s="29"/>
      <c r="ER804" s="29"/>
      <c r="ES804" s="29"/>
      <c r="ET804" s="29"/>
      <c r="EU804" s="29"/>
      <c r="EV804" s="29"/>
      <c r="EW804" s="29"/>
      <c r="EX804" s="29"/>
      <c r="EY804" s="29"/>
      <c r="EZ804" s="29"/>
      <c r="FA804" s="29"/>
      <c r="FB804" s="29"/>
      <c r="FC804" s="29"/>
      <c r="FD804" s="29"/>
      <c r="FE804" s="29"/>
      <c r="FF804" s="29"/>
      <c r="FG804" s="29"/>
      <c r="FH804" s="29"/>
      <c r="FI804" s="29"/>
      <c r="FJ804" s="29"/>
      <c r="FK804" s="29"/>
      <c r="FL804" s="29"/>
      <c r="FM804" s="29"/>
      <c r="FN804" s="29"/>
      <c r="FO804" s="29"/>
      <c r="FP804" s="29"/>
      <c r="FQ804" s="29"/>
      <c r="FR804" s="29"/>
      <c r="FS804" s="29"/>
      <c r="FT804" s="29"/>
      <c r="FU804" s="29"/>
      <c r="FV804" s="29"/>
      <c r="FW804" s="29"/>
      <c r="FX804" s="29"/>
      <c r="FY804" s="29"/>
      <c r="FZ804" s="29"/>
      <c r="GA804" s="29"/>
      <c r="GB804" s="29"/>
      <c r="GC804" s="29"/>
      <c r="GD804" s="29"/>
      <c r="GE804" s="29"/>
      <c r="GF804" s="29"/>
      <c r="GG804" s="29"/>
      <c r="GH804" s="29"/>
      <c r="GI804" s="29"/>
      <c r="GJ804" s="29"/>
      <c r="GK804" s="29"/>
      <c r="GL804" s="29"/>
      <c r="GM804" s="29"/>
      <c r="GN804" s="29"/>
      <c r="GO804" s="29"/>
      <c r="GP804" s="29"/>
      <c r="GQ804" s="29"/>
      <c r="GR804" s="29"/>
      <c r="GS804" s="29"/>
      <c r="GT804" s="29"/>
      <c r="GU804" s="29"/>
      <c r="GV804" s="29"/>
      <c r="GW804" s="29"/>
      <c r="GX804" s="29"/>
      <c r="GY804" s="29"/>
      <c r="GZ804" s="29"/>
      <c r="HA804" s="29"/>
      <c r="HB804" s="29"/>
      <c r="HC804" s="29"/>
      <c r="HD804" s="29"/>
      <c r="HE804" s="29"/>
      <c r="HF804" s="29"/>
      <c r="HG804" s="29"/>
      <c r="HH804" s="29"/>
      <c r="HI804" s="29"/>
      <c r="HJ804" s="29"/>
      <c r="HK804" s="29"/>
      <c r="HL804" s="29"/>
      <c r="HM804" s="29"/>
      <c r="HN804" s="29"/>
      <c r="HO804" s="29"/>
      <c r="HP804" s="29"/>
      <c r="HQ804" s="29"/>
      <c r="HR804" s="29"/>
      <c r="HS804" s="29"/>
      <c r="HT804" s="29"/>
      <c r="HU804" s="29"/>
      <c r="HV804" s="29"/>
      <c r="HW804" s="29"/>
      <c r="HX804" s="29"/>
      <c r="HY804" s="29"/>
      <c r="HZ804" s="29"/>
      <c r="IA804" s="29"/>
      <c r="IB804" s="29"/>
      <c r="IC804" s="29"/>
      <c r="ID804" s="29"/>
      <c r="IE804" s="29"/>
      <c r="IF804" s="29"/>
      <c r="IG804" s="29"/>
      <c r="IH804" s="29"/>
      <c r="II804" s="29"/>
      <c r="IJ804" s="29"/>
      <c r="IK804" s="29"/>
      <c r="IL804" s="29"/>
      <c r="IM804" s="29"/>
      <c r="IN804" s="29"/>
      <c r="IO804" s="29"/>
      <c r="IP804" s="29"/>
      <c r="IQ804" s="29"/>
      <c r="IR804" s="29"/>
      <c r="IS804" s="29"/>
      <c r="IT804" s="29"/>
      <c r="IU804" s="29"/>
      <c r="IV804" s="29"/>
    </row>
    <row r="805" spans="1:256" s="308" customFormat="1" ht="48" thickBot="1">
      <c r="A805" s="506" t="s">
        <v>45</v>
      </c>
      <c r="B805" s="421" t="s">
        <v>472</v>
      </c>
      <c r="C805" s="503"/>
      <c r="D805" s="385"/>
      <c r="E805" s="421" t="s">
        <v>104</v>
      </c>
      <c r="F805" s="421" t="s">
        <v>103</v>
      </c>
      <c r="G805" s="421" t="s">
        <v>401</v>
      </c>
      <c r="H805" s="385" t="s">
        <v>571</v>
      </c>
      <c r="I805" s="808" t="s">
        <v>1322</v>
      </c>
      <c r="J805" s="757" t="s">
        <v>1323</v>
      </c>
      <c r="K805" s="757" t="s">
        <v>1324</v>
      </c>
      <c r="L805" s="15">
        <v>0</v>
      </c>
      <c r="M805" s="15">
        <v>23.4</v>
      </c>
      <c r="N805" s="15">
        <v>23.4</v>
      </c>
      <c r="O805" s="15">
        <v>0</v>
      </c>
      <c r="P805" s="15">
        <v>0</v>
      </c>
      <c r="Q805" s="15">
        <v>0</v>
      </c>
      <c r="R805" s="15">
        <f>SUM(S805:T805)</f>
        <v>0</v>
      </c>
      <c r="S805" s="15">
        <v>0</v>
      </c>
      <c r="T805" s="15">
        <v>0</v>
      </c>
      <c r="U805" s="15">
        <f>SUM(V805:W805)</f>
        <v>0</v>
      </c>
      <c r="V805" s="15">
        <v>0</v>
      </c>
      <c r="W805" s="9">
        <v>0</v>
      </c>
    </row>
    <row r="806" spans="1:256" s="308" customFormat="1" ht="48" thickBot="1">
      <c r="A806" s="506" t="s">
        <v>166</v>
      </c>
      <c r="B806" s="82" t="s">
        <v>1325</v>
      </c>
      <c r="C806" s="503"/>
      <c r="D806" s="385"/>
      <c r="E806" s="421" t="s">
        <v>396</v>
      </c>
      <c r="F806" s="421" t="s">
        <v>361</v>
      </c>
      <c r="G806" s="421" t="s">
        <v>1028</v>
      </c>
      <c r="H806" s="385" t="s">
        <v>571</v>
      </c>
      <c r="I806" s="819"/>
      <c r="J806" s="758"/>
      <c r="K806" s="758"/>
      <c r="L806" s="15">
        <v>0</v>
      </c>
      <c r="M806" s="15">
        <v>116.2</v>
      </c>
      <c r="N806" s="15">
        <v>0</v>
      </c>
      <c r="O806" s="15">
        <v>0</v>
      </c>
      <c r="P806" s="15">
        <v>0</v>
      </c>
      <c r="Q806" s="15">
        <v>0</v>
      </c>
      <c r="R806" s="15">
        <v>0</v>
      </c>
      <c r="S806" s="15">
        <v>0</v>
      </c>
      <c r="T806" s="15">
        <v>0</v>
      </c>
      <c r="U806" s="15">
        <v>0</v>
      </c>
      <c r="V806" s="15">
        <v>0</v>
      </c>
      <c r="W806" s="9">
        <v>0</v>
      </c>
    </row>
    <row r="807" spans="1:256" s="26" customFormat="1" ht="31.5">
      <c r="A807" s="406" t="s">
        <v>166</v>
      </c>
      <c r="B807" s="404" t="s">
        <v>463</v>
      </c>
      <c r="C807" s="205"/>
      <c r="D807" s="385"/>
      <c r="E807" s="421" t="s">
        <v>90</v>
      </c>
      <c r="F807" s="421" t="s">
        <v>361</v>
      </c>
      <c r="G807" s="376" t="s">
        <v>979</v>
      </c>
      <c r="H807" s="385">
        <v>612</v>
      </c>
      <c r="I807" s="810"/>
      <c r="J807" s="812"/>
      <c r="K807" s="812"/>
      <c r="L807" s="15">
        <v>1569</v>
      </c>
      <c r="M807" s="15">
        <v>1197</v>
      </c>
      <c r="N807" s="15">
        <v>917</v>
      </c>
      <c r="O807" s="15"/>
      <c r="P807" s="15"/>
      <c r="Q807" s="15"/>
      <c r="R807" s="15"/>
      <c r="S807" s="15"/>
      <c r="T807" s="15"/>
      <c r="U807" s="15"/>
      <c r="V807" s="15"/>
      <c r="W807" s="9"/>
      <c r="X807" s="29"/>
      <c r="Y807" s="29"/>
      <c r="Z807" s="29"/>
      <c r="AA807" s="29"/>
      <c r="AB807" s="29"/>
      <c r="AC807" s="29"/>
      <c r="AD807" s="29"/>
      <c r="AE807" s="29"/>
      <c r="AF807" s="29"/>
      <c r="AG807" s="29"/>
      <c r="AH807" s="29"/>
      <c r="AI807" s="29"/>
      <c r="AJ807" s="29"/>
      <c r="AK807" s="29"/>
      <c r="AL807" s="29"/>
      <c r="AM807" s="29"/>
      <c r="AN807" s="29"/>
      <c r="AO807" s="29"/>
      <c r="AP807" s="29"/>
      <c r="AQ807" s="29"/>
      <c r="AR807" s="29"/>
      <c r="AS807" s="29"/>
      <c r="AT807" s="29"/>
      <c r="AU807" s="29"/>
      <c r="AV807" s="29"/>
      <c r="AW807" s="29"/>
      <c r="AX807" s="29"/>
      <c r="AY807" s="29"/>
      <c r="AZ807" s="29"/>
      <c r="BA807" s="29"/>
      <c r="BB807" s="29"/>
      <c r="BC807" s="29"/>
      <c r="BD807" s="29"/>
      <c r="BE807" s="29"/>
      <c r="BF807" s="29"/>
      <c r="BG807" s="29"/>
      <c r="BH807" s="29"/>
      <c r="BI807" s="29"/>
      <c r="BJ807" s="29"/>
      <c r="BK807" s="29"/>
      <c r="BL807" s="29"/>
      <c r="BM807" s="29"/>
      <c r="BN807" s="29"/>
      <c r="BO807" s="29"/>
      <c r="BP807" s="29"/>
      <c r="BQ807" s="29"/>
      <c r="BR807" s="29"/>
      <c r="BS807" s="29"/>
      <c r="BT807" s="29"/>
      <c r="BU807" s="29"/>
      <c r="BV807" s="29"/>
      <c r="BW807" s="29"/>
      <c r="BX807" s="29"/>
      <c r="BY807" s="29"/>
      <c r="BZ807" s="29"/>
      <c r="CA807" s="29"/>
      <c r="CB807" s="29"/>
      <c r="CC807" s="29"/>
      <c r="CD807" s="29"/>
      <c r="CE807" s="29"/>
      <c r="CF807" s="29"/>
      <c r="CG807" s="29"/>
      <c r="CH807" s="29"/>
      <c r="CI807" s="29"/>
      <c r="CJ807" s="29"/>
      <c r="CK807" s="29"/>
      <c r="CL807" s="29"/>
      <c r="CM807" s="29"/>
      <c r="CN807" s="29"/>
      <c r="CO807" s="29"/>
      <c r="CP807" s="29"/>
      <c r="CQ807" s="29"/>
      <c r="CR807" s="29"/>
      <c r="CS807" s="29"/>
      <c r="CT807" s="29"/>
      <c r="CU807" s="29"/>
      <c r="CV807" s="29"/>
      <c r="CW807" s="29"/>
      <c r="CX807" s="29"/>
      <c r="CY807" s="29"/>
      <c r="CZ807" s="29"/>
      <c r="DA807" s="29"/>
      <c r="DB807" s="29"/>
      <c r="DC807" s="29"/>
      <c r="DD807" s="29"/>
      <c r="DE807" s="29"/>
      <c r="DF807" s="29"/>
      <c r="DG807" s="29"/>
      <c r="DH807" s="29"/>
      <c r="DI807" s="29"/>
      <c r="DJ807" s="29"/>
      <c r="DK807" s="29"/>
      <c r="DL807" s="29"/>
      <c r="DM807" s="29"/>
      <c r="DN807" s="29"/>
      <c r="DO807" s="29"/>
      <c r="DP807" s="29"/>
      <c r="DQ807" s="29"/>
      <c r="DR807" s="29"/>
      <c r="DS807" s="29"/>
      <c r="DT807" s="29"/>
      <c r="DU807" s="29"/>
      <c r="DV807" s="29"/>
      <c r="DW807" s="29"/>
      <c r="DX807" s="29"/>
      <c r="DY807" s="29"/>
      <c r="DZ807" s="29"/>
      <c r="EA807" s="29"/>
      <c r="EB807" s="29"/>
      <c r="EC807" s="29"/>
      <c r="ED807" s="29"/>
      <c r="EE807" s="29"/>
      <c r="EF807" s="29"/>
      <c r="EG807" s="29"/>
      <c r="EH807" s="29"/>
      <c r="EI807" s="29"/>
      <c r="EJ807" s="29"/>
      <c r="EK807" s="29"/>
      <c r="EL807" s="29"/>
      <c r="EM807" s="29"/>
      <c r="EN807" s="29"/>
      <c r="EO807" s="29"/>
      <c r="EP807" s="29"/>
      <c r="EQ807" s="29"/>
      <c r="ER807" s="29"/>
      <c r="ES807" s="29"/>
      <c r="ET807" s="29"/>
      <c r="EU807" s="29"/>
      <c r="EV807" s="29"/>
      <c r="EW807" s="29"/>
      <c r="EX807" s="29"/>
      <c r="EY807" s="29"/>
      <c r="EZ807" s="29"/>
      <c r="FA807" s="29"/>
      <c r="FB807" s="29"/>
      <c r="FC807" s="29"/>
      <c r="FD807" s="29"/>
      <c r="FE807" s="29"/>
      <c r="FF807" s="29"/>
      <c r="FG807" s="29"/>
      <c r="FH807" s="29"/>
      <c r="FI807" s="29"/>
      <c r="FJ807" s="29"/>
      <c r="FK807" s="29"/>
      <c r="FL807" s="29"/>
      <c r="FM807" s="29"/>
      <c r="FN807" s="29"/>
      <c r="FO807" s="29"/>
      <c r="FP807" s="29"/>
      <c r="FQ807" s="29"/>
      <c r="FR807" s="29"/>
      <c r="FS807" s="29"/>
      <c r="FT807" s="29"/>
      <c r="FU807" s="29"/>
      <c r="FV807" s="29"/>
      <c r="FW807" s="29"/>
      <c r="FX807" s="29"/>
      <c r="FY807" s="29"/>
      <c r="FZ807" s="29"/>
      <c r="GA807" s="29"/>
      <c r="GB807" s="29"/>
      <c r="GC807" s="29"/>
      <c r="GD807" s="29"/>
      <c r="GE807" s="29"/>
      <c r="GF807" s="29"/>
      <c r="GG807" s="29"/>
      <c r="GH807" s="29"/>
      <c r="GI807" s="29"/>
      <c r="GJ807" s="29"/>
      <c r="GK807" s="29"/>
      <c r="GL807" s="29"/>
      <c r="GM807" s="29"/>
      <c r="GN807" s="29"/>
      <c r="GO807" s="29"/>
      <c r="GP807" s="29"/>
      <c r="GQ807" s="29"/>
      <c r="GR807" s="29"/>
      <c r="GS807" s="29"/>
      <c r="GT807" s="29"/>
      <c r="GU807" s="29"/>
      <c r="GV807" s="29"/>
      <c r="GW807" s="29"/>
      <c r="GX807" s="29"/>
      <c r="GY807" s="29"/>
      <c r="GZ807" s="29"/>
      <c r="HA807" s="29"/>
      <c r="HB807" s="29"/>
      <c r="HC807" s="29"/>
      <c r="HD807" s="29"/>
      <c r="HE807" s="29"/>
      <c r="HF807" s="29"/>
      <c r="HG807" s="29"/>
      <c r="HH807" s="29"/>
      <c r="HI807" s="29"/>
      <c r="HJ807" s="29"/>
      <c r="HK807" s="29"/>
      <c r="HL807" s="29"/>
      <c r="HM807" s="29"/>
      <c r="HN807" s="29"/>
      <c r="HO807" s="29"/>
      <c r="HP807" s="29"/>
      <c r="HQ807" s="29"/>
      <c r="HR807" s="29"/>
      <c r="HS807" s="29"/>
      <c r="HT807" s="29"/>
      <c r="HU807" s="29"/>
      <c r="HV807" s="29"/>
      <c r="HW807" s="29"/>
      <c r="HX807" s="29"/>
      <c r="HY807" s="29"/>
      <c r="HZ807" s="29"/>
      <c r="IA807" s="29"/>
      <c r="IB807" s="29"/>
      <c r="IC807" s="29"/>
      <c r="ID807" s="29"/>
      <c r="IE807" s="29"/>
      <c r="IF807" s="29"/>
      <c r="IG807" s="29"/>
      <c r="IH807" s="29"/>
      <c r="II807" s="29"/>
      <c r="IJ807" s="29"/>
      <c r="IK807" s="29"/>
      <c r="IL807" s="29"/>
      <c r="IM807" s="29"/>
      <c r="IN807" s="29"/>
      <c r="IO807" s="29"/>
      <c r="IP807" s="29"/>
      <c r="IQ807" s="29"/>
      <c r="IR807" s="29"/>
      <c r="IS807" s="29"/>
      <c r="IT807" s="29"/>
      <c r="IU807" s="29"/>
      <c r="IV807" s="29"/>
    </row>
    <row r="808" spans="1:256" s="138" customFormat="1">
      <c r="A808" s="885" t="s">
        <v>38</v>
      </c>
      <c r="B808" s="886"/>
      <c r="C808" s="886"/>
      <c r="D808" s="886"/>
      <c r="E808" s="886"/>
      <c r="F808" s="886"/>
      <c r="G808" s="886"/>
      <c r="H808" s="886"/>
      <c r="I808" s="886"/>
      <c r="J808" s="886"/>
      <c r="K808" s="886"/>
      <c r="L808" s="7">
        <f>L809+L830</f>
        <v>109053.29999999999</v>
      </c>
      <c r="M808" s="7">
        <f t="shared" ref="M808:W808" si="461">M809+M830</f>
        <v>105662.79999999999</v>
      </c>
      <c r="N808" s="7">
        <f t="shared" si="461"/>
        <v>72279.399999999994</v>
      </c>
      <c r="O808" s="7">
        <f t="shared" si="461"/>
        <v>106912.79999999999</v>
      </c>
      <c r="P808" s="7">
        <f t="shared" si="461"/>
        <v>106912.79999999999</v>
      </c>
      <c r="Q808" s="7">
        <f t="shared" si="461"/>
        <v>0</v>
      </c>
      <c r="R808" s="7">
        <f t="shared" si="461"/>
        <v>111916.89999999998</v>
      </c>
      <c r="S808" s="7">
        <f t="shared" si="461"/>
        <v>111916.89999999998</v>
      </c>
      <c r="T808" s="7">
        <f t="shared" si="461"/>
        <v>0</v>
      </c>
      <c r="U808" s="7">
        <f t="shared" si="461"/>
        <v>112463.5</v>
      </c>
      <c r="V808" s="7">
        <f t="shared" si="461"/>
        <v>112463.5</v>
      </c>
      <c r="W808" s="7">
        <f t="shared" si="461"/>
        <v>0</v>
      </c>
      <c r="X808" s="29"/>
      <c r="Y808" s="29"/>
      <c r="Z808" s="29"/>
      <c r="AA808" s="29"/>
      <c r="AB808" s="29"/>
      <c r="AC808" s="29"/>
      <c r="AD808" s="29"/>
      <c r="AE808" s="29"/>
      <c r="AF808" s="29"/>
      <c r="AG808" s="29"/>
      <c r="AH808" s="29"/>
      <c r="AI808" s="29"/>
      <c r="AJ808" s="29"/>
      <c r="AK808" s="29"/>
      <c r="AL808" s="29"/>
      <c r="AM808" s="29"/>
      <c r="AN808" s="29"/>
      <c r="AO808" s="29"/>
      <c r="AP808" s="29"/>
      <c r="AQ808" s="29"/>
      <c r="AR808" s="29"/>
      <c r="AS808" s="29"/>
      <c r="AT808" s="29"/>
      <c r="AU808" s="29"/>
      <c r="AV808" s="29"/>
      <c r="AW808" s="29"/>
      <c r="AX808" s="29"/>
      <c r="AY808" s="29"/>
      <c r="AZ808" s="29"/>
      <c r="BA808" s="29"/>
      <c r="BB808" s="29"/>
      <c r="BC808" s="29"/>
      <c r="BD808" s="29"/>
      <c r="BE808" s="29"/>
      <c r="BF808" s="29"/>
      <c r="BG808" s="29"/>
      <c r="BH808" s="29"/>
      <c r="BI808" s="29"/>
      <c r="BJ808" s="29"/>
      <c r="BK808" s="29"/>
      <c r="BL808" s="29"/>
      <c r="BM808" s="29"/>
      <c r="BN808" s="29"/>
      <c r="BO808" s="29"/>
      <c r="BP808" s="29"/>
      <c r="BQ808" s="29"/>
      <c r="BR808" s="29"/>
      <c r="BS808" s="29"/>
      <c r="BT808" s="29"/>
      <c r="BU808" s="29"/>
      <c r="BV808" s="29"/>
      <c r="BW808" s="29"/>
      <c r="BX808" s="29"/>
      <c r="BY808" s="29"/>
      <c r="BZ808" s="29"/>
      <c r="CA808" s="29"/>
      <c r="CB808" s="29"/>
      <c r="CC808" s="29"/>
      <c r="CD808" s="29"/>
      <c r="CE808" s="29"/>
      <c r="CF808" s="29"/>
      <c r="CG808" s="29"/>
      <c r="CH808" s="29"/>
      <c r="CI808" s="29"/>
      <c r="CJ808" s="29"/>
      <c r="CK808" s="29"/>
      <c r="CL808" s="29"/>
      <c r="CM808" s="29"/>
      <c r="CN808" s="29"/>
      <c r="CO808" s="29"/>
      <c r="CP808" s="29"/>
      <c r="CQ808" s="29"/>
      <c r="CR808" s="29"/>
      <c r="CS808" s="29"/>
      <c r="CT808" s="29"/>
      <c r="CU808" s="29"/>
      <c r="CV808" s="29"/>
      <c r="CW808" s="29"/>
      <c r="CX808" s="29"/>
      <c r="CY808" s="29"/>
      <c r="CZ808" s="29"/>
      <c r="DA808" s="29"/>
      <c r="DB808" s="29"/>
      <c r="DC808" s="29"/>
      <c r="DD808" s="29"/>
      <c r="DE808" s="29"/>
      <c r="DF808" s="29"/>
      <c r="DG808" s="29"/>
      <c r="DH808" s="29"/>
      <c r="DI808" s="29"/>
      <c r="DJ808" s="29"/>
      <c r="DK808" s="29"/>
      <c r="DL808" s="29"/>
      <c r="DM808" s="29"/>
      <c r="DN808" s="29"/>
      <c r="DO808" s="29"/>
      <c r="DP808" s="29"/>
      <c r="DQ808" s="29"/>
      <c r="DR808" s="29"/>
      <c r="DS808" s="29"/>
      <c r="DT808" s="29"/>
      <c r="DU808" s="29"/>
      <c r="DV808" s="29"/>
      <c r="DW808" s="29"/>
      <c r="DX808" s="29"/>
      <c r="DY808" s="29"/>
      <c r="DZ808" s="29"/>
      <c r="EA808" s="29"/>
      <c r="EB808" s="29"/>
      <c r="EC808" s="29"/>
      <c r="ED808" s="29"/>
      <c r="EE808" s="29"/>
      <c r="EF808" s="29"/>
      <c r="EG808" s="29"/>
      <c r="EH808" s="29"/>
      <c r="EI808" s="29"/>
      <c r="EJ808" s="29"/>
      <c r="EK808" s="29"/>
      <c r="EL808" s="29"/>
      <c r="EM808" s="29"/>
      <c r="EN808" s="29"/>
      <c r="EO808" s="29"/>
      <c r="EP808" s="29"/>
      <c r="EQ808" s="29"/>
      <c r="ER808" s="29"/>
      <c r="ES808" s="29"/>
      <c r="ET808" s="29"/>
      <c r="EU808" s="29"/>
      <c r="EV808" s="29"/>
      <c r="EW808" s="29"/>
      <c r="EX808" s="29"/>
      <c r="EY808" s="29"/>
      <c r="EZ808" s="29"/>
      <c r="FA808" s="29"/>
      <c r="FB808" s="29"/>
      <c r="FC808" s="29"/>
      <c r="FD808" s="29"/>
      <c r="FE808" s="29"/>
      <c r="FF808" s="29"/>
      <c r="FG808" s="29"/>
      <c r="FH808" s="29"/>
      <c r="FI808" s="29"/>
      <c r="FJ808" s="29"/>
      <c r="FK808" s="29"/>
      <c r="FL808" s="29"/>
      <c r="FM808" s="29"/>
      <c r="FN808" s="29"/>
      <c r="FO808" s="29"/>
      <c r="FP808" s="29"/>
      <c r="FQ808" s="29"/>
      <c r="FR808" s="29"/>
      <c r="FS808" s="29"/>
      <c r="FT808" s="29"/>
      <c r="FU808" s="29"/>
      <c r="FV808" s="29"/>
      <c r="FW808" s="29"/>
      <c r="FX808" s="29"/>
      <c r="FY808" s="29"/>
      <c r="FZ808" s="29"/>
      <c r="GA808" s="29"/>
      <c r="GB808" s="29"/>
      <c r="GC808" s="29"/>
      <c r="GD808" s="29"/>
      <c r="GE808" s="29"/>
      <c r="GF808" s="29"/>
      <c r="GG808" s="29"/>
      <c r="GH808" s="29"/>
      <c r="GI808" s="29"/>
      <c r="GJ808" s="29"/>
      <c r="GK808" s="29"/>
      <c r="GL808" s="29"/>
      <c r="GM808" s="29"/>
      <c r="GN808" s="29"/>
      <c r="GO808" s="29"/>
      <c r="GP808" s="29"/>
      <c r="GQ808" s="29"/>
      <c r="GR808" s="29"/>
      <c r="GS808" s="29"/>
      <c r="GT808" s="29"/>
      <c r="GU808" s="29"/>
      <c r="GV808" s="29"/>
      <c r="GW808" s="29"/>
      <c r="GX808" s="29"/>
      <c r="GY808" s="29"/>
      <c r="GZ808" s="29"/>
      <c r="HA808" s="29"/>
      <c r="HB808" s="29"/>
      <c r="HC808" s="29"/>
      <c r="HD808" s="29"/>
      <c r="HE808" s="29"/>
      <c r="HF808" s="29"/>
      <c r="HG808" s="29"/>
      <c r="HH808" s="29"/>
      <c r="HI808" s="29"/>
      <c r="HJ808" s="29"/>
      <c r="HK808" s="29"/>
      <c r="HL808" s="29"/>
      <c r="HM808" s="29"/>
      <c r="HN808" s="29"/>
      <c r="HO808" s="29"/>
      <c r="HP808" s="29"/>
      <c r="HQ808" s="29"/>
      <c r="HR808" s="29"/>
      <c r="HS808" s="29"/>
      <c r="HT808" s="29"/>
      <c r="HU808" s="29"/>
      <c r="HV808" s="29"/>
      <c r="HW808" s="29"/>
      <c r="HX808" s="29"/>
      <c r="HY808" s="29"/>
      <c r="HZ808" s="29"/>
      <c r="IA808" s="29"/>
      <c r="IB808" s="29"/>
      <c r="IC808" s="29"/>
      <c r="ID808" s="29"/>
      <c r="IE808" s="29"/>
      <c r="IF808" s="29"/>
      <c r="IG808" s="29"/>
      <c r="IH808" s="29"/>
      <c r="II808" s="29"/>
      <c r="IJ808" s="29"/>
      <c r="IK808" s="29"/>
      <c r="IL808" s="29"/>
      <c r="IM808" s="29"/>
      <c r="IN808" s="29"/>
      <c r="IO808" s="29"/>
      <c r="IP808" s="29"/>
      <c r="IQ808" s="29"/>
      <c r="IR808" s="29"/>
      <c r="IS808" s="29"/>
      <c r="IT808" s="29"/>
      <c r="IU808" s="29"/>
      <c r="IV808" s="29"/>
    </row>
    <row r="809" spans="1:256" s="308" customFormat="1" ht="63">
      <c r="A809" s="406" t="s">
        <v>39</v>
      </c>
      <c r="B809" s="421" t="s">
        <v>85</v>
      </c>
      <c r="C809" s="204"/>
      <c r="D809" s="385"/>
      <c r="E809" s="421"/>
      <c r="F809" s="421"/>
      <c r="G809" s="421"/>
      <c r="H809" s="385">
        <v>600</v>
      </c>
      <c r="I809" s="494"/>
      <c r="J809" s="204"/>
      <c r="K809" s="385"/>
      <c r="L809" s="15">
        <f>SUM(L810,L815,L820,L825)</f>
        <v>96707.9</v>
      </c>
      <c r="M809" s="15">
        <f t="shared" ref="M809:W809" si="462">SUM(M810,M815,M820,M825)</f>
        <v>95516.599999999991</v>
      </c>
      <c r="N809" s="15">
        <f t="shared" si="462"/>
        <v>64646.5</v>
      </c>
      <c r="O809" s="15">
        <f t="shared" si="462"/>
        <v>105223.99999999999</v>
      </c>
      <c r="P809" s="15">
        <f t="shared" si="462"/>
        <v>105223.99999999999</v>
      </c>
      <c r="Q809" s="15">
        <f t="shared" si="462"/>
        <v>0</v>
      </c>
      <c r="R809" s="15">
        <f t="shared" si="462"/>
        <v>110166.59999999998</v>
      </c>
      <c r="S809" s="15">
        <f t="shared" si="462"/>
        <v>110166.59999999998</v>
      </c>
      <c r="T809" s="15">
        <f t="shared" si="462"/>
        <v>0</v>
      </c>
      <c r="U809" s="15">
        <f t="shared" si="462"/>
        <v>110706.5</v>
      </c>
      <c r="V809" s="15">
        <f t="shared" si="462"/>
        <v>110706.5</v>
      </c>
      <c r="W809" s="15">
        <f t="shared" si="462"/>
        <v>0</v>
      </c>
    </row>
    <row r="810" spans="1:256" s="308" customFormat="1">
      <c r="A810" s="406" t="s">
        <v>46</v>
      </c>
      <c r="B810" s="421" t="s">
        <v>464</v>
      </c>
      <c r="C810" s="204"/>
      <c r="D810" s="385"/>
      <c r="E810" s="421"/>
      <c r="F810" s="421"/>
      <c r="G810" s="421"/>
      <c r="H810" s="385" t="s">
        <v>465</v>
      </c>
      <c r="I810" s="494"/>
      <c r="J810" s="204"/>
      <c r="K810" s="385"/>
      <c r="L810" s="15">
        <f>SUM(L811:L814)</f>
        <v>39973.300000000003</v>
      </c>
      <c r="M810" s="15">
        <f t="shared" ref="M810:W810" si="463">SUM(M811:M814)</f>
        <v>41150.5</v>
      </c>
      <c r="N810" s="15">
        <f t="shared" si="463"/>
        <v>28182.6</v>
      </c>
      <c r="O810" s="15">
        <f t="shared" si="463"/>
        <v>43046.7</v>
      </c>
      <c r="P810" s="15">
        <f t="shared" si="463"/>
        <v>43046.7</v>
      </c>
      <c r="Q810" s="15">
        <f t="shared" si="463"/>
        <v>0</v>
      </c>
      <c r="R810" s="15">
        <f t="shared" si="463"/>
        <v>47586.2</v>
      </c>
      <c r="S810" s="15">
        <f t="shared" si="463"/>
        <v>47586.2</v>
      </c>
      <c r="T810" s="15">
        <f t="shared" si="463"/>
        <v>0</v>
      </c>
      <c r="U810" s="15">
        <f t="shared" si="463"/>
        <v>48082</v>
      </c>
      <c r="V810" s="15">
        <f t="shared" si="463"/>
        <v>48082</v>
      </c>
      <c r="W810" s="15">
        <f t="shared" si="463"/>
        <v>0</v>
      </c>
    </row>
    <row r="811" spans="1:256" s="308" customFormat="1" ht="283.5">
      <c r="A811" s="495"/>
      <c r="B811" s="761"/>
      <c r="C811" s="496" t="s">
        <v>1329</v>
      </c>
      <c r="D811" s="385"/>
      <c r="E811" s="421" t="s">
        <v>90</v>
      </c>
      <c r="F811" s="421" t="s">
        <v>361</v>
      </c>
      <c r="G811" s="421" t="s">
        <v>478</v>
      </c>
      <c r="H811" s="385" t="s">
        <v>465</v>
      </c>
      <c r="I811" s="808" t="s">
        <v>1330</v>
      </c>
      <c r="J811" s="757" t="s">
        <v>1331</v>
      </c>
      <c r="K811" s="757" t="s">
        <v>1332</v>
      </c>
      <c r="L811" s="15">
        <v>39402</v>
      </c>
      <c r="M811" s="15">
        <v>0</v>
      </c>
      <c r="N811" s="15">
        <v>0</v>
      </c>
      <c r="O811" s="15">
        <v>0</v>
      </c>
      <c r="P811" s="15">
        <v>0</v>
      </c>
      <c r="Q811" s="15">
        <v>0</v>
      </c>
      <c r="R811" s="15">
        <v>0</v>
      </c>
      <c r="S811" s="15">
        <v>0</v>
      </c>
      <c r="T811" s="15">
        <v>0</v>
      </c>
      <c r="U811" s="15">
        <v>0</v>
      </c>
      <c r="V811" s="15">
        <v>0</v>
      </c>
      <c r="W811" s="9">
        <v>0</v>
      </c>
    </row>
    <row r="812" spans="1:256" s="308" customFormat="1" ht="189">
      <c r="A812" s="497"/>
      <c r="B812" s="762"/>
      <c r="C812" s="498" t="s">
        <v>1333</v>
      </c>
      <c r="D812" s="385"/>
      <c r="E812" s="421" t="s">
        <v>90</v>
      </c>
      <c r="F812" s="421" t="s">
        <v>361</v>
      </c>
      <c r="G812" s="421" t="s">
        <v>979</v>
      </c>
      <c r="H812" s="385">
        <v>621</v>
      </c>
      <c r="I812" s="819"/>
      <c r="J812" s="758"/>
      <c r="K812" s="758"/>
      <c r="L812" s="15">
        <v>571.29999999999995</v>
      </c>
      <c r="M812" s="15">
        <v>365.1</v>
      </c>
      <c r="N812" s="15">
        <v>359.6</v>
      </c>
      <c r="O812" s="15">
        <v>3544.1</v>
      </c>
      <c r="P812" s="15">
        <v>3544.1</v>
      </c>
      <c r="Q812" s="15">
        <v>0</v>
      </c>
      <c r="R812" s="15">
        <f>SUM(S812:T812)</f>
        <v>3544.1</v>
      </c>
      <c r="S812" s="15">
        <v>3544.1</v>
      </c>
      <c r="T812" s="15">
        <v>0</v>
      </c>
      <c r="U812" s="15">
        <f>SUM(V812:W812)</f>
        <v>3544.1</v>
      </c>
      <c r="V812" s="15">
        <v>3544.1</v>
      </c>
      <c r="W812" s="9">
        <v>0</v>
      </c>
    </row>
    <row r="813" spans="1:256" s="308" customFormat="1" ht="283.5">
      <c r="A813" s="497"/>
      <c r="B813" s="762"/>
      <c r="C813" s="496" t="s">
        <v>1329</v>
      </c>
      <c r="D813" s="385"/>
      <c r="E813" s="421" t="s">
        <v>90</v>
      </c>
      <c r="F813" s="421" t="s">
        <v>361</v>
      </c>
      <c r="G813" s="421" t="s">
        <v>1320</v>
      </c>
      <c r="H813" s="385" t="s">
        <v>465</v>
      </c>
      <c r="I813" s="819"/>
      <c r="J813" s="758"/>
      <c r="K813" s="758"/>
      <c r="L813" s="15">
        <v>0</v>
      </c>
      <c r="M813" s="15">
        <v>11552.9</v>
      </c>
      <c r="N813" s="15">
        <v>8766.4</v>
      </c>
      <c r="O813" s="15">
        <f>SUM(P813:Q813)</f>
        <v>14542.6</v>
      </c>
      <c r="P813" s="15">
        <v>14542.6</v>
      </c>
      <c r="Q813" s="15">
        <v>0</v>
      </c>
      <c r="R813" s="15">
        <f>SUM(S813:T813)</f>
        <v>44042.1</v>
      </c>
      <c r="S813" s="15">
        <v>44042.1</v>
      </c>
      <c r="T813" s="15">
        <v>0</v>
      </c>
      <c r="U813" s="15">
        <f>SUM(V813:W813)</f>
        <v>44537.9</v>
      </c>
      <c r="V813" s="15">
        <v>44537.9</v>
      </c>
      <c r="W813" s="15">
        <v>0</v>
      </c>
    </row>
    <row r="814" spans="1:256" s="308" customFormat="1" ht="283.5">
      <c r="A814" s="500"/>
      <c r="B814" s="763"/>
      <c r="C814" s="496" t="s">
        <v>1329</v>
      </c>
      <c r="D814" s="385"/>
      <c r="E814" s="421" t="s">
        <v>90</v>
      </c>
      <c r="F814" s="421" t="s">
        <v>361</v>
      </c>
      <c r="G814" s="421" t="s">
        <v>1321</v>
      </c>
      <c r="H814" s="385" t="s">
        <v>465</v>
      </c>
      <c r="I814" s="820"/>
      <c r="J814" s="759"/>
      <c r="K814" s="759"/>
      <c r="L814" s="15">
        <v>0</v>
      </c>
      <c r="M814" s="15">
        <v>29232.5</v>
      </c>
      <c r="N814" s="15">
        <v>19056.599999999999</v>
      </c>
      <c r="O814" s="15">
        <f>SUM(P814:Q814)</f>
        <v>24960</v>
      </c>
      <c r="P814" s="15">
        <v>24960</v>
      </c>
      <c r="Q814" s="15">
        <v>0</v>
      </c>
      <c r="R814" s="15">
        <v>0</v>
      </c>
      <c r="S814" s="15">
        <v>0</v>
      </c>
      <c r="T814" s="15">
        <v>0</v>
      </c>
      <c r="U814" s="15">
        <v>0</v>
      </c>
      <c r="V814" s="15">
        <v>0</v>
      </c>
      <c r="W814" s="15">
        <v>0</v>
      </c>
    </row>
    <row r="815" spans="1:256" s="308" customFormat="1">
      <c r="A815" s="206" t="s">
        <v>67</v>
      </c>
      <c r="B815" s="421" t="s">
        <v>466</v>
      </c>
      <c r="C815" s="507"/>
      <c r="D815" s="385"/>
      <c r="E815" s="421"/>
      <c r="F815" s="421"/>
      <c r="G815" s="421"/>
      <c r="H815" s="385" t="s">
        <v>465</v>
      </c>
      <c r="I815" s="396"/>
      <c r="J815" s="385"/>
      <c r="K815" s="385"/>
      <c r="L815" s="15">
        <f>SUM(L816:L819)</f>
        <v>30899.1</v>
      </c>
      <c r="M815" s="15">
        <f t="shared" ref="M815:W815" si="464">SUM(M816:M819)</f>
        <v>31288.5</v>
      </c>
      <c r="N815" s="15">
        <f t="shared" si="464"/>
        <v>21182.1</v>
      </c>
      <c r="O815" s="15">
        <f>SUM(O816:O819)</f>
        <v>33115.599999999999</v>
      </c>
      <c r="P815" s="15">
        <f t="shared" si="464"/>
        <v>33115.599999999999</v>
      </c>
      <c r="Q815" s="15">
        <f t="shared" si="464"/>
        <v>0</v>
      </c>
      <c r="R815" s="15">
        <f t="shared" si="464"/>
        <v>33115.599999999999</v>
      </c>
      <c r="S815" s="15">
        <f t="shared" si="464"/>
        <v>33115.599999999999</v>
      </c>
      <c r="T815" s="15">
        <f t="shared" si="464"/>
        <v>0</v>
      </c>
      <c r="U815" s="15">
        <f t="shared" si="464"/>
        <v>33115.599999999999</v>
      </c>
      <c r="V815" s="15">
        <f t="shared" si="464"/>
        <v>33115.599999999999</v>
      </c>
      <c r="W815" s="15">
        <f t="shared" si="464"/>
        <v>0</v>
      </c>
    </row>
    <row r="816" spans="1:256" s="308" customFormat="1" ht="283.5">
      <c r="A816" s="821"/>
      <c r="B816" s="814"/>
      <c r="C816" s="496" t="s">
        <v>1329</v>
      </c>
      <c r="D816" s="385"/>
      <c r="E816" s="421" t="s">
        <v>90</v>
      </c>
      <c r="F816" s="421" t="s">
        <v>361</v>
      </c>
      <c r="G816" s="421" t="s">
        <v>478</v>
      </c>
      <c r="H816" s="385">
        <v>621</v>
      </c>
      <c r="I816" s="808" t="s">
        <v>1334</v>
      </c>
      <c r="J816" s="757" t="s">
        <v>1335</v>
      </c>
      <c r="K816" s="757" t="s">
        <v>1336</v>
      </c>
      <c r="L816" s="15">
        <v>30618.799999999999</v>
      </c>
      <c r="M816" s="15">
        <v>0</v>
      </c>
      <c r="N816" s="15">
        <v>0</v>
      </c>
      <c r="O816" s="15">
        <f>SUM(P816:Q816)</f>
        <v>0</v>
      </c>
      <c r="P816" s="15">
        <v>0</v>
      </c>
      <c r="Q816" s="15">
        <v>0</v>
      </c>
      <c r="R816" s="15">
        <v>0</v>
      </c>
      <c r="S816" s="15">
        <v>0</v>
      </c>
      <c r="T816" s="15">
        <v>0</v>
      </c>
      <c r="U816" s="15">
        <v>0</v>
      </c>
      <c r="V816" s="15">
        <v>0</v>
      </c>
      <c r="W816" s="9">
        <v>0</v>
      </c>
    </row>
    <row r="817" spans="1:23" s="308" customFormat="1" ht="189">
      <c r="A817" s="822"/>
      <c r="B817" s="814"/>
      <c r="C817" s="498" t="s">
        <v>1333</v>
      </c>
      <c r="D817" s="385"/>
      <c r="E817" s="421" t="s">
        <v>90</v>
      </c>
      <c r="F817" s="421" t="s">
        <v>361</v>
      </c>
      <c r="G817" s="421" t="s">
        <v>979</v>
      </c>
      <c r="H817" s="385">
        <v>621</v>
      </c>
      <c r="I817" s="819"/>
      <c r="J817" s="758"/>
      <c r="K817" s="758"/>
      <c r="L817" s="15">
        <v>280.3</v>
      </c>
      <c r="M817" s="15">
        <v>149</v>
      </c>
      <c r="N817" s="15">
        <v>106.8</v>
      </c>
      <c r="O817" s="15">
        <v>1056.8</v>
      </c>
      <c r="P817" s="15">
        <v>1056.8</v>
      </c>
      <c r="Q817" s="15">
        <v>0</v>
      </c>
      <c r="R817" s="15">
        <v>1056.8</v>
      </c>
      <c r="S817" s="15">
        <v>1056.8</v>
      </c>
      <c r="T817" s="15">
        <v>0</v>
      </c>
      <c r="U817" s="15">
        <v>1056.8</v>
      </c>
      <c r="V817" s="15">
        <v>1056.8</v>
      </c>
      <c r="W817" s="9">
        <v>0</v>
      </c>
    </row>
    <row r="818" spans="1:23" s="308" customFormat="1">
      <c r="A818" s="823"/>
      <c r="B818" s="815"/>
      <c r="C818" s="498"/>
      <c r="D818" s="385"/>
      <c r="E818" s="421" t="s">
        <v>90</v>
      </c>
      <c r="F818" s="421" t="s">
        <v>361</v>
      </c>
      <c r="G818" s="421" t="s">
        <v>1320</v>
      </c>
      <c r="H818" s="385">
        <v>621</v>
      </c>
      <c r="I818" s="809"/>
      <c r="J818" s="811"/>
      <c r="K818" s="811"/>
      <c r="L818" s="15">
        <v>0</v>
      </c>
      <c r="M818" s="15">
        <v>12635.2</v>
      </c>
      <c r="N818" s="15">
        <v>9322</v>
      </c>
      <c r="O818" s="15">
        <f>SUM(P818:Q818)</f>
        <v>16058.8</v>
      </c>
      <c r="P818" s="15">
        <v>16058.8</v>
      </c>
      <c r="Q818" s="15">
        <v>0</v>
      </c>
      <c r="R818" s="15">
        <f>SUM(S818:T818)</f>
        <v>32058.799999999999</v>
      </c>
      <c r="S818" s="15">
        <v>32058.799999999999</v>
      </c>
      <c r="T818" s="15">
        <v>0</v>
      </c>
      <c r="U818" s="15">
        <f>SUM(V818:W818)</f>
        <v>32058.799999999999</v>
      </c>
      <c r="V818" s="15">
        <v>32058.799999999999</v>
      </c>
      <c r="W818" s="9">
        <v>0</v>
      </c>
    </row>
    <row r="819" spans="1:23" s="308" customFormat="1">
      <c r="A819" s="824"/>
      <c r="B819" s="815"/>
      <c r="C819" s="498"/>
      <c r="D819" s="385"/>
      <c r="E819" s="421" t="s">
        <v>90</v>
      </c>
      <c r="F819" s="421" t="s">
        <v>361</v>
      </c>
      <c r="G819" s="421" t="s">
        <v>1321</v>
      </c>
      <c r="H819" s="385">
        <v>621</v>
      </c>
      <c r="I819" s="810"/>
      <c r="J819" s="812"/>
      <c r="K819" s="812"/>
      <c r="L819" s="15">
        <v>0</v>
      </c>
      <c r="M819" s="15">
        <v>18504.3</v>
      </c>
      <c r="N819" s="15">
        <v>11753.3</v>
      </c>
      <c r="O819" s="15">
        <f>SUM(P819:Q819)</f>
        <v>16000</v>
      </c>
      <c r="P819" s="15">
        <v>16000</v>
      </c>
      <c r="Q819" s="15">
        <v>0</v>
      </c>
      <c r="R819" s="15">
        <f>SUM(S819:T819)</f>
        <v>0</v>
      </c>
      <c r="S819" s="15">
        <v>0</v>
      </c>
      <c r="T819" s="15">
        <v>0</v>
      </c>
      <c r="U819" s="15">
        <f>SUM(V819:W819)</f>
        <v>0</v>
      </c>
      <c r="V819" s="15">
        <v>0</v>
      </c>
      <c r="W819" s="9">
        <v>0</v>
      </c>
    </row>
    <row r="820" spans="1:23" s="308" customFormat="1">
      <c r="A820" s="501" t="s">
        <v>68</v>
      </c>
      <c r="B820" s="421" t="s">
        <v>467</v>
      </c>
      <c r="C820" s="498"/>
      <c r="D820" s="385"/>
      <c r="E820" s="421"/>
      <c r="F820" s="421"/>
      <c r="G820" s="421"/>
      <c r="H820" s="385" t="s">
        <v>465</v>
      </c>
      <c r="I820" s="396"/>
      <c r="J820" s="385"/>
      <c r="K820" s="385"/>
      <c r="L820" s="15">
        <f>SUM(L821:L824)</f>
        <v>19287.400000000001</v>
      </c>
      <c r="M820" s="15">
        <f t="shared" ref="M820:W820" si="465">SUM(M821:M824)</f>
        <v>16424.900000000001</v>
      </c>
      <c r="N820" s="15">
        <f t="shared" si="465"/>
        <v>10935.8</v>
      </c>
      <c r="O820" s="15">
        <f t="shared" si="465"/>
        <v>21807.3</v>
      </c>
      <c r="P820" s="15">
        <f t="shared" si="465"/>
        <v>21807.3</v>
      </c>
      <c r="Q820" s="15">
        <f t="shared" si="465"/>
        <v>0</v>
      </c>
      <c r="R820" s="15">
        <f t="shared" si="465"/>
        <v>22210.400000000001</v>
      </c>
      <c r="S820" s="15">
        <f t="shared" si="465"/>
        <v>22210.400000000001</v>
      </c>
      <c r="T820" s="15">
        <f t="shared" si="465"/>
        <v>0</v>
      </c>
      <c r="U820" s="15">
        <f t="shared" si="465"/>
        <v>22254.5</v>
      </c>
      <c r="V820" s="15">
        <f t="shared" si="465"/>
        <v>22254.5</v>
      </c>
      <c r="W820" s="15">
        <f t="shared" si="465"/>
        <v>0</v>
      </c>
    </row>
    <row r="821" spans="1:23" s="308" customFormat="1" ht="189">
      <c r="A821" s="813"/>
      <c r="B821" s="814"/>
      <c r="C821" s="499" t="s">
        <v>1337</v>
      </c>
      <c r="D821" s="385"/>
      <c r="E821" s="421" t="s">
        <v>90</v>
      </c>
      <c r="F821" s="421" t="s">
        <v>361</v>
      </c>
      <c r="G821" s="421" t="s">
        <v>478</v>
      </c>
      <c r="H821" s="385">
        <v>621</v>
      </c>
      <c r="I821" s="808" t="s">
        <v>1338</v>
      </c>
      <c r="J821" s="757" t="s">
        <v>1339</v>
      </c>
      <c r="K821" s="757" t="s">
        <v>1340</v>
      </c>
      <c r="L821" s="15">
        <v>18642.5</v>
      </c>
      <c r="M821" s="15">
        <v>0</v>
      </c>
      <c r="N821" s="15">
        <v>0</v>
      </c>
      <c r="O821" s="15">
        <v>0</v>
      </c>
      <c r="P821" s="15">
        <v>0</v>
      </c>
      <c r="Q821" s="15">
        <v>0</v>
      </c>
      <c r="R821" s="15">
        <v>0</v>
      </c>
      <c r="S821" s="15">
        <v>0</v>
      </c>
      <c r="T821" s="15">
        <v>0</v>
      </c>
      <c r="U821" s="15">
        <v>0</v>
      </c>
      <c r="V821" s="15">
        <v>0</v>
      </c>
      <c r="W821" s="9">
        <v>0</v>
      </c>
    </row>
    <row r="822" spans="1:23" s="308" customFormat="1" ht="189">
      <c r="A822" s="813"/>
      <c r="B822" s="815"/>
      <c r="C822" s="498" t="s">
        <v>1333</v>
      </c>
      <c r="D822" s="385"/>
      <c r="E822" s="421" t="s">
        <v>90</v>
      </c>
      <c r="F822" s="421" t="s">
        <v>361</v>
      </c>
      <c r="G822" s="421" t="s">
        <v>979</v>
      </c>
      <c r="H822" s="385">
        <v>621</v>
      </c>
      <c r="I822" s="809"/>
      <c r="J822" s="811"/>
      <c r="K822" s="811"/>
      <c r="L822" s="15">
        <v>644.9</v>
      </c>
      <c r="M822" s="15">
        <v>597.5</v>
      </c>
      <c r="N822" s="15">
        <v>488.8</v>
      </c>
      <c r="O822" s="15">
        <f>SUM(P822:Q822)</f>
        <v>4752.1000000000004</v>
      </c>
      <c r="P822" s="15">
        <v>4752.1000000000004</v>
      </c>
      <c r="Q822" s="15">
        <v>0</v>
      </c>
      <c r="R822" s="15">
        <f>SUM(S822:T822)</f>
        <v>5155.2</v>
      </c>
      <c r="S822" s="15">
        <v>5155.2</v>
      </c>
      <c r="T822" s="15">
        <v>0</v>
      </c>
      <c r="U822" s="15">
        <f>SUM(V822:W822)</f>
        <v>5199.3</v>
      </c>
      <c r="V822" s="15">
        <v>5199.3</v>
      </c>
      <c r="W822" s="9">
        <v>0</v>
      </c>
    </row>
    <row r="823" spans="1:23" s="308" customFormat="1">
      <c r="A823" s="813"/>
      <c r="B823" s="815"/>
      <c r="C823" s="499" t="s">
        <v>1329</v>
      </c>
      <c r="D823" s="397"/>
      <c r="E823" s="82" t="s">
        <v>90</v>
      </c>
      <c r="F823" s="82" t="s">
        <v>361</v>
      </c>
      <c r="G823" s="82" t="s">
        <v>1320</v>
      </c>
      <c r="H823" s="397" t="s">
        <v>465</v>
      </c>
      <c r="I823" s="809"/>
      <c r="J823" s="811"/>
      <c r="K823" s="811"/>
      <c r="L823" s="15">
        <v>0</v>
      </c>
      <c r="M823" s="15">
        <v>3927.3</v>
      </c>
      <c r="N823" s="15">
        <v>2859.6</v>
      </c>
      <c r="O823" s="15">
        <f>SUM(P823:Q823)</f>
        <v>5295.2</v>
      </c>
      <c r="P823" s="15">
        <v>5295.2</v>
      </c>
      <c r="Q823" s="15">
        <v>0</v>
      </c>
      <c r="R823" s="15">
        <f>SUM(S823:T823)</f>
        <v>17055.2</v>
      </c>
      <c r="S823" s="15">
        <v>17055.2</v>
      </c>
      <c r="T823" s="15">
        <v>0</v>
      </c>
      <c r="U823" s="15">
        <f>SUM(V823:W823)</f>
        <v>17055.2</v>
      </c>
      <c r="V823" s="15">
        <v>17055.2</v>
      </c>
      <c r="W823" s="9">
        <v>0</v>
      </c>
    </row>
    <row r="824" spans="1:23" s="308" customFormat="1" ht="189">
      <c r="A824" s="813"/>
      <c r="B824" s="815"/>
      <c r="C824" s="499" t="s">
        <v>1337</v>
      </c>
      <c r="D824" s="385"/>
      <c r="E824" s="421" t="s">
        <v>90</v>
      </c>
      <c r="F824" s="421" t="s">
        <v>361</v>
      </c>
      <c r="G824" s="421" t="s">
        <v>1321</v>
      </c>
      <c r="H824" s="385">
        <v>621</v>
      </c>
      <c r="I824" s="810"/>
      <c r="J824" s="812"/>
      <c r="K824" s="812"/>
      <c r="L824" s="15">
        <v>0</v>
      </c>
      <c r="M824" s="15">
        <v>11900.1</v>
      </c>
      <c r="N824" s="15">
        <v>7587.4</v>
      </c>
      <c r="O824" s="15">
        <f>SUM(P824:Q824)</f>
        <v>11760</v>
      </c>
      <c r="P824" s="15">
        <v>11760</v>
      </c>
      <c r="Q824" s="15">
        <v>0</v>
      </c>
      <c r="R824" s="15">
        <f>SUM(S824:T824)</f>
        <v>0</v>
      </c>
      <c r="S824" s="15">
        <v>0</v>
      </c>
      <c r="T824" s="15">
        <v>0</v>
      </c>
      <c r="U824" s="15">
        <f>SUM(V824:W824)</f>
        <v>0</v>
      </c>
      <c r="V824" s="15">
        <v>0</v>
      </c>
      <c r="W824" s="9">
        <v>0</v>
      </c>
    </row>
    <row r="825" spans="1:23" s="308" customFormat="1">
      <c r="A825" s="501" t="s">
        <v>408</v>
      </c>
      <c r="B825" s="421" t="s">
        <v>468</v>
      </c>
      <c r="C825" s="498"/>
      <c r="D825" s="385"/>
      <c r="E825" s="421"/>
      <c r="F825" s="421"/>
      <c r="G825" s="421"/>
      <c r="H825" s="385" t="s">
        <v>465</v>
      </c>
      <c r="I825" s="396"/>
      <c r="J825" s="385"/>
      <c r="K825" s="385"/>
      <c r="L825" s="15">
        <f>SUM(L826:L829)</f>
        <v>6548.1</v>
      </c>
      <c r="M825" s="15">
        <f t="shared" ref="M825:W825" si="466">SUM(M826:M829)</f>
        <v>6652.7</v>
      </c>
      <c r="N825" s="15">
        <f t="shared" si="466"/>
        <v>4346</v>
      </c>
      <c r="O825" s="15">
        <f t="shared" si="466"/>
        <v>7254.4</v>
      </c>
      <c r="P825" s="15">
        <f t="shared" si="466"/>
        <v>7254.4</v>
      </c>
      <c r="Q825" s="15">
        <f t="shared" si="466"/>
        <v>0</v>
      </c>
      <c r="R825" s="15">
        <f t="shared" si="466"/>
        <v>7254.4000000000005</v>
      </c>
      <c r="S825" s="15">
        <f t="shared" si="466"/>
        <v>7254.4000000000005</v>
      </c>
      <c r="T825" s="15">
        <f t="shared" si="466"/>
        <v>0</v>
      </c>
      <c r="U825" s="15">
        <f t="shared" si="466"/>
        <v>7254.4000000000005</v>
      </c>
      <c r="V825" s="15">
        <f t="shared" si="466"/>
        <v>7254.4000000000005</v>
      </c>
      <c r="W825" s="15">
        <f t="shared" si="466"/>
        <v>0</v>
      </c>
    </row>
    <row r="826" spans="1:23" s="308" customFormat="1" ht="189">
      <c r="A826" s="816"/>
      <c r="B826" s="818"/>
      <c r="C826" s="499" t="s">
        <v>1337</v>
      </c>
      <c r="D826" s="385"/>
      <c r="E826" s="421" t="s">
        <v>90</v>
      </c>
      <c r="F826" s="421" t="s">
        <v>361</v>
      </c>
      <c r="G826" s="421" t="s">
        <v>478</v>
      </c>
      <c r="H826" s="385">
        <v>621</v>
      </c>
      <c r="I826" s="808" t="s">
        <v>1341</v>
      </c>
      <c r="J826" s="757" t="s">
        <v>1342</v>
      </c>
      <c r="K826" s="757" t="s">
        <v>1343</v>
      </c>
      <c r="L826" s="15">
        <v>6287.8</v>
      </c>
      <c r="M826" s="15">
        <v>0</v>
      </c>
      <c r="N826" s="15">
        <v>0</v>
      </c>
      <c r="O826" s="15">
        <v>0</v>
      </c>
      <c r="P826" s="15">
        <v>0</v>
      </c>
      <c r="Q826" s="15">
        <v>0</v>
      </c>
      <c r="R826" s="15">
        <v>0</v>
      </c>
      <c r="S826" s="15">
        <v>0</v>
      </c>
      <c r="T826" s="15">
        <v>0</v>
      </c>
      <c r="U826" s="15">
        <v>0</v>
      </c>
      <c r="V826" s="15">
        <v>0</v>
      </c>
      <c r="W826" s="9">
        <v>0</v>
      </c>
    </row>
    <row r="827" spans="1:23" s="308" customFormat="1" ht="189">
      <c r="A827" s="816"/>
      <c r="B827" s="818"/>
      <c r="C827" s="498" t="s">
        <v>1333</v>
      </c>
      <c r="D827" s="385"/>
      <c r="E827" s="421" t="s">
        <v>90</v>
      </c>
      <c r="F827" s="421" t="s">
        <v>361</v>
      </c>
      <c r="G827" s="421" t="s">
        <v>979</v>
      </c>
      <c r="H827" s="385">
        <v>621</v>
      </c>
      <c r="I827" s="819"/>
      <c r="J827" s="758"/>
      <c r="K827" s="758"/>
      <c r="L827" s="90">
        <v>260.3</v>
      </c>
      <c r="M827" s="15">
        <v>169</v>
      </c>
      <c r="N827" s="15">
        <v>168.9</v>
      </c>
      <c r="O827" s="15">
        <v>414.6</v>
      </c>
      <c r="P827" s="15">
        <v>414.6</v>
      </c>
      <c r="Q827" s="15">
        <v>0</v>
      </c>
      <c r="R827" s="15">
        <v>414.6</v>
      </c>
      <c r="S827" s="15">
        <v>414.6</v>
      </c>
      <c r="T827" s="15">
        <v>0</v>
      </c>
      <c r="U827" s="15">
        <v>414.6</v>
      </c>
      <c r="V827" s="15">
        <v>414.6</v>
      </c>
      <c r="W827" s="9">
        <v>0</v>
      </c>
    </row>
    <row r="828" spans="1:23" s="308" customFormat="1" ht="189">
      <c r="A828" s="817"/>
      <c r="B828" s="815"/>
      <c r="C828" s="499" t="s">
        <v>1337</v>
      </c>
      <c r="D828" s="397"/>
      <c r="E828" s="82" t="s">
        <v>90</v>
      </c>
      <c r="F828" s="82" t="s">
        <v>361</v>
      </c>
      <c r="G828" s="82" t="s">
        <v>1320</v>
      </c>
      <c r="H828" s="397" t="s">
        <v>465</v>
      </c>
      <c r="I828" s="809"/>
      <c r="J828" s="811"/>
      <c r="K828" s="811"/>
      <c r="L828" s="15">
        <v>0</v>
      </c>
      <c r="M828" s="15">
        <v>1268.8</v>
      </c>
      <c r="N828" s="15">
        <v>912.7</v>
      </c>
      <c r="O828" s="15">
        <f>SUM(P828:Q828)</f>
        <v>1799.8</v>
      </c>
      <c r="P828" s="15">
        <v>1799.8</v>
      </c>
      <c r="Q828" s="15">
        <v>0</v>
      </c>
      <c r="R828" s="15">
        <f>SUM(S828:T828)</f>
        <v>6839.8</v>
      </c>
      <c r="S828" s="15">
        <v>6839.8</v>
      </c>
      <c r="T828" s="15">
        <v>0</v>
      </c>
      <c r="U828" s="15">
        <f>SUM(V828:W828)</f>
        <v>6839.8</v>
      </c>
      <c r="V828" s="15">
        <v>6839.8</v>
      </c>
      <c r="W828" s="9">
        <v>0</v>
      </c>
    </row>
    <row r="829" spans="1:23" s="308" customFormat="1" ht="189">
      <c r="A829" s="817"/>
      <c r="B829" s="815"/>
      <c r="C829" s="499" t="s">
        <v>1337</v>
      </c>
      <c r="D829" s="385"/>
      <c r="E829" s="421" t="s">
        <v>90</v>
      </c>
      <c r="F829" s="421" t="s">
        <v>361</v>
      </c>
      <c r="G829" s="421" t="s">
        <v>1321</v>
      </c>
      <c r="H829" s="385">
        <v>621</v>
      </c>
      <c r="I829" s="810"/>
      <c r="J829" s="812"/>
      <c r="K829" s="812"/>
      <c r="L829" s="15">
        <v>0</v>
      </c>
      <c r="M829" s="15">
        <v>5214.8999999999996</v>
      </c>
      <c r="N829" s="15">
        <v>3264.4</v>
      </c>
      <c r="O829" s="15">
        <f>SUM(P829:Q829)</f>
        <v>5040</v>
      </c>
      <c r="P829" s="15">
        <v>5040</v>
      </c>
      <c r="Q829" s="15">
        <v>0</v>
      </c>
      <c r="R829" s="15">
        <v>0</v>
      </c>
      <c r="S829" s="15">
        <v>0</v>
      </c>
      <c r="T829" s="15">
        <v>0</v>
      </c>
      <c r="U829" s="15">
        <v>0</v>
      </c>
      <c r="V829" s="15">
        <v>0</v>
      </c>
      <c r="W829" s="9">
        <v>0</v>
      </c>
    </row>
    <row r="830" spans="1:23" s="308" customFormat="1">
      <c r="A830" s="206" t="s">
        <v>41</v>
      </c>
      <c r="B830" s="502" t="s">
        <v>40</v>
      </c>
      <c r="C830" s="503"/>
      <c r="D830" s="385"/>
      <c r="E830" s="421"/>
      <c r="F830" s="421"/>
      <c r="G830" s="421"/>
      <c r="H830" s="385">
        <v>600</v>
      </c>
      <c r="I830" s="396"/>
      <c r="J830" s="385"/>
      <c r="K830" s="421"/>
      <c r="L830" s="15">
        <f>SUM(L831,L839,L849,L858)</f>
        <v>12345.4</v>
      </c>
      <c r="M830" s="15">
        <f>SUM(M831,M839,M849,M858)</f>
        <v>10146.200000000001</v>
      </c>
      <c r="N830" s="15">
        <f>SUM(N831,N839,N849,N858)</f>
        <v>7632.9000000000005</v>
      </c>
      <c r="O830" s="15">
        <f>SUM(P830:Q830)</f>
        <v>1688.8</v>
      </c>
      <c r="P830" s="90">
        <f>SUM(P831,P839,P849,P858)</f>
        <v>1688.8</v>
      </c>
      <c r="Q830" s="15">
        <f>SUM(Q831,Q839,Q849,Q858)</f>
        <v>0</v>
      </c>
      <c r="R830" s="15">
        <f>SUM(S830:T830)</f>
        <v>1750.3000000000002</v>
      </c>
      <c r="S830" s="90">
        <f>SUM(S831,S839,S849,S858)</f>
        <v>1750.3000000000002</v>
      </c>
      <c r="T830" s="15">
        <f>SUM(T831,T839,T849,T858)</f>
        <v>0</v>
      </c>
      <c r="U830" s="15">
        <f>SUM(V830:W830)</f>
        <v>1757.0000000000002</v>
      </c>
      <c r="V830" s="90">
        <f>SUM(V831,V839,V849,V858)</f>
        <v>1757.0000000000002</v>
      </c>
      <c r="W830" s="15">
        <f>SUM(W831,W839,W849,W858)</f>
        <v>0</v>
      </c>
    </row>
    <row r="831" spans="1:23" s="308" customFormat="1">
      <c r="A831" s="206" t="s">
        <v>47</v>
      </c>
      <c r="B831" s="421" t="s">
        <v>464</v>
      </c>
      <c r="C831" s="503"/>
      <c r="D831" s="385"/>
      <c r="E831" s="421"/>
      <c r="F831" s="421"/>
      <c r="G831" s="421"/>
      <c r="H831" s="385">
        <v>622</v>
      </c>
      <c r="I831" s="494"/>
      <c r="J831" s="204"/>
      <c r="K831" s="385"/>
      <c r="L831" s="15">
        <f>SUM(L832:L838)</f>
        <v>7080.4000000000005</v>
      </c>
      <c r="M831" s="15">
        <f t="shared" ref="M831:W831" si="467">SUM(M832:M838)</f>
        <v>3621.6</v>
      </c>
      <c r="N831" s="15">
        <f t="shared" si="467"/>
        <v>2045.3000000000002</v>
      </c>
      <c r="O831" s="15">
        <f t="shared" si="467"/>
        <v>345.8</v>
      </c>
      <c r="P831" s="15">
        <f t="shared" si="467"/>
        <v>345.8</v>
      </c>
      <c r="Q831" s="15">
        <f t="shared" si="467"/>
        <v>0</v>
      </c>
      <c r="R831" s="15">
        <f t="shared" si="467"/>
        <v>347.5</v>
      </c>
      <c r="S831" s="15">
        <f t="shared" si="467"/>
        <v>347.5</v>
      </c>
      <c r="T831" s="15">
        <f t="shared" si="467"/>
        <v>0</v>
      </c>
      <c r="U831" s="15">
        <f t="shared" si="467"/>
        <v>347.6</v>
      </c>
      <c r="V831" s="15">
        <f t="shared" si="467"/>
        <v>347.6</v>
      </c>
      <c r="W831" s="15">
        <f t="shared" si="467"/>
        <v>0</v>
      </c>
    </row>
    <row r="832" spans="1:23" s="308" customFormat="1" ht="31.5">
      <c r="A832" s="206" t="s">
        <v>469</v>
      </c>
      <c r="B832" s="421" t="s">
        <v>1344</v>
      </c>
      <c r="C832" s="503"/>
      <c r="D832" s="385"/>
      <c r="E832" s="421" t="s">
        <v>103</v>
      </c>
      <c r="F832" s="421" t="s">
        <v>92</v>
      </c>
      <c r="G832" s="421" t="s">
        <v>652</v>
      </c>
      <c r="H832" s="385" t="s">
        <v>470</v>
      </c>
      <c r="I832" s="808" t="s">
        <v>1345</v>
      </c>
      <c r="J832" s="757" t="s">
        <v>1346</v>
      </c>
      <c r="K832" s="757" t="s">
        <v>1347</v>
      </c>
      <c r="L832" s="15">
        <v>5.6</v>
      </c>
      <c r="M832" s="15">
        <v>0</v>
      </c>
      <c r="N832" s="15">
        <v>0</v>
      </c>
      <c r="O832" s="15">
        <f>SUM(P832:Q832)</f>
        <v>0</v>
      </c>
      <c r="P832" s="15">
        <v>0</v>
      </c>
      <c r="Q832" s="15">
        <v>0</v>
      </c>
      <c r="R832" s="15">
        <f>SUM(S832:T832)</f>
        <v>0</v>
      </c>
      <c r="S832" s="15">
        <v>0</v>
      </c>
      <c r="T832" s="15">
        <v>0</v>
      </c>
      <c r="U832" s="15">
        <f>SUM(V832:W832)</f>
        <v>0</v>
      </c>
      <c r="V832" s="15">
        <v>0</v>
      </c>
      <c r="W832" s="9">
        <v>0</v>
      </c>
    </row>
    <row r="833" spans="1:23" s="308" customFormat="1" ht="47.25">
      <c r="A833" s="206" t="s">
        <v>471</v>
      </c>
      <c r="B833" s="421" t="s">
        <v>472</v>
      </c>
      <c r="C833" s="503"/>
      <c r="D833" s="385"/>
      <c r="E833" s="421" t="s">
        <v>104</v>
      </c>
      <c r="F833" s="421" t="s">
        <v>103</v>
      </c>
      <c r="G833" s="421" t="s">
        <v>401</v>
      </c>
      <c r="H833" s="385" t="s">
        <v>470</v>
      </c>
      <c r="I833" s="809"/>
      <c r="J833" s="811"/>
      <c r="K833" s="811"/>
      <c r="L833" s="15">
        <v>13</v>
      </c>
      <c r="M833" s="15">
        <v>19.5</v>
      </c>
      <c r="N833" s="15">
        <v>19.5</v>
      </c>
      <c r="O833" s="15">
        <v>0</v>
      </c>
      <c r="P833" s="15">
        <v>0</v>
      </c>
      <c r="Q833" s="15">
        <v>0</v>
      </c>
      <c r="R833" s="15">
        <v>0</v>
      </c>
      <c r="S833" s="15">
        <v>0</v>
      </c>
      <c r="T833" s="15">
        <v>0</v>
      </c>
      <c r="U833" s="15">
        <v>0</v>
      </c>
      <c r="V833" s="15">
        <v>0</v>
      </c>
      <c r="W833" s="9">
        <v>0</v>
      </c>
    </row>
    <row r="834" spans="1:23" s="308" customFormat="1" ht="31.5">
      <c r="A834" s="206" t="s">
        <v>473</v>
      </c>
      <c r="B834" s="421" t="s">
        <v>474</v>
      </c>
      <c r="C834" s="503"/>
      <c r="D834" s="385"/>
      <c r="E834" s="421" t="s">
        <v>396</v>
      </c>
      <c r="F834" s="421" t="s">
        <v>396</v>
      </c>
      <c r="G834" s="421" t="s">
        <v>980</v>
      </c>
      <c r="H834" s="385" t="s">
        <v>470</v>
      </c>
      <c r="I834" s="809"/>
      <c r="J834" s="811"/>
      <c r="K834" s="811"/>
      <c r="L834" s="15">
        <v>162.9</v>
      </c>
      <c r="M834" s="15">
        <v>343.4</v>
      </c>
      <c r="N834" s="15">
        <v>195</v>
      </c>
      <c r="O834" s="15">
        <f>SUM(P834:Q834)</f>
        <v>300</v>
      </c>
      <c r="P834" s="15">
        <v>300</v>
      </c>
      <c r="Q834" s="15">
        <v>0</v>
      </c>
      <c r="R834" s="15">
        <f>SUM(S834:T834)</f>
        <v>300</v>
      </c>
      <c r="S834" s="15">
        <v>300</v>
      </c>
      <c r="T834" s="15">
        <v>0</v>
      </c>
      <c r="U834" s="15">
        <f>SUM(V834:W834)</f>
        <v>300</v>
      </c>
      <c r="V834" s="15">
        <v>300</v>
      </c>
      <c r="W834" s="9">
        <v>0</v>
      </c>
    </row>
    <row r="835" spans="1:23" s="308" customFormat="1" ht="47.25">
      <c r="A835" s="206" t="s">
        <v>1348</v>
      </c>
      <c r="B835" s="421" t="s">
        <v>1349</v>
      </c>
      <c r="C835" s="503"/>
      <c r="D835" s="385"/>
      <c r="E835" s="421" t="s">
        <v>264</v>
      </c>
      <c r="F835" s="421" t="s">
        <v>104</v>
      </c>
      <c r="G835" s="421" t="s">
        <v>477</v>
      </c>
      <c r="H835" s="385" t="s">
        <v>470</v>
      </c>
      <c r="I835" s="809"/>
      <c r="J835" s="811"/>
      <c r="K835" s="811"/>
      <c r="L835" s="15">
        <v>47.3</v>
      </c>
      <c r="M835" s="15">
        <v>0</v>
      </c>
      <c r="N835" s="15">
        <v>0</v>
      </c>
      <c r="O835" s="15">
        <v>0</v>
      </c>
      <c r="P835" s="15">
        <v>0</v>
      </c>
      <c r="Q835" s="15">
        <v>0</v>
      </c>
      <c r="R835" s="15">
        <v>0</v>
      </c>
      <c r="S835" s="15">
        <v>0</v>
      </c>
      <c r="T835" s="15">
        <v>0</v>
      </c>
      <c r="U835" s="15">
        <v>0</v>
      </c>
      <c r="V835" s="15">
        <v>0</v>
      </c>
      <c r="W835" s="9">
        <v>0</v>
      </c>
    </row>
    <row r="836" spans="1:23" s="308" customFormat="1" ht="31.5">
      <c r="A836" s="206" t="s">
        <v>476</v>
      </c>
      <c r="B836" s="421" t="s">
        <v>1350</v>
      </c>
      <c r="C836" s="503"/>
      <c r="D836" s="385"/>
      <c r="E836" s="421" t="s">
        <v>89</v>
      </c>
      <c r="F836" s="421" t="s">
        <v>369</v>
      </c>
      <c r="G836" s="421" t="s">
        <v>404</v>
      </c>
      <c r="H836" s="385" t="s">
        <v>470</v>
      </c>
      <c r="I836" s="809"/>
      <c r="J836" s="811"/>
      <c r="K836" s="811"/>
      <c r="L836" s="15">
        <v>42.3</v>
      </c>
      <c r="M836" s="15">
        <v>44.6</v>
      </c>
      <c r="N836" s="15">
        <v>44.6</v>
      </c>
      <c r="O836" s="15">
        <f>SUM(P836:Q836)</f>
        <v>45.8</v>
      </c>
      <c r="P836" s="15">
        <v>45.8</v>
      </c>
      <c r="Q836" s="15">
        <v>0</v>
      </c>
      <c r="R836" s="15">
        <f>SUM(S836:T836)</f>
        <v>47.5</v>
      </c>
      <c r="S836" s="15">
        <v>47.5</v>
      </c>
      <c r="T836" s="15">
        <v>0</v>
      </c>
      <c r="U836" s="15">
        <f>SUM(V836:W836)</f>
        <v>47.6</v>
      </c>
      <c r="V836" s="15">
        <v>47.6</v>
      </c>
      <c r="W836" s="9">
        <v>0</v>
      </c>
    </row>
    <row r="837" spans="1:23" s="308" customFormat="1" ht="31.5">
      <c r="A837" s="206" t="s">
        <v>1351</v>
      </c>
      <c r="B837" s="421" t="s">
        <v>479</v>
      </c>
      <c r="C837" s="503"/>
      <c r="D837" s="385"/>
      <c r="E837" s="421" t="s">
        <v>90</v>
      </c>
      <c r="F837" s="421" t="s">
        <v>361</v>
      </c>
      <c r="G837" s="421" t="s">
        <v>981</v>
      </c>
      <c r="H837" s="385" t="s">
        <v>470</v>
      </c>
      <c r="I837" s="810"/>
      <c r="J837" s="812"/>
      <c r="K837" s="812"/>
      <c r="L837" s="15">
        <v>6734.3</v>
      </c>
      <c r="M837" s="15">
        <v>3054.2</v>
      </c>
      <c r="N837" s="15">
        <v>1626.3</v>
      </c>
      <c r="O837" s="15">
        <f>SUM(P837:Q837)</f>
        <v>0</v>
      </c>
      <c r="P837" s="15">
        <v>0</v>
      </c>
      <c r="Q837" s="15">
        <v>0</v>
      </c>
      <c r="R837" s="15">
        <f>SUM(S837:T837)</f>
        <v>0</v>
      </c>
      <c r="S837" s="15">
        <v>0</v>
      </c>
      <c r="T837" s="15">
        <v>0</v>
      </c>
      <c r="U837" s="15">
        <f>SUM(V837:W837)</f>
        <v>0</v>
      </c>
      <c r="V837" s="15">
        <v>0</v>
      </c>
      <c r="W837" s="9">
        <v>0</v>
      </c>
    </row>
    <row r="838" spans="1:23" s="308" customFormat="1" ht="141.75">
      <c r="A838" s="206" t="s">
        <v>1352</v>
      </c>
      <c r="B838" s="421" t="s">
        <v>1353</v>
      </c>
      <c r="C838" s="503"/>
      <c r="D838" s="385"/>
      <c r="E838" s="421" t="s">
        <v>90</v>
      </c>
      <c r="F838" s="421" t="s">
        <v>361</v>
      </c>
      <c r="G838" s="421" t="s">
        <v>287</v>
      </c>
      <c r="H838" s="385" t="s">
        <v>470</v>
      </c>
      <c r="I838" s="396" t="s">
        <v>1354</v>
      </c>
      <c r="J838" s="385" t="s">
        <v>1355</v>
      </c>
      <c r="K838" s="385" t="s">
        <v>1356</v>
      </c>
      <c r="L838" s="15">
        <v>75</v>
      </c>
      <c r="M838" s="15">
        <v>159.9</v>
      </c>
      <c r="N838" s="15">
        <v>159.9</v>
      </c>
      <c r="O838" s="15">
        <v>0</v>
      </c>
      <c r="P838" s="15">
        <v>0</v>
      </c>
      <c r="Q838" s="15">
        <v>0</v>
      </c>
      <c r="R838" s="15">
        <v>0</v>
      </c>
      <c r="S838" s="15">
        <v>0</v>
      </c>
      <c r="T838" s="15">
        <v>0</v>
      </c>
      <c r="U838" s="15">
        <v>0</v>
      </c>
      <c r="V838" s="15">
        <v>0</v>
      </c>
      <c r="W838" s="9">
        <v>0</v>
      </c>
    </row>
    <row r="839" spans="1:23" s="308" customFormat="1">
      <c r="A839" s="206" t="s">
        <v>419</v>
      </c>
      <c r="B839" s="421" t="s">
        <v>466</v>
      </c>
      <c r="C839" s="503"/>
      <c r="D839" s="385"/>
      <c r="E839" s="421"/>
      <c r="F839" s="421"/>
      <c r="G839" s="421"/>
      <c r="H839" s="385" t="s">
        <v>470</v>
      </c>
      <c r="I839" s="396"/>
      <c r="J839" s="204"/>
      <c r="K839" s="385"/>
      <c r="L839" s="15">
        <f>SUM(L840:L848)</f>
        <v>1764.9999999999998</v>
      </c>
      <c r="M839" s="15">
        <f t="shared" ref="M839:W839" si="468">SUM(M840:M848)</f>
        <v>1335.4</v>
      </c>
      <c r="N839" s="15">
        <f t="shared" si="468"/>
        <v>846.90000000000009</v>
      </c>
      <c r="O839" s="15">
        <f t="shared" si="468"/>
        <v>705.3</v>
      </c>
      <c r="P839" s="15">
        <f t="shared" si="468"/>
        <v>705.3</v>
      </c>
      <c r="Q839" s="15">
        <f t="shared" si="468"/>
        <v>0</v>
      </c>
      <c r="R839" s="15">
        <f t="shared" si="468"/>
        <v>727.2</v>
      </c>
      <c r="S839" s="15">
        <f t="shared" si="468"/>
        <v>727.2</v>
      </c>
      <c r="T839" s="15">
        <f t="shared" si="468"/>
        <v>0</v>
      </c>
      <c r="U839" s="15">
        <f t="shared" si="468"/>
        <v>729.7</v>
      </c>
      <c r="V839" s="15">
        <f t="shared" si="468"/>
        <v>729.7</v>
      </c>
      <c r="W839" s="15">
        <f t="shared" si="468"/>
        <v>0</v>
      </c>
    </row>
    <row r="840" spans="1:23" s="308" customFormat="1" ht="31.5">
      <c r="A840" s="206" t="s">
        <v>480</v>
      </c>
      <c r="B840" s="421" t="s">
        <v>1344</v>
      </c>
      <c r="C840" s="503"/>
      <c r="D840" s="385"/>
      <c r="E840" s="421" t="s">
        <v>103</v>
      </c>
      <c r="F840" s="88">
        <v>13</v>
      </c>
      <c r="G840" s="421" t="s">
        <v>652</v>
      </c>
      <c r="H840" s="385" t="s">
        <v>470</v>
      </c>
      <c r="I840" s="808" t="s">
        <v>1357</v>
      </c>
      <c r="J840" s="757" t="s">
        <v>1358</v>
      </c>
      <c r="K840" s="757" t="s">
        <v>1359</v>
      </c>
      <c r="L840" s="15">
        <v>24.8</v>
      </c>
      <c r="M840" s="15">
        <v>40</v>
      </c>
      <c r="N840" s="15">
        <v>18.2</v>
      </c>
      <c r="O840" s="15">
        <v>0</v>
      </c>
      <c r="P840" s="15">
        <v>0</v>
      </c>
      <c r="Q840" s="15">
        <v>0</v>
      </c>
      <c r="R840" s="15">
        <v>0</v>
      </c>
      <c r="S840" s="15">
        <v>0</v>
      </c>
      <c r="T840" s="15">
        <v>0</v>
      </c>
      <c r="U840" s="15">
        <v>0</v>
      </c>
      <c r="V840" s="15">
        <v>0</v>
      </c>
      <c r="W840" s="9">
        <v>0</v>
      </c>
    </row>
    <row r="841" spans="1:23" s="308" customFormat="1" ht="47.25">
      <c r="A841" s="206" t="s">
        <v>481</v>
      </c>
      <c r="B841" s="421" t="s">
        <v>482</v>
      </c>
      <c r="C841" s="503"/>
      <c r="D841" s="385"/>
      <c r="E841" s="421" t="s">
        <v>104</v>
      </c>
      <c r="F841" s="421" t="s">
        <v>103</v>
      </c>
      <c r="G841" s="421" t="s">
        <v>401</v>
      </c>
      <c r="H841" s="385" t="s">
        <v>470</v>
      </c>
      <c r="I841" s="809"/>
      <c r="J841" s="811"/>
      <c r="K841" s="811"/>
      <c r="L841" s="15">
        <v>56</v>
      </c>
      <c r="M841" s="15">
        <v>87.6</v>
      </c>
      <c r="N841" s="15">
        <v>59</v>
      </c>
      <c r="O841" s="15">
        <f t="shared" ref="O841:O847" si="469">SUM(P841:Q841)</f>
        <v>195.6</v>
      </c>
      <c r="P841" s="15">
        <v>195.6</v>
      </c>
      <c r="Q841" s="15">
        <v>0</v>
      </c>
      <c r="R841" s="15">
        <f>SUM(S841:T841)</f>
        <v>202.8</v>
      </c>
      <c r="S841" s="15">
        <v>202.8</v>
      </c>
      <c r="T841" s="15">
        <v>0</v>
      </c>
      <c r="U841" s="15">
        <f>SUM(V841:W841)</f>
        <v>203.6</v>
      </c>
      <c r="V841" s="15">
        <v>203.6</v>
      </c>
      <c r="W841" s="9">
        <v>0</v>
      </c>
    </row>
    <row r="842" spans="1:23" s="308" customFormat="1" ht="31.5">
      <c r="A842" s="206" t="s">
        <v>483</v>
      </c>
      <c r="B842" s="421" t="s">
        <v>484</v>
      </c>
      <c r="C842" s="503"/>
      <c r="D842" s="385"/>
      <c r="E842" s="421" t="s">
        <v>396</v>
      </c>
      <c r="F842" s="421" t="s">
        <v>396</v>
      </c>
      <c r="G842" s="421" t="s">
        <v>980</v>
      </c>
      <c r="H842" s="385" t="s">
        <v>470</v>
      </c>
      <c r="I842" s="809"/>
      <c r="J842" s="811"/>
      <c r="K842" s="811"/>
      <c r="L842" s="15">
        <v>66.599999999999994</v>
      </c>
      <c r="M842" s="15">
        <v>39.9</v>
      </c>
      <c r="N842" s="15">
        <v>29.7</v>
      </c>
      <c r="O842" s="15">
        <f>SUM(P842:Q842)</f>
        <v>103.4</v>
      </c>
      <c r="P842" s="15">
        <v>103.4</v>
      </c>
      <c r="Q842" s="15">
        <v>0</v>
      </c>
      <c r="R842" s="15">
        <f>SUM(S842:T842)</f>
        <v>103.4</v>
      </c>
      <c r="S842" s="15">
        <v>103.4</v>
      </c>
      <c r="T842" s="15">
        <v>0</v>
      </c>
      <c r="U842" s="15">
        <f>SUM(V842:W842)</f>
        <v>103.4</v>
      </c>
      <c r="V842" s="15">
        <v>103.4</v>
      </c>
      <c r="W842" s="9">
        <v>0</v>
      </c>
    </row>
    <row r="843" spans="1:23" s="308" customFormat="1" ht="31.5">
      <c r="A843" s="206" t="s">
        <v>485</v>
      </c>
      <c r="B843" s="421" t="s">
        <v>1360</v>
      </c>
      <c r="C843" s="503"/>
      <c r="D843" s="385"/>
      <c r="E843" s="421" t="s">
        <v>396</v>
      </c>
      <c r="F843" s="421" t="s">
        <v>396</v>
      </c>
      <c r="G843" s="421" t="s">
        <v>486</v>
      </c>
      <c r="H843" s="385" t="s">
        <v>470</v>
      </c>
      <c r="I843" s="809"/>
      <c r="J843" s="811"/>
      <c r="K843" s="811"/>
      <c r="L843" s="15">
        <v>15</v>
      </c>
      <c r="M843" s="15">
        <v>19</v>
      </c>
      <c r="N843" s="15">
        <v>4.2</v>
      </c>
      <c r="O843" s="15">
        <f t="shared" si="469"/>
        <v>0</v>
      </c>
      <c r="P843" s="15">
        <v>0</v>
      </c>
      <c r="Q843" s="15">
        <v>0</v>
      </c>
      <c r="R843" s="15">
        <f>SUM(S843:T843)</f>
        <v>0</v>
      </c>
      <c r="S843" s="15">
        <v>0</v>
      </c>
      <c r="T843" s="15">
        <v>0</v>
      </c>
      <c r="U843" s="15">
        <f>SUM(V843:W843)</f>
        <v>0</v>
      </c>
      <c r="V843" s="15">
        <v>0</v>
      </c>
      <c r="W843" s="9">
        <v>0</v>
      </c>
    </row>
    <row r="844" spans="1:23" s="308" customFormat="1" ht="47.25">
      <c r="A844" s="206" t="s">
        <v>487</v>
      </c>
      <c r="B844" s="421" t="s">
        <v>1361</v>
      </c>
      <c r="C844" s="503"/>
      <c r="D844" s="385"/>
      <c r="E844" s="421" t="s">
        <v>264</v>
      </c>
      <c r="F844" s="421" t="s">
        <v>104</v>
      </c>
      <c r="G844" s="421" t="s">
        <v>477</v>
      </c>
      <c r="H844" s="385" t="s">
        <v>470</v>
      </c>
      <c r="I844" s="809"/>
      <c r="J844" s="811"/>
      <c r="K844" s="811"/>
      <c r="L844" s="15">
        <v>47.2</v>
      </c>
      <c r="M844" s="15">
        <v>14.2</v>
      </c>
      <c r="N844" s="15">
        <v>0</v>
      </c>
      <c r="O844" s="15">
        <f t="shared" si="469"/>
        <v>14.6</v>
      </c>
      <c r="P844" s="15">
        <v>14.6</v>
      </c>
      <c r="Q844" s="15">
        <v>0</v>
      </c>
      <c r="R844" s="15">
        <f>SUM(S844:T844)</f>
        <v>15.1</v>
      </c>
      <c r="S844" s="15">
        <v>15.1</v>
      </c>
      <c r="T844" s="15">
        <v>0</v>
      </c>
      <c r="U844" s="15">
        <f>SUM(V844:W844)</f>
        <v>15.2</v>
      </c>
      <c r="V844" s="15">
        <v>15.2</v>
      </c>
      <c r="W844" s="9">
        <v>0</v>
      </c>
    </row>
    <row r="845" spans="1:23" s="308" customFormat="1" ht="47.25">
      <c r="A845" s="206" t="s">
        <v>1362</v>
      </c>
      <c r="B845" s="394" t="s">
        <v>1363</v>
      </c>
      <c r="C845" s="503"/>
      <c r="D845" s="385"/>
      <c r="E845" s="421" t="s">
        <v>89</v>
      </c>
      <c r="F845" s="421" t="s">
        <v>369</v>
      </c>
      <c r="G845" s="421" t="s">
        <v>968</v>
      </c>
      <c r="H845" s="385" t="s">
        <v>470</v>
      </c>
      <c r="I845" s="809"/>
      <c r="J845" s="811"/>
      <c r="K845" s="811"/>
      <c r="L845" s="15">
        <v>144.5</v>
      </c>
      <c r="M845" s="15">
        <v>99.7</v>
      </c>
      <c r="N845" s="15">
        <v>99.7</v>
      </c>
      <c r="O845" s="15">
        <f t="shared" si="469"/>
        <v>102.3</v>
      </c>
      <c r="P845" s="15">
        <v>102.3</v>
      </c>
      <c r="Q845" s="15">
        <v>0</v>
      </c>
      <c r="R845" s="15">
        <f>SUM(S845:T845)</f>
        <v>106</v>
      </c>
      <c r="S845" s="15">
        <v>106</v>
      </c>
      <c r="T845" s="15">
        <v>0</v>
      </c>
      <c r="U845" s="15">
        <f>SUM(V845:W845)</f>
        <v>106.4</v>
      </c>
      <c r="V845" s="15">
        <v>106.4</v>
      </c>
      <c r="W845" s="9">
        <v>0</v>
      </c>
    </row>
    <row r="846" spans="1:23" s="308" customFormat="1" ht="31.5">
      <c r="A846" s="206" t="s">
        <v>488</v>
      </c>
      <c r="B846" s="421" t="s">
        <v>479</v>
      </c>
      <c r="C846" s="503"/>
      <c r="D846" s="385"/>
      <c r="E846" s="421" t="s">
        <v>90</v>
      </c>
      <c r="F846" s="421" t="s">
        <v>361</v>
      </c>
      <c r="G846" s="421" t="s">
        <v>979</v>
      </c>
      <c r="H846" s="385" t="s">
        <v>470</v>
      </c>
      <c r="I846" s="809"/>
      <c r="J846" s="811"/>
      <c r="K846" s="811"/>
      <c r="L846" s="15">
        <v>1142.5999999999999</v>
      </c>
      <c r="M846" s="15">
        <v>1035</v>
      </c>
      <c r="N846" s="15">
        <v>636.1</v>
      </c>
      <c r="O846" s="15">
        <f>SUM(P846:Q846)</f>
        <v>0</v>
      </c>
      <c r="P846" s="15">
        <v>0</v>
      </c>
      <c r="Q846" s="15">
        <v>0</v>
      </c>
      <c r="R846" s="15">
        <v>0</v>
      </c>
      <c r="S846" s="15">
        <v>0</v>
      </c>
      <c r="T846" s="15">
        <v>0</v>
      </c>
      <c r="U846" s="15">
        <v>0</v>
      </c>
      <c r="V846" s="15">
        <v>0</v>
      </c>
      <c r="W846" s="9">
        <v>0</v>
      </c>
    </row>
    <row r="847" spans="1:23" s="308" customFormat="1" ht="31.5">
      <c r="A847" s="206" t="s">
        <v>1364</v>
      </c>
      <c r="B847" s="421" t="s">
        <v>500</v>
      </c>
      <c r="C847" s="503"/>
      <c r="D847" s="385"/>
      <c r="E847" s="421" t="s">
        <v>396</v>
      </c>
      <c r="F847" s="421" t="s">
        <v>396</v>
      </c>
      <c r="G847" s="421" t="s">
        <v>405</v>
      </c>
      <c r="H847" s="385" t="s">
        <v>470</v>
      </c>
      <c r="I847" s="809"/>
      <c r="J847" s="811"/>
      <c r="K847" s="811"/>
      <c r="L847" s="15">
        <v>0</v>
      </c>
      <c r="M847" s="15">
        <v>0</v>
      </c>
      <c r="N847" s="15">
        <v>0</v>
      </c>
      <c r="O847" s="15">
        <f t="shared" si="469"/>
        <v>289.39999999999998</v>
      </c>
      <c r="P847" s="15">
        <v>289.39999999999998</v>
      </c>
      <c r="Q847" s="15">
        <v>0</v>
      </c>
      <c r="R847" s="15">
        <f>SUM(S847:T847)</f>
        <v>299.89999999999998</v>
      </c>
      <c r="S847" s="15">
        <v>299.89999999999998</v>
      </c>
      <c r="T847" s="15">
        <v>0</v>
      </c>
      <c r="U847" s="15">
        <v>301.10000000000002</v>
      </c>
      <c r="V847" s="15">
        <v>301.10000000000002</v>
      </c>
      <c r="W847" s="9">
        <v>0</v>
      </c>
    </row>
    <row r="848" spans="1:23" s="308" customFormat="1" ht="47.25">
      <c r="A848" s="206" t="s">
        <v>489</v>
      </c>
      <c r="B848" s="421" t="s">
        <v>1365</v>
      </c>
      <c r="C848" s="503"/>
      <c r="D848" s="385"/>
      <c r="E848" s="421" t="s">
        <v>90</v>
      </c>
      <c r="F848" s="421" t="s">
        <v>361</v>
      </c>
      <c r="G848" s="421" t="s">
        <v>287</v>
      </c>
      <c r="H848" s="385" t="s">
        <v>470</v>
      </c>
      <c r="I848" s="810"/>
      <c r="J848" s="812"/>
      <c r="K848" s="812"/>
      <c r="L848" s="15">
        <v>268.3</v>
      </c>
      <c r="M848" s="15">
        <v>0</v>
      </c>
      <c r="N848" s="15">
        <v>0</v>
      </c>
      <c r="O848" s="15">
        <v>0</v>
      </c>
      <c r="P848" s="15">
        <v>0</v>
      </c>
      <c r="Q848" s="15">
        <v>0</v>
      </c>
      <c r="R848" s="15">
        <v>0</v>
      </c>
      <c r="S848" s="15">
        <v>0</v>
      </c>
      <c r="T848" s="15">
        <v>0</v>
      </c>
      <c r="U848" s="15">
        <v>0</v>
      </c>
      <c r="V848" s="15">
        <v>0</v>
      </c>
      <c r="W848" s="9">
        <v>0</v>
      </c>
    </row>
    <row r="849" spans="1:256" s="308" customFormat="1">
      <c r="A849" s="206" t="s">
        <v>421</v>
      </c>
      <c r="B849" s="421" t="s">
        <v>467</v>
      </c>
      <c r="C849" s="503"/>
      <c r="D849" s="385"/>
      <c r="E849" s="421"/>
      <c r="F849" s="421"/>
      <c r="G849" s="421"/>
      <c r="H849" s="385">
        <v>622</v>
      </c>
      <c r="I849" s="494"/>
      <c r="J849" s="204"/>
      <c r="K849" s="385"/>
      <c r="L849" s="15">
        <f>SUM(L850:L857)</f>
        <v>2362.5</v>
      </c>
      <c r="M849" s="15">
        <f t="shared" ref="M849:W849" si="470">SUM(M850:M857)</f>
        <v>4412.7</v>
      </c>
      <c r="N849" s="15">
        <f t="shared" si="470"/>
        <v>4333</v>
      </c>
      <c r="O849" s="15">
        <f t="shared" si="470"/>
        <v>0</v>
      </c>
      <c r="P849" s="15">
        <f t="shared" si="470"/>
        <v>0</v>
      </c>
      <c r="Q849" s="15">
        <f t="shared" si="470"/>
        <v>0</v>
      </c>
      <c r="R849" s="15">
        <f t="shared" si="470"/>
        <v>0</v>
      </c>
      <c r="S849" s="15">
        <f t="shared" si="470"/>
        <v>0</v>
      </c>
      <c r="T849" s="15">
        <f t="shared" si="470"/>
        <v>0</v>
      </c>
      <c r="U849" s="15">
        <f t="shared" si="470"/>
        <v>0</v>
      </c>
      <c r="V849" s="15">
        <f t="shared" si="470"/>
        <v>0</v>
      </c>
      <c r="W849" s="15">
        <f t="shared" si="470"/>
        <v>0</v>
      </c>
    </row>
    <row r="850" spans="1:256" s="308" customFormat="1" ht="31.5">
      <c r="A850" s="206" t="s">
        <v>490</v>
      </c>
      <c r="B850" s="421" t="s">
        <v>1344</v>
      </c>
      <c r="C850" s="503"/>
      <c r="D850" s="385"/>
      <c r="E850" s="421" t="s">
        <v>103</v>
      </c>
      <c r="F850" s="421" t="s">
        <v>92</v>
      </c>
      <c r="G850" s="421" t="s">
        <v>652</v>
      </c>
      <c r="H850" s="385" t="s">
        <v>470</v>
      </c>
      <c r="I850" s="808" t="s">
        <v>1366</v>
      </c>
      <c r="J850" s="757" t="s">
        <v>1367</v>
      </c>
      <c r="K850" s="757" t="s">
        <v>1368</v>
      </c>
      <c r="L850" s="15">
        <v>14.6</v>
      </c>
      <c r="M850" s="15">
        <v>0</v>
      </c>
      <c r="N850" s="15">
        <v>0</v>
      </c>
      <c r="O850" s="15">
        <v>0</v>
      </c>
      <c r="P850" s="15">
        <v>0</v>
      </c>
      <c r="Q850" s="15">
        <v>0</v>
      </c>
      <c r="R850" s="15">
        <v>0</v>
      </c>
      <c r="S850" s="15">
        <v>0</v>
      </c>
      <c r="T850" s="15">
        <v>0</v>
      </c>
      <c r="U850" s="15">
        <v>0</v>
      </c>
      <c r="V850" s="15">
        <v>0</v>
      </c>
      <c r="W850" s="9">
        <v>0</v>
      </c>
    </row>
    <row r="851" spans="1:256" s="308" customFormat="1" ht="47.25">
      <c r="A851" s="206" t="s">
        <v>491</v>
      </c>
      <c r="B851" s="421" t="s">
        <v>482</v>
      </c>
      <c r="C851" s="503"/>
      <c r="D851" s="385"/>
      <c r="E851" s="421" t="s">
        <v>104</v>
      </c>
      <c r="F851" s="421" t="s">
        <v>103</v>
      </c>
      <c r="G851" s="421" t="s">
        <v>401</v>
      </c>
      <c r="H851" s="385" t="s">
        <v>470</v>
      </c>
      <c r="I851" s="809"/>
      <c r="J851" s="811"/>
      <c r="K851" s="811"/>
      <c r="L851" s="15">
        <v>37.4</v>
      </c>
      <c r="M851" s="15">
        <v>81.5</v>
      </c>
      <c r="N851" s="15">
        <v>80.3</v>
      </c>
      <c r="O851" s="15">
        <v>0</v>
      </c>
      <c r="P851" s="15">
        <v>0</v>
      </c>
      <c r="Q851" s="15">
        <v>0</v>
      </c>
      <c r="R851" s="15">
        <v>0</v>
      </c>
      <c r="S851" s="15">
        <v>0</v>
      </c>
      <c r="T851" s="15">
        <v>0</v>
      </c>
      <c r="U851" s="15">
        <v>0</v>
      </c>
      <c r="V851" s="15">
        <v>0</v>
      </c>
      <c r="W851" s="9">
        <v>0</v>
      </c>
    </row>
    <row r="852" spans="1:256" s="308" customFormat="1" ht="31.5">
      <c r="A852" s="206" t="s">
        <v>492</v>
      </c>
      <c r="B852" s="421" t="s">
        <v>484</v>
      </c>
      <c r="C852" s="503"/>
      <c r="D852" s="385"/>
      <c r="E852" s="421" t="s">
        <v>396</v>
      </c>
      <c r="F852" s="421" t="s">
        <v>396</v>
      </c>
      <c r="G852" s="421" t="s">
        <v>980</v>
      </c>
      <c r="H852" s="385" t="s">
        <v>470</v>
      </c>
      <c r="I852" s="809"/>
      <c r="J852" s="811"/>
      <c r="K852" s="811"/>
      <c r="L852" s="15">
        <v>8.6999999999999993</v>
      </c>
      <c r="M852" s="15">
        <v>35.200000000000003</v>
      </c>
      <c r="N852" s="15">
        <v>0</v>
      </c>
      <c r="O852" s="15">
        <v>0</v>
      </c>
      <c r="P852" s="15">
        <v>0</v>
      </c>
      <c r="Q852" s="15">
        <v>0</v>
      </c>
      <c r="R852" s="15">
        <v>0</v>
      </c>
      <c r="S852" s="15">
        <v>0</v>
      </c>
      <c r="T852" s="15">
        <v>0</v>
      </c>
      <c r="U852" s="15">
        <v>0</v>
      </c>
      <c r="V852" s="15">
        <v>0</v>
      </c>
      <c r="W852" s="9">
        <v>0</v>
      </c>
    </row>
    <row r="853" spans="1:256" s="308" customFormat="1" ht="31.5">
      <c r="A853" s="206" t="s">
        <v>493</v>
      </c>
      <c r="B853" s="421" t="s">
        <v>494</v>
      </c>
      <c r="C853" s="503"/>
      <c r="D853" s="385"/>
      <c r="E853" s="421" t="s">
        <v>396</v>
      </c>
      <c r="F853" s="421" t="s">
        <v>396</v>
      </c>
      <c r="G853" s="421" t="s">
        <v>405</v>
      </c>
      <c r="H853" s="385" t="s">
        <v>470</v>
      </c>
      <c r="I853" s="809"/>
      <c r="J853" s="811"/>
      <c r="K853" s="811"/>
      <c r="L853" s="15">
        <v>22.6</v>
      </c>
      <c r="M853" s="15">
        <v>0</v>
      </c>
      <c r="N853" s="15">
        <v>0</v>
      </c>
      <c r="O853" s="15">
        <f>SUM(P853:Q853)</f>
        <v>0</v>
      </c>
      <c r="P853" s="15">
        <v>0</v>
      </c>
      <c r="Q853" s="15">
        <v>0</v>
      </c>
      <c r="R853" s="15">
        <f>SUM(S853:T853)</f>
        <v>0</v>
      </c>
      <c r="S853" s="15">
        <v>0</v>
      </c>
      <c r="T853" s="15">
        <v>0</v>
      </c>
      <c r="U853" s="15">
        <f>SUM(V853:W853)</f>
        <v>0</v>
      </c>
      <c r="V853" s="15">
        <v>0</v>
      </c>
      <c r="W853" s="9">
        <v>0</v>
      </c>
    </row>
    <row r="854" spans="1:256" s="308" customFormat="1" ht="47.25">
      <c r="A854" s="206" t="s">
        <v>1369</v>
      </c>
      <c r="B854" s="403" t="s">
        <v>1363</v>
      </c>
      <c r="C854" s="503"/>
      <c r="D854" s="385"/>
      <c r="E854" s="421" t="s">
        <v>89</v>
      </c>
      <c r="F854" s="421" t="s">
        <v>369</v>
      </c>
      <c r="G854" s="421" t="s">
        <v>968</v>
      </c>
      <c r="H854" s="385" t="s">
        <v>470</v>
      </c>
      <c r="I854" s="809"/>
      <c r="J854" s="811"/>
      <c r="K854" s="811"/>
      <c r="L854" s="15">
        <v>0</v>
      </c>
      <c r="M854" s="15">
        <v>11</v>
      </c>
      <c r="N854" s="15">
        <v>11</v>
      </c>
      <c r="O854" s="15">
        <v>0</v>
      </c>
      <c r="P854" s="15">
        <v>0</v>
      </c>
      <c r="Q854" s="15">
        <v>0</v>
      </c>
      <c r="R854" s="15">
        <v>0</v>
      </c>
      <c r="S854" s="15">
        <v>0</v>
      </c>
      <c r="T854" s="15">
        <v>0</v>
      </c>
      <c r="U854" s="15">
        <v>0</v>
      </c>
      <c r="V854" s="15">
        <v>0</v>
      </c>
      <c r="W854" s="9">
        <v>0</v>
      </c>
    </row>
    <row r="855" spans="1:256" s="308" customFormat="1" ht="31.5">
      <c r="A855" s="206" t="s">
        <v>1370</v>
      </c>
      <c r="B855" s="421" t="s">
        <v>496</v>
      </c>
      <c r="C855" s="503"/>
      <c r="D855" s="385"/>
      <c r="E855" s="421" t="s">
        <v>90</v>
      </c>
      <c r="F855" s="421" t="s">
        <v>361</v>
      </c>
      <c r="G855" s="421" t="s">
        <v>979</v>
      </c>
      <c r="H855" s="385" t="s">
        <v>470</v>
      </c>
      <c r="I855" s="810"/>
      <c r="J855" s="812"/>
      <c r="K855" s="812"/>
      <c r="L855" s="15">
        <v>2279.1999999999998</v>
      </c>
      <c r="M855" s="15">
        <v>4135</v>
      </c>
      <c r="N855" s="15">
        <v>4131.7</v>
      </c>
      <c r="O855" s="15">
        <f>SUM(P855:Q855)</f>
        <v>0</v>
      </c>
      <c r="P855" s="15">
        <v>0</v>
      </c>
      <c r="Q855" s="15">
        <v>0</v>
      </c>
      <c r="R855" s="15">
        <f>SUM(S855:T855)</f>
        <v>0</v>
      </c>
      <c r="S855" s="15">
        <v>0</v>
      </c>
      <c r="T855" s="15">
        <v>0</v>
      </c>
      <c r="U855" s="15">
        <f>SUM(V855:W855)</f>
        <v>0</v>
      </c>
      <c r="V855" s="15">
        <v>0</v>
      </c>
      <c r="W855" s="9">
        <v>0</v>
      </c>
    </row>
    <row r="856" spans="1:256" s="308" customFormat="1" ht="126">
      <c r="A856" s="206" t="s">
        <v>495</v>
      </c>
      <c r="B856" s="421" t="s">
        <v>1371</v>
      </c>
      <c r="C856" s="503"/>
      <c r="D856" s="385"/>
      <c r="E856" s="421" t="s">
        <v>90</v>
      </c>
      <c r="F856" s="421" t="s">
        <v>361</v>
      </c>
      <c r="G856" s="421" t="s">
        <v>222</v>
      </c>
      <c r="H856" s="385" t="s">
        <v>470</v>
      </c>
      <c r="I856" s="396" t="s">
        <v>1372</v>
      </c>
      <c r="J856" s="421" t="s">
        <v>1373</v>
      </c>
      <c r="K856" s="385" t="s">
        <v>1374</v>
      </c>
      <c r="L856" s="15">
        <v>0</v>
      </c>
      <c r="M856" s="15">
        <v>110</v>
      </c>
      <c r="N856" s="15">
        <v>110</v>
      </c>
      <c r="O856" s="15">
        <v>0</v>
      </c>
      <c r="P856" s="15">
        <v>0</v>
      </c>
      <c r="Q856" s="15">
        <v>0</v>
      </c>
      <c r="R856" s="15">
        <v>0</v>
      </c>
      <c r="S856" s="15">
        <v>0</v>
      </c>
      <c r="T856" s="15">
        <v>0</v>
      </c>
      <c r="U856" s="15">
        <v>0</v>
      </c>
      <c r="V856" s="15">
        <v>0</v>
      </c>
      <c r="W856" s="9">
        <v>0</v>
      </c>
    </row>
    <row r="857" spans="1:256" s="308" customFormat="1" ht="110.25">
      <c r="A857" s="504" t="s">
        <v>1375</v>
      </c>
      <c r="B857" s="82" t="s">
        <v>1376</v>
      </c>
      <c r="C857" s="505"/>
      <c r="D857" s="397"/>
      <c r="E857" s="82" t="s">
        <v>90</v>
      </c>
      <c r="F857" s="82" t="s">
        <v>361</v>
      </c>
      <c r="G857" s="82" t="s">
        <v>1028</v>
      </c>
      <c r="H857" s="397" t="s">
        <v>470</v>
      </c>
      <c r="I857" s="396" t="s">
        <v>1377</v>
      </c>
      <c r="J857" s="385" t="s">
        <v>1378</v>
      </c>
      <c r="K857" s="385" t="s">
        <v>1379</v>
      </c>
      <c r="L857" s="15">
        <v>0</v>
      </c>
      <c r="M857" s="15">
        <v>40</v>
      </c>
      <c r="N857" s="15">
        <v>0</v>
      </c>
      <c r="O857" s="15">
        <v>0</v>
      </c>
      <c r="P857" s="15">
        <v>0</v>
      </c>
      <c r="Q857" s="15">
        <v>0</v>
      </c>
      <c r="R857" s="15">
        <v>0</v>
      </c>
      <c r="S857" s="15">
        <v>0</v>
      </c>
      <c r="T857" s="15">
        <v>0</v>
      </c>
      <c r="U857" s="15">
        <v>0</v>
      </c>
      <c r="V857" s="15">
        <v>0</v>
      </c>
      <c r="W857" s="9">
        <v>0</v>
      </c>
    </row>
    <row r="858" spans="1:256" s="308" customFormat="1">
      <c r="A858" s="206" t="s">
        <v>422</v>
      </c>
      <c r="B858" s="421" t="s">
        <v>468</v>
      </c>
      <c r="C858" s="503"/>
      <c r="D858" s="385"/>
      <c r="E858" s="421"/>
      <c r="F858" s="421"/>
      <c r="G858" s="421"/>
      <c r="H858" s="385">
        <v>622</v>
      </c>
      <c r="I858" s="494"/>
      <c r="J858" s="204"/>
      <c r="K858" s="385"/>
      <c r="L858" s="15">
        <f>SUM(L859:L863)</f>
        <v>1137.5</v>
      </c>
      <c r="M858" s="15">
        <f t="shared" ref="M858:W858" si="471">SUM(M859:M863)</f>
        <v>776.5</v>
      </c>
      <c r="N858" s="15">
        <f t="shared" si="471"/>
        <v>407.70000000000005</v>
      </c>
      <c r="O858" s="15">
        <f t="shared" si="471"/>
        <v>637.70000000000005</v>
      </c>
      <c r="P858" s="15">
        <f t="shared" si="471"/>
        <v>637.70000000000005</v>
      </c>
      <c r="Q858" s="15">
        <f t="shared" si="471"/>
        <v>0</v>
      </c>
      <c r="R858" s="15">
        <f t="shared" si="471"/>
        <v>675.6</v>
      </c>
      <c r="S858" s="15">
        <f t="shared" si="471"/>
        <v>675.6</v>
      </c>
      <c r="T858" s="15">
        <f t="shared" si="471"/>
        <v>0</v>
      </c>
      <c r="U858" s="15">
        <f t="shared" si="471"/>
        <v>679.7</v>
      </c>
      <c r="V858" s="15">
        <f t="shared" si="471"/>
        <v>679.7</v>
      </c>
      <c r="W858" s="15">
        <f t="shared" si="471"/>
        <v>0</v>
      </c>
    </row>
    <row r="859" spans="1:256" s="308" customFormat="1" ht="31.5">
      <c r="A859" s="206" t="s">
        <v>497</v>
      </c>
      <c r="B859" s="421" t="s">
        <v>1344</v>
      </c>
      <c r="C859" s="503"/>
      <c r="D859" s="385"/>
      <c r="E859" s="421" t="s">
        <v>103</v>
      </c>
      <c r="F859" s="421" t="s">
        <v>92</v>
      </c>
      <c r="G859" s="421" t="s">
        <v>652</v>
      </c>
      <c r="H859" s="385" t="s">
        <v>470</v>
      </c>
      <c r="I859" s="808" t="s">
        <v>1380</v>
      </c>
      <c r="J859" s="757" t="s">
        <v>1381</v>
      </c>
      <c r="K859" s="757" t="s">
        <v>1382</v>
      </c>
      <c r="L859" s="15">
        <v>281.7</v>
      </c>
      <c r="M859" s="15">
        <v>260.3</v>
      </c>
      <c r="N859" s="15">
        <v>105</v>
      </c>
      <c r="O859" s="15">
        <f>SUM(P859:Q859)</f>
        <v>308</v>
      </c>
      <c r="P859" s="15">
        <v>308</v>
      </c>
      <c r="Q859" s="15">
        <v>0</v>
      </c>
      <c r="R859" s="15">
        <f>SUM(S859:T859)</f>
        <v>319.2</v>
      </c>
      <c r="S859" s="15">
        <v>319.2</v>
      </c>
      <c r="T859" s="15">
        <v>0</v>
      </c>
      <c r="U859" s="15">
        <f>SUM(V859:W859)</f>
        <v>320.39999999999998</v>
      </c>
      <c r="V859" s="15">
        <v>320.39999999999998</v>
      </c>
      <c r="W859" s="9">
        <v>0</v>
      </c>
    </row>
    <row r="860" spans="1:256" s="308" customFormat="1" ht="31.5">
      <c r="A860" s="206" t="s">
        <v>498</v>
      </c>
      <c r="B860" s="421" t="s">
        <v>484</v>
      </c>
      <c r="C860" s="503"/>
      <c r="D860" s="385"/>
      <c r="E860" s="421" t="s">
        <v>396</v>
      </c>
      <c r="F860" s="421" t="s">
        <v>396</v>
      </c>
      <c r="G860" s="421" t="s">
        <v>980</v>
      </c>
      <c r="H860" s="385" t="s">
        <v>470</v>
      </c>
      <c r="I860" s="809"/>
      <c r="J860" s="811"/>
      <c r="K860" s="811"/>
      <c r="L860" s="15">
        <v>108.5</v>
      </c>
      <c r="M860" s="15">
        <v>61.9</v>
      </c>
      <c r="N860" s="15">
        <v>61.9</v>
      </c>
      <c r="O860" s="15">
        <f>SUM(P860:Q860)</f>
        <v>100</v>
      </c>
      <c r="P860" s="15">
        <v>100</v>
      </c>
      <c r="Q860" s="15">
        <v>0</v>
      </c>
      <c r="R860" s="15">
        <f>SUM(S860:T860)</f>
        <v>118.3</v>
      </c>
      <c r="S860" s="15">
        <v>118.3</v>
      </c>
      <c r="T860" s="15">
        <v>0</v>
      </c>
      <c r="U860" s="15">
        <f>SUM(V860:W860)</f>
        <v>120.3</v>
      </c>
      <c r="V860" s="15">
        <v>120.3</v>
      </c>
      <c r="W860" s="9">
        <v>0</v>
      </c>
    </row>
    <row r="861" spans="1:256" s="308" customFormat="1" ht="31.5">
      <c r="A861" s="206" t="s">
        <v>499</v>
      </c>
      <c r="B861" s="421" t="s">
        <v>475</v>
      </c>
      <c r="C861" s="503"/>
      <c r="D861" s="385"/>
      <c r="E861" s="421" t="s">
        <v>396</v>
      </c>
      <c r="F861" s="421" t="s">
        <v>396</v>
      </c>
      <c r="G861" s="421" t="s">
        <v>486</v>
      </c>
      <c r="H861" s="385" t="s">
        <v>470</v>
      </c>
      <c r="I861" s="809"/>
      <c r="J861" s="811"/>
      <c r="K861" s="811"/>
      <c r="L861" s="15">
        <v>220.8</v>
      </c>
      <c r="M861" s="15">
        <v>216.8</v>
      </c>
      <c r="N861" s="15">
        <v>3.3</v>
      </c>
      <c r="O861" s="15">
        <f>SUM(P861:Q861)</f>
        <v>229.7</v>
      </c>
      <c r="P861" s="15">
        <v>229.7</v>
      </c>
      <c r="Q861" s="15">
        <v>0</v>
      </c>
      <c r="R861" s="15">
        <f>SUM(S861:T861)</f>
        <v>238.1</v>
      </c>
      <c r="S861" s="15">
        <v>238.1</v>
      </c>
      <c r="T861" s="15">
        <v>0</v>
      </c>
      <c r="U861" s="15">
        <f>SUM(V861:W861)</f>
        <v>239</v>
      </c>
      <c r="V861" s="15">
        <v>239</v>
      </c>
      <c r="W861" s="9">
        <v>0</v>
      </c>
    </row>
    <row r="862" spans="1:256" s="308" customFormat="1" ht="31.5">
      <c r="A862" s="206" t="s">
        <v>1383</v>
      </c>
      <c r="B862" s="421" t="s">
        <v>500</v>
      </c>
      <c r="C862" s="503"/>
      <c r="D862" s="385"/>
      <c r="E862" s="421" t="s">
        <v>396</v>
      </c>
      <c r="F862" s="421" t="s">
        <v>396</v>
      </c>
      <c r="G862" s="421" t="s">
        <v>405</v>
      </c>
      <c r="H862" s="385" t="s">
        <v>470</v>
      </c>
      <c r="I862" s="809"/>
      <c r="J862" s="811"/>
      <c r="K862" s="811"/>
      <c r="L862" s="15">
        <v>229.4</v>
      </c>
      <c r="M862" s="15">
        <v>0</v>
      </c>
      <c r="N862" s="15">
        <v>0</v>
      </c>
      <c r="O862" s="15">
        <v>0</v>
      </c>
      <c r="P862" s="15">
        <v>0</v>
      </c>
      <c r="Q862" s="15">
        <v>0</v>
      </c>
      <c r="R862" s="15">
        <v>0</v>
      </c>
      <c r="S862" s="15">
        <v>0</v>
      </c>
      <c r="T862" s="15">
        <v>0</v>
      </c>
      <c r="U862" s="15">
        <v>0</v>
      </c>
      <c r="V862" s="15">
        <v>0</v>
      </c>
      <c r="W862" s="9">
        <v>0</v>
      </c>
    </row>
    <row r="863" spans="1:256" s="308" customFormat="1" ht="31.5">
      <c r="A863" s="206" t="s">
        <v>501</v>
      </c>
      <c r="B863" s="421" t="s">
        <v>479</v>
      </c>
      <c r="C863" s="503"/>
      <c r="D863" s="385"/>
      <c r="E863" s="421" t="s">
        <v>90</v>
      </c>
      <c r="F863" s="421" t="s">
        <v>361</v>
      </c>
      <c r="G863" s="421" t="s">
        <v>979</v>
      </c>
      <c r="H863" s="385" t="s">
        <v>470</v>
      </c>
      <c r="I863" s="809"/>
      <c r="J863" s="811"/>
      <c r="K863" s="811"/>
      <c r="L863" s="15">
        <v>297.10000000000002</v>
      </c>
      <c r="M863" s="15">
        <v>237.5</v>
      </c>
      <c r="N863" s="15">
        <v>237.5</v>
      </c>
      <c r="O863" s="15">
        <f>SUM(P863:Q863)</f>
        <v>0</v>
      </c>
      <c r="P863" s="15">
        <v>0</v>
      </c>
      <c r="Q863" s="15">
        <v>0</v>
      </c>
      <c r="R863" s="15">
        <f>SUM(S863:T863)</f>
        <v>0</v>
      </c>
      <c r="S863" s="15">
        <v>0</v>
      </c>
      <c r="T863" s="15">
        <v>0</v>
      </c>
      <c r="U863" s="15">
        <f>SUM(V863:W863)</f>
        <v>0</v>
      </c>
      <c r="V863" s="15">
        <v>0</v>
      </c>
      <c r="W863" s="9">
        <v>0</v>
      </c>
    </row>
    <row r="864" spans="1:256" s="29" customFormat="1">
      <c r="A864" s="136" t="s">
        <v>57</v>
      </c>
      <c r="B864" s="897" t="s">
        <v>32</v>
      </c>
      <c r="C864" s="898"/>
      <c r="D864" s="898"/>
      <c r="E864" s="898"/>
      <c r="F864" s="898"/>
      <c r="G864" s="898"/>
      <c r="H864" s="898"/>
      <c r="I864" s="898"/>
      <c r="J864" s="898"/>
      <c r="K864" s="899"/>
      <c r="L864" s="142">
        <f>SUM(L865:L870)</f>
        <v>3616.3</v>
      </c>
      <c r="M864" s="142">
        <f t="shared" ref="M864:W864" si="472">SUM(M865:M870)</f>
        <v>1230.5999999999999</v>
      </c>
      <c r="N864" s="142">
        <f t="shared" si="472"/>
        <v>0</v>
      </c>
      <c r="O864" s="142">
        <f t="shared" si="472"/>
        <v>102.8</v>
      </c>
      <c r="P864" s="142">
        <f t="shared" si="472"/>
        <v>102.8</v>
      </c>
      <c r="Q864" s="142">
        <f t="shared" si="472"/>
        <v>0</v>
      </c>
      <c r="R864" s="142">
        <f t="shared" si="472"/>
        <v>104.80000000000001</v>
      </c>
      <c r="S864" s="142">
        <f t="shared" si="472"/>
        <v>104.80000000000001</v>
      </c>
      <c r="T864" s="142">
        <f t="shared" si="472"/>
        <v>0</v>
      </c>
      <c r="U864" s="142">
        <f t="shared" si="472"/>
        <v>104.9</v>
      </c>
      <c r="V864" s="142">
        <f t="shared" si="472"/>
        <v>104.9</v>
      </c>
      <c r="W864" s="142">
        <f t="shared" si="472"/>
        <v>0</v>
      </c>
      <c r="X864" s="143"/>
      <c r="Y864" s="143"/>
      <c r="Z864" s="143"/>
      <c r="AA864" s="143"/>
      <c r="AB864" s="143"/>
      <c r="AC864" s="143"/>
      <c r="AD864" s="143"/>
      <c r="AE864" s="143"/>
      <c r="AF864" s="143"/>
      <c r="AG864" s="143"/>
      <c r="AH864" s="143"/>
      <c r="AI864" s="143"/>
      <c r="AJ864" s="143"/>
      <c r="AK864" s="143"/>
      <c r="AL864" s="143"/>
      <c r="AM864" s="143"/>
      <c r="AN864" s="143"/>
      <c r="AO864" s="143"/>
      <c r="AP864" s="143"/>
      <c r="AQ864" s="143"/>
      <c r="AR864" s="143"/>
      <c r="AS864" s="143"/>
      <c r="AT864" s="143"/>
      <c r="AU864" s="143"/>
      <c r="AV864" s="143"/>
      <c r="AW864" s="143"/>
      <c r="AX864" s="143"/>
      <c r="AY864" s="143"/>
      <c r="AZ864" s="143"/>
      <c r="BA864" s="143"/>
      <c r="BB864" s="143"/>
      <c r="BC864" s="143"/>
      <c r="BD864" s="143"/>
      <c r="BE864" s="143"/>
      <c r="BF864" s="143"/>
      <c r="BG864" s="143"/>
      <c r="BH864" s="143"/>
      <c r="BI864" s="143"/>
      <c r="BJ864" s="143"/>
      <c r="BK864" s="143"/>
      <c r="BL864" s="143"/>
      <c r="BM864" s="143"/>
      <c r="BN864" s="143"/>
      <c r="BO864" s="143"/>
      <c r="BP864" s="143"/>
      <c r="BQ864" s="143"/>
      <c r="BR864" s="143"/>
      <c r="BS864" s="143"/>
      <c r="BT864" s="143"/>
      <c r="BU864" s="143"/>
      <c r="BV864" s="143"/>
      <c r="BW864" s="143"/>
      <c r="BX864" s="143"/>
      <c r="BY864" s="143"/>
      <c r="BZ864" s="143"/>
      <c r="CA864" s="143"/>
      <c r="CB864" s="143"/>
      <c r="CC864" s="143"/>
      <c r="CD864" s="143"/>
      <c r="CE864" s="143"/>
      <c r="CF864" s="143"/>
      <c r="CG864" s="143"/>
      <c r="CH864" s="143"/>
      <c r="CI864" s="143"/>
      <c r="CJ864" s="143"/>
      <c r="CK864" s="143"/>
      <c r="CL864" s="143"/>
      <c r="CM864" s="143"/>
      <c r="CN864" s="143"/>
      <c r="CO864" s="143"/>
      <c r="CP864" s="143"/>
      <c r="CQ864" s="143"/>
      <c r="CR864" s="143"/>
      <c r="CS864" s="143"/>
      <c r="CT864" s="143"/>
      <c r="CU864" s="143"/>
      <c r="CV864" s="143"/>
      <c r="CW864" s="143"/>
      <c r="CX864" s="143"/>
      <c r="CY864" s="143"/>
      <c r="CZ864" s="143"/>
      <c r="DA864" s="143"/>
      <c r="DB864" s="143"/>
      <c r="DC864" s="143"/>
      <c r="DD864" s="143"/>
      <c r="DE864" s="143"/>
      <c r="DF864" s="143"/>
      <c r="DG864" s="143"/>
      <c r="DH864" s="143"/>
      <c r="DI864" s="143"/>
      <c r="DJ864" s="143"/>
      <c r="DK864" s="143"/>
      <c r="DL864" s="143"/>
      <c r="DM864" s="143"/>
      <c r="DN864" s="143"/>
      <c r="DO864" s="143"/>
      <c r="DP864" s="143"/>
      <c r="DQ864" s="143"/>
      <c r="DR864" s="143"/>
      <c r="DS864" s="143"/>
      <c r="DT864" s="143"/>
      <c r="DU864" s="143"/>
      <c r="DV864" s="143"/>
      <c r="DW864" s="143"/>
      <c r="DX864" s="143"/>
      <c r="DY864" s="143"/>
      <c r="DZ864" s="143"/>
      <c r="EA864" s="143"/>
      <c r="EB864" s="143"/>
      <c r="EC864" s="143"/>
      <c r="ED864" s="143"/>
      <c r="EE864" s="143"/>
      <c r="EF864" s="143"/>
      <c r="EG864" s="143"/>
      <c r="EH864" s="143"/>
      <c r="EI864" s="143"/>
      <c r="EJ864" s="143"/>
      <c r="EK864" s="143"/>
      <c r="EL864" s="143"/>
      <c r="EM864" s="143"/>
      <c r="EN864" s="143"/>
      <c r="EO864" s="143"/>
      <c r="EP864" s="143"/>
      <c r="EQ864" s="143"/>
      <c r="ER864" s="143"/>
      <c r="ES864" s="143"/>
      <c r="ET864" s="143"/>
      <c r="EU864" s="143"/>
      <c r="EV864" s="143"/>
      <c r="EW864" s="143"/>
      <c r="EX864" s="143"/>
      <c r="EY864" s="143"/>
      <c r="EZ864" s="143"/>
      <c r="FA864" s="143"/>
      <c r="FB864" s="143"/>
      <c r="FC864" s="143"/>
      <c r="FD864" s="143"/>
      <c r="FE864" s="143"/>
      <c r="FF864" s="143"/>
      <c r="FG864" s="143"/>
      <c r="FH864" s="143"/>
      <c r="FI864" s="143"/>
      <c r="FJ864" s="143"/>
      <c r="FK864" s="143"/>
      <c r="FL864" s="143"/>
      <c r="FM864" s="143"/>
      <c r="FN864" s="143"/>
      <c r="FO864" s="143"/>
      <c r="FP864" s="143"/>
      <c r="FQ864" s="143"/>
      <c r="FR864" s="143"/>
      <c r="FS864" s="143"/>
      <c r="FT864" s="143"/>
      <c r="FU864" s="143"/>
      <c r="FV864" s="143"/>
      <c r="FW864" s="143"/>
      <c r="FX864" s="143"/>
      <c r="FY864" s="143"/>
      <c r="FZ864" s="143"/>
      <c r="GA864" s="143"/>
      <c r="GB864" s="143"/>
      <c r="GC864" s="143"/>
      <c r="GD864" s="143"/>
      <c r="GE864" s="143"/>
      <c r="GF864" s="143"/>
      <c r="GG864" s="143"/>
      <c r="GH864" s="143"/>
      <c r="GI864" s="143"/>
      <c r="GJ864" s="143"/>
      <c r="GK864" s="143"/>
      <c r="GL864" s="143"/>
      <c r="GM864" s="143"/>
      <c r="GN864" s="143"/>
      <c r="GO864" s="143"/>
      <c r="GP864" s="143"/>
      <c r="GQ864" s="143"/>
      <c r="GR864" s="143"/>
      <c r="GS864" s="143"/>
      <c r="GT864" s="143"/>
      <c r="GU864" s="143"/>
      <c r="GV864" s="143"/>
      <c r="GW864" s="143"/>
      <c r="GX864" s="143"/>
      <c r="GY864" s="143"/>
      <c r="GZ864" s="143"/>
      <c r="HA864" s="143"/>
      <c r="HB864" s="143"/>
      <c r="HC864" s="143"/>
      <c r="HD864" s="143"/>
      <c r="HE864" s="143"/>
      <c r="HF864" s="143"/>
      <c r="HG864" s="143"/>
      <c r="HH864" s="143"/>
      <c r="HI864" s="143"/>
      <c r="HJ864" s="143"/>
      <c r="HK864" s="143"/>
      <c r="HL864" s="143"/>
      <c r="HM864" s="143"/>
      <c r="HN864" s="143"/>
      <c r="HO864" s="143"/>
      <c r="HP864" s="143"/>
      <c r="HQ864" s="143"/>
      <c r="HR864" s="143"/>
      <c r="HS864" s="143"/>
      <c r="HT864" s="143"/>
      <c r="HU864" s="143"/>
      <c r="HV864" s="143"/>
      <c r="HW864" s="143"/>
      <c r="HX864" s="143"/>
      <c r="HY864" s="143"/>
      <c r="HZ864" s="143"/>
      <c r="IA864" s="143"/>
      <c r="IB864" s="143"/>
      <c r="IC864" s="143"/>
      <c r="ID864" s="143"/>
      <c r="IE864" s="143"/>
      <c r="IF864" s="143"/>
      <c r="IG864" s="143"/>
      <c r="IH864" s="143"/>
      <c r="II864" s="143"/>
      <c r="IJ864" s="143"/>
      <c r="IK864" s="143"/>
      <c r="IL864" s="143"/>
      <c r="IM864" s="143"/>
      <c r="IN864" s="143"/>
      <c r="IO864" s="143"/>
      <c r="IP864" s="143"/>
      <c r="IQ864" s="143"/>
      <c r="IR864" s="143"/>
      <c r="IS864" s="143"/>
      <c r="IT864" s="143"/>
      <c r="IU864" s="143"/>
      <c r="IV864" s="143"/>
    </row>
    <row r="865" spans="1:256" s="310" customFormat="1" ht="110.25">
      <c r="A865" s="368" t="s">
        <v>17</v>
      </c>
      <c r="B865" s="421" t="s">
        <v>502</v>
      </c>
      <c r="C865" s="204"/>
      <c r="D865" s="385"/>
      <c r="E865" s="421" t="s">
        <v>104</v>
      </c>
      <c r="F865" s="421" t="s">
        <v>103</v>
      </c>
      <c r="G865" s="421" t="s">
        <v>805</v>
      </c>
      <c r="H865" s="385" t="s">
        <v>1384</v>
      </c>
      <c r="I865" s="396" t="s">
        <v>1385</v>
      </c>
      <c r="J865" s="385" t="s">
        <v>503</v>
      </c>
      <c r="K865" s="385" t="s">
        <v>1386</v>
      </c>
      <c r="L865" s="15">
        <v>44.7</v>
      </c>
      <c r="M865" s="15">
        <v>44.8</v>
      </c>
      <c r="N865" s="15">
        <v>0</v>
      </c>
      <c r="O865" s="15">
        <f>SUM(P865:Q865)</f>
        <v>46</v>
      </c>
      <c r="P865" s="15">
        <v>46</v>
      </c>
      <c r="Q865" s="15">
        <v>0</v>
      </c>
      <c r="R865" s="15">
        <f>SUM(S865:T865)</f>
        <v>47.7</v>
      </c>
      <c r="S865" s="15">
        <v>47.7</v>
      </c>
      <c r="T865" s="15">
        <v>0</v>
      </c>
      <c r="U865" s="15">
        <f>SUM(V865:W865)</f>
        <v>47.8</v>
      </c>
      <c r="V865" s="15">
        <v>47.8</v>
      </c>
      <c r="W865" s="9">
        <v>0</v>
      </c>
    </row>
    <row r="866" spans="1:256" s="310" customFormat="1" ht="78.75">
      <c r="A866" s="368" t="s">
        <v>18</v>
      </c>
      <c r="B866" s="421" t="s">
        <v>506</v>
      </c>
      <c r="C866" s="204"/>
      <c r="D866" s="385"/>
      <c r="E866" s="421" t="s">
        <v>396</v>
      </c>
      <c r="F866" s="421" t="s">
        <v>396</v>
      </c>
      <c r="G866" s="421" t="s">
        <v>980</v>
      </c>
      <c r="H866" s="385" t="s">
        <v>1387</v>
      </c>
      <c r="I866" s="396" t="s">
        <v>504</v>
      </c>
      <c r="J866" s="204" t="s">
        <v>505</v>
      </c>
      <c r="K866" s="385" t="s">
        <v>1388</v>
      </c>
      <c r="L866" s="15">
        <v>180</v>
      </c>
      <c r="M866" s="15">
        <v>10</v>
      </c>
      <c r="N866" s="15">
        <v>0</v>
      </c>
      <c r="O866" s="15">
        <f>SUM(P866:Q866)</f>
        <v>0</v>
      </c>
      <c r="P866" s="15">
        <v>0</v>
      </c>
      <c r="Q866" s="15">
        <v>0</v>
      </c>
      <c r="R866" s="15">
        <f>SUM(S866:T866)</f>
        <v>0</v>
      </c>
      <c r="S866" s="15">
        <v>0</v>
      </c>
      <c r="T866" s="15">
        <v>0</v>
      </c>
      <c r="U866" s="15">
        <f>SUM(V866:W866)</f>
        <v>0</v>
      </c>
      <c r="V866" s="15">
        <v>0</v>
      </c>
      <c r="W866" s="9">
        <v>0</v>
      </c>
    </row>
    <row r="867" spans="1:256" s="310" customFormat="1" ht="78.75">
      <c r="A867" s="368" t="s">
        <v>855</v>
      </c>
      <c r="B867" s="421" t="s">
        <v>507</v>
      </c>
      <c r="C867" s="204"/>
      <c r="D867" s="385"/>
      <c r="E867" s="421" t="s">
        <v>396</v>
      </c>
      <c r="F867" s="421" t="s">
        <v>396</v>
      </c>
      <c r="G867" s="421" t="s">
        <v>486</v>
      </c>
      <c r="H867" s="385" t="s">
        <v>1387</v>
      </c>
      <c r="I867" s="396" t="s">
        <v>504</v>
      </c>
      <c r="J867" s="204" t="s">
        <v>505</v>
      </c>
      <c r="K867" s="385" t="s">
        <v>1388</v>
      </c>
      <c r="L867" s="15">
        <v>13.5</v>
      </c>
      <c r="M867" s="15">
        <v>0</v>
      </c>
      <c r="N867" s="15">
        <v>0</v>
      </c>
      <c r="O867" s="15">
        <v>0</v>
      </c>
      <c r="P867" s="15">
        <v>0</v>
      </c>
      <c r="Q867" s="15">
        <v>0</v>
      </c>
      <c r="R867" s="15">
        <v>0</v>
      </c>
      <c r="S867" s="15">
        <v>0</v>
      </c>
      <c r="T867" s="15">
        <v>0</v>
      </c>
      <c r="U867" s="15">
        <v>0</v>
      </c>
      <c r="V867" s="15">
        <v>0</v>
      </c>
      <c r="W867" s="9">
        <v>0</v>
      </c>
    </row>
    <row r="868" spans="1:256" s="310" customFormat="1" ht="78.75">
      <c r="A868" s="368" t="s">
        <v>23</v>
      </c>
      <c r="B868" s="421" t="s">
        <v>508</v>
      </c>
      <c r="C868" s="204"/>
      <c r="D868" s="385"/>
      <c r="E868" s="421" t="s">
        <v>396</v>
      </c>
      <c r="F868" s="421" t="s">
        <v>396</v>
      </c>
      <c r="G868" s="421" t="s">
        <v>405</v>
      </c>
      <c r="H868" s="385" t="s">
        <v>1387</v>
      </c>
      <c r="I868" s="396" t="s">
        <v>504</v>
      </c>
      <c r="J868" s="204" t="s">
        <v>505</v>
      </c>
      <c r="K868" s="385" t="s">
        <v>1388</v>
      </c>
      <c r="L868" s="15">
        <v>15.3</v>
      </c>
      <c r="M868" s="15">
        <v>282.2</v>
      </c>
      <c r="N868" s="15">
        <v>0</v>
      </c>
      <c r="O868" s="15">
        <v>0</v>
      </c>
      <c r="P868" s="15">
        <v>0</v>
      </c>
      <c r="Q868" s="15">
        <v>0</v>
      </c>
      <c r="R868" s="15">
        <v>0</v>
      </c>
      <c r="S868" s="15">
        <v>0</v>
      </c>
      <c r="T868" s="15">
        <v>0</v>
      </c>
      <c r="U868" s="15">
        <v>0</v>
      </c>
      <c r="V868" s="15">
        <v>0</v>
      </c>
      <c r="W868" s="9">
        <v>0</v>
      </c>
    </row>
    <row r="869" spans="1:256" s="310" customFormat="1" ht="78.75">
      <c r="A869" s="368" t="s">
        <v>1389</v>
      </c>
      <c r="B869" s="421" t="s">
        <v>509</v>
      </c>
      <c r="C869" s="204"/>
      <c r="D869" s="385"/>
      <c r="E869" s="421" t="s">
        <v>89</v>
      </c>
      <c r="F869" s="421" t="s">
        <v>369</v>
      </c>
      <c r="G869" s="421" t="s">
        <v>939</v>
      </c>
      <c r="H869" s="385" t="s">
        <v>1387</v>
      </c>
      <c r="I869" s="396" t="s">
        <v>504</v>
      </c>
      <c r="J869" s="204" t="s">
        <v>505</v>
      </c>
      <c r="K869" s="385" t="s">
        <v>1388</v>
      </c>
      <c r="L869" s="15">
        <v>6.3</v>
      </c>
      <c r="M869" s="15">
        <v>6.7</v>
      </c>
      <c r="N869" s="15">
        <v>0</v>
      </c>
      <c r="O869" s="15">
        <f>SUM(P869:Q869)</f>
        <v>6.8</v>
      </c>
      <c r="P869" s="15">
        <v>6.8</v>
      </c>
      <c r="Q869" s="15">
        <v>0</v>
      </c>
      <c r="R869" s="15">
        <f>SUM(S869:T869)</f>
        <v>7.1</v>
      </c>
      <c r="S869" s="15">
        <v>7.1</v>
      </c>
      <c r="T869" s="15">
        <v>0</v>
      </c>
      <c r="U869" s="15">
        <f>SUM(V869:W869)</f>
        <v>7.2</v>
      </c>
      <c r="V869" s="15">
        <v>7.2</v>
      </c>
      <c r="W869" s="9">
        <v>0</v>
      </c>
    </row>
    <row r="870" spans="1:256" s="310" customFormat="1" ht="78.75">
      <c r="A870" s="368" t="s">
        <v>518</v>
      </c>
      <c r="B870" s="421" t="s">
        <v>510</v>
      </c>
      <c r="C870" s="204"/>
      <c r="D870" s="385"/>
      <c r="E870" s="421" t="s">
        <v>90</v>
      </c>
      <c r="F870" s="421" t="s">
        <v>361</v>
      </c>
      <c r="G870" s="421" t="s">
        <v>979</v>
      </c>
      <c r="H870" s="385" t="s">
        <v>1387</v>
      </c>
      <c r="I870" s="396" t="s">
        <v>504</v>
      </c>
      <c r="J870" s="204" t="s">
        <v>505</v>
      </c>
      <c r="K870" s="385" t="s">
        <v>1388</v>
      </c>
      <c r="L870" s="15">
        <v>3356.5</v>
      </c>
      <c r="M870" s="15">
        <v>886.9</v>
      </c>
      <c r="N870" s="15">
        <v>0</v>
      </c>
      <c r="O870" s="15">
        <f>SUM(P870:Q870)</f>
        <v>50</v>
      </c>
      <c r="P870" s="15">
        <v>50</v>
      </c>
      <c r="Q870" s="15">
        <v>0</v>
      </c>
      <c r="R870" s="15">
        <f>SUM(S870:T870)</f>
        <v>50</v>
      </c>
      <c r="S870" s="15">
        <v>50</v>
      </c>
      <c r="T870" s="15">
        <v>0</v>
      </c>
      <c r="U870" s="15">
        <f>SUM(V870:W870)</f>
        <v>49.9</v>
      </c>
      <c r="V870" s="15">
        <v>49.9</v>
      </c>
      <c r="W870" s="9">
        <v>0</v>
      </c>
    </row>
    <row r="871" spans="1:256" s="307" customFormat="1" ht="31.5">
      <c r="A871" s="59" t="s">
        <v>525</v>
      </c>
      <c r="B871" s="60" t="s">
        <v>1521</v>
      </c>
      <c r="C871" s="61"/>
      <c r="D871" s="61"/>
      <c r="E871" s="61"/>
      <c r="F871" s="61"/>
      <c r="G871" s="61"/>
      <c r="H871" s="61"/>
      <c r="I871" s="61"/>
      <c r="J871" s="61"/>
      <c r="K871" s="61" t="s">
        <v>66</v>
      </c>
      <c r="L871" s="62">
        <f t="shared" ref="L871:W871" si="473">SUM(L872,L1060,L1064)</f>
        <v>348842.99999999994</v>
      </c>
      <c r="M871" s="62">
        <f t="shared" si="473"/>
        <v>338870.00000000012</v>
      </c>
      <c r="N871" s="62">
        <f t="shared" si="473"/>
        <v>235363.4</v>
      </c>
      <c r="O871" s="62">
        <f t="shared" si="473"/>
        <v>347170.5</v>
      </c>
      <c r="P871" s="62">
        <f t="shared" si="473"/>
        <v>347170.5</v>
      </c>
      <c r="Q871" s="62">
        <f t="shared" si="473"/>
        <v>0</v>
      </c>
      <c r="R871" s="62">
        <f t="shared" si="473"/>
        <v>353182.59999999992</v>
      </c>
      <c r="S871" s="62">
        <f t="shared" si="473"/>
        <v>353182.59999999992</v>
      </c>
      <c r="T871" s="62">
        <f t="shared" si="473"/>
        <v>0</v>
      </c>
      <c r="U871" s="62">
        <f t="shared" si="473"/>
        <v>354966</v>
      </c>
      <c r="V871" s="62">
        <f t="shared" si="473"/>
        <v>354966</v>
      </c>
      <c r="W871" s="62">
        <f t="shared" si="473"/>
        <v>0</v>
      </c>
    </row>
    <row r="872" spans="1:256" s="29" customFormat="1">
      <c r="A872" s="136" t="s">
        <v>9</v>
      </c>
      <c r="B872" s="897" t="s">
        <v>71</v>
      </c>
      <c r="C872" s="898"/>
      <c r="D872" s="898"/>
      <c r="E872" s="898"/>
      <c r="F872" s="898"/>
      <c r="G872" s="898"/>
      <c r="H872" s="898"/>
      <c r="I872" s="898"/>
      <c r="J872" s="898"/>
      <c r="K872" s="899"/>
      <c r="L872" s="142">
        <f t="shared" ref="L872:W872" si="474">SUM(L873,L879,L889,L898,L1058)</f>
        <v>339778.6</v>
      </c>
      <c r="M872" s="142">
        <f t="shared" si="474"/>
        <v>335478.50000000012</v>
      </c>
      <c r="N872" s="142">
        <f t="shared" si="474"/>
        <v>234592</v>
      </c>
      <c r="O872" s="142">
        <f t="shared" si="474"/>
        <v>345613.9</v>
      </c>
      <c r="P872" s="142">
        <f t="shared" si="474"/>
        <v>345613.9</v>
      </c>
      <c r="Q872" s="142">
        <f t="shared" si="474"/>
        <v>0</v>
      </c>
      <c r="R872" s="142">
        <f t="shared" si="474"/>
        <v>351569.39999999991</v>
      </c>
      <c r="S872" s="142">
        <f t="shared" si="474"/>
        <v>351569.39999999991</v>
      </c>
      <c r="T872" s="142">
        <f t="shared" si="474"/>
        <v>0</v>
      </c>
      <c r="U872" s="142">
        <f t="shared" si="474"/>
        <v>353348</v>
      </c>
      <c r="V872" s="142">
        <f t="shared" si="474"/>
        <v>353348</v>
      </c>
      <c r="W872" s="142">
        <f t="shared" si="474"/>
        <v>0</v>
      </c>
      <c r="X872" s="143"/>
      <c r="Y872" s="143"/>
      <c r="Z872" s="143"/>
      <c r="AA872" s="143"/>
      <c r="AB872" s="143"/>
      <c r="AC872" s="143"/>
      <c r="AD872" s="143"/>
      <c r="AE872" s="143"/>
      <c r="AF872" s="143"/>
      <c r="AG872" s="143"/>
      <c r="AH872" s="143"/>
      <c r="AI872" s="143"/>
      <c r="AJ872" s="143"/>
      <c r="AK872" s="143"/>
      <c r="AL872" s="143"/>
      <c r="AM872" s="143"/>
      <c r="AN872" s="143"/>
      <c r="AO872" s="143"/>
      <c r="AP872" s="143"/>
      <c r="AQ872" s="143"/>
      <c r="AR872" s="143"/>
      <c r="AS872" s="143"/>
      <c r="AT872" s="143"/>
      <c r="AU872" s="143"/>
      <c r="AV872" s="143"/>
      <c r="AW872" s="143"/>
      <c r="AX872" s="143"/>
      <c r="AY872" s="143"/>
      <c r="AZ872" s="143"/>
      <c r="BA872" s="143"/>
      <c r="BB872" s="143"/>
      <c r="BC872" s="143"/>
      <c r="BD872" s="143"/>
      <c r="BE872" s="143"/>
      <c r="BF872" s="143"/>
      <c r="BG872" s="143"/>
      <c r="BH872" s="143"/>
      <c r="BI872" s="143"/>
      <c r="BJ872" s="143"/>
      <c r="BK872" s="143"/>
      <c r="BL872" s="143"/>
      <c r="BM872" s="143"/>
      <c r="BN872" s="143"/>
      <c r="BO872" s="143"/>
      <c r="BP872" s="143"/>
      <c r="BQ872" s="143"/>
      <c r="BR872" s="143"/>
      <c r="BS872" s="143"/>
      <c r="BT872" s="143"/>
      <c r="BU872" s="143"/>
      <c r="BV872" s="143"/>
      <c r="BW872" s="143"/>
      <c r="BX872" s="143"/>
      <c r="BY872" s="143"/>
      <c r="BZ872" s="143"/>
      <c r="CA872" s="143"/>
      <c r="CB872" s="143"/>
      <c r="CC872" s="143"/>
      <c r="CD872" s="143"/>
      <c r="CE872" s="143"/>
      <c r="CF872" s="143"/>
      <c r="CG872" s="143"/>
      <c r="CH872" s="143"/>
      <c r="CI872" s="143"/>
      <c r="CJ872" s="143"/>
      <c r="CK872" s="143"/>
      <c r="CL872" s="143"/>
      <c r="CM872" s="143"/>
      <c r="CN872" s="143"/>
      <c r="CO872" s="143"/>
      <c r="CP872" s="143"/>
      <c r="CQ872" s="143"/>
      <c r="CR872" s="143"/>
      <c r="CS872" s="143"/>
      <c r="CT872" s="143"/>
      <c r="CU872" s="143"/>
      <c r="CV872" s="143"/>
      <c r="CW872" s="143"/>
      <c r="CX872" s="143"/>
      <c r="CY872" s="143"/>
      <c r="CZ872" s="143"/>
      <c r="DA872" s="143"/>
      <c r="DB872" s="143"/>
      <c r="DC872" s="143"/>
      <c r="DD872" s="143"/>
      <c r="DE872" s="143"/>
      <c r="DF872" s="143"/>
      <c r="DG872" s="143"/>
      <c r="DH872" s="143"/>
      <c r="DI872" s="143"/>
      <c r="DJ872" s="143"/>
      <c r="DK872" s="143"/>
      <c r="DL872" s="143"/>
      <c r="DM872" s="143"/>
      <c r="DN872" s="143"/>
      <c r="DO872" s="143"/>
      <c r="DP872" s="143"/>
      <c r="DQ872" s="143"/>
      <c r="DR872" s="143"/>
      <c r="DS872" s="143"/>
      <c r="DT872" s="143"/>
      <c r="DU872" s="143"/>
      <c r="DV872" s="143"/>
      <c r="DW872" s="143"/>
      <c r="DX872" s="143"/>
      <c r="DY872" s="143"/>
      <c r="DZ872" s="143"/>
      <c r="EA872" s="143"/>
      <c r="EB872" s="143"/>
      <c r="EC872" s="143"/>
      <c r="ED872" s="143"/>
      <c r="EE872" s="143"/>
      <c r="EF872" s="143"/>
      <c r="EG872" s="143"/>
      <c r="EH872" s="143"/>
      <c r="EI872" s="143"/>
      <c r="EJ872" s="143"/>
      <c r="EK872" s="143"/>
      <c r="EL872" s="143"/>
      <c r="EM872" s="143"/>
      <c r="EN872" s="143"/>
      <c r="EO872" s="143"/>
      <c r="EP872" s="143"/>
      <c r="EQ872" s="143"/>
      <c r="ER872" s="143"/>
      <c r="ES872" s="143"/>
      <c r="ET872" s="143"/>
      <c r="EU872" s="143"/>
      <c r="EV872" s="143"/>
      <c r="EW872" s="143"/>
      <c r="EX872" s="143"/>
      <c r="EY872" s="143"/>
      <c r="EZ872" s="143"/>
      <c r="FA872" s="143"/>
      <c r="FB872" s="143"/>
      <c r="FC872" s="143"/>
      <c r="FD872" s="143"/>
      <c r="FE872" s="143"/>
      <c r="FF872" s="143"/>
      <c r="FG872" s="143"/>
      <c r="FH872" s="143"/>
      <c r="FI872" s="143"/>
      <c r="FJ872" s="143"/>
      <c r="FK872" s="143"/>
      <c r="FL872" s="143"/>
      <c r="FM872" s="143"/>
      <c r="FN872" s="143"/>
      <c r="FO872" s="143"/>
      <c r="FP872" s="143"/>
      <c r="FQ872" s="143"/>
      <c r="FR872" s="143"/>
      <c r="FS872" s="143"/>
      <c r="FT872" s="143"/>
      <c r="FU872" s="143"/>
      <c r="FV872" s="143"/>
      <c r="FW872" s="143"/>
      <c r="FX872" s="143"/>
      <c r="FY872" s="143"/>
      <c r="FZ872" s="143"/>
      <c r="GA872" s="143"/>
      <c r="GB872" s="143"/>
      <c r="GC872" s="143"/>
      <c r="GD872" s="143"/>
      <c r="GE872" s="143"/>
      <c r="GF872" s="143"/>
      <c r="GG872" s="143"/>
      <c r="GH872" s="143"/>
      <c r="GI872" s="143"/>
      <c r="GJ872" s="143"/>
      <c r="GK872" s="143"/>
      <c r="GL872" s="143"/>
      <c r="GM872" s="143"/>
      <c r="GN872" s="143"/>
      <c r="GO872" s="143"/>
      <c r="GP872" s="143"/>
      <c r="GQ872" s="143"/>
      <c r="GR872" s="143"/>
      <c r="GS872" s="143"/>
      <c r="GT872" s="143"/>
      <c r="GU872" s="143"/>
      <c r="GV872" s="143"/>
      <c r="GW872" s="143"/>
      <c r="GX872" s="143"/>
      <c r="GY872" s="143"/>
      <c r="GZ872" s="143"/>
      <c r="HA872" s="143"/>
      <c r="HB872" s="143"/>
      <c r="HC872" s="143"/>
      <c r="HD872" s="143"/>
      <c r="HE872" s="143"/>
      <c r="HF872" s="143"/>
      <c r="HG872" s="143"/>
      <c r="HH872" s="143"/>
      <c r="HI872" s="143"/>
      <c r="HJ872" s="143"/>
      <c r="HK872" s="143"/>
      <c r="HL872" s="143"/>
      <c r="HM872" s="143"/>
      <c r="HN872" s="143"/>
      <c r="HO872" s="143"/>
      <c r="HP872" s="143"/>
      <c r="HQ872" s="143"/>
      <c r="HR872" s="143"/>
      <c r="HS872" s="143"/>
      <c r="HT872" s="143"/>
      <c r="HU872" s="143"/>
      <c r="HV872" s="143"/>
      <c r="HW872" s="143"/>
      <c r="HX872" s="143"/>
      <c r="HY872" s="143"/>
      <c r="HZ872" s="143"/>
      <c r="IA872" s="143"/>
      <c r="IB872" s="143"/>
      <c r="IC872" s="143"/>
      <c r="ID872" s="143"/>
      <c r="IE872" s="143"/>
      <c r="IF872" s="143"/>
      <c r="IG872" s="143"/>
      <c r="IH872" s="143"/>
      <c r="II872" s="143"/>
      <c r="IJ872" s="143"/>
      <c r="IK872" s="143"/>
      <c r="IL872" s="143"/>
      <c r="IM872" s="143"/>
      <c r="IN872" s="143"/>
      <c r="IO872" s="143"/>
      <c r="IP872" s="143"/>
      <c r="IQ872" s="143"/>
      <c r="IR872" s="143"/>
      <c r="IS872" s="143"/>
      <c r="IT872" s="143"/>
      <c r="IU872" s="143"/>
      <c r="IV872" s="143"/>
    </row>
    <row r="873" spans="1:256" s="141" customFormat="1">
      <c r="A873" s="740" t="s">
        <v>58</v>
      </c>
      <c r="B873" s="741"/>
      <c r="C873" s="741"/>
      <c r="D873" s="741"/>
      <c r="E873" s="741"/>
      <c r="F873" s="741"/>
      <c r="G873" s="741"/>
      <c r="H873" s="741"/>
      <c r="I873" s="741"/>
      <c r="J873" s="741"/>
      <c r="K873" s="741"/>
      <c r="L873" s="152">
        <f>L874+L877</f>
        <v>10103.800000000001</v>
      </c>
      <c r="M873" s="152">
        <f>M874+M877</f>
        <v>10413.300000000001</v>
      </c>
      <c r="N873" s="152">
        <f>N874+N877</f>
        <v>6420.7</v>
      </c>
      <c r="O873" s="152">
        <f>O874+O877</f>
        <v>10308.5</v>
      </c>
      <c r="P873" s="152">
        <f t="shared" ref="P873:W873" si="475">P874+P877</f>
        <v>10308.5</v>
      </c>
      <c r="Q873" s="152">
        <f t="shared" si="475"/>
        <v>0</v>
      </c>
      <c r="R873" s="152">
        <f t="shared" si="475"/>
        <v>11094.6</v>
      </c>
      <c r="S873" s="152">
        <f t="shared" si="475"/>
        <v>11094.6</v>
      </c>
      <c r="T873" s="152">
        <f t="shared" si="475"/>
        <v>0</v>
      </c>
      <c r="U873" s="152">
        <f t="shared" si="475"/>
        <v>11566.2</v>
      </c>
      <c r="V873" s="152">
        <f t="shared" si="475"/>
        <v>11566.2</v>
      </c>
      <c r="W873" s="152">
        <f t="shared" si="475"/>
        <v>0</v>
      </c>
      <c r="X873" s="151"/>
      <c r="Y873" s="151"/>
      <c r="Z873" s="151"/>
      <c r="AA873" s="151"/>
      <c r="AB873" s="151"/>
      <c r="AC873" s="151"/>
      <c r="AD873" s="151"/>
      <c r="AE873" s="151"/>
      <c r="AF873" s="151"/>
      <c r="AG873" s="151"/>
      <c r="AH873" s="151"/>
      <c r="AI873" s="151"/>
      <c r="AJ873" s="151"/>
      <c r="AK873" s="151"/>
      <c r="AL873" s="151"/>
      <c r="AM873" s="151"/>
      <c r="AN873" s="151"/>
      <c r="AO873" s="151"/>
      <c r="AP873" s="151"/>
      <c r="AQ873" s="151"/>
      <c r="AR873" s="151"/>
      <c r="AS873" s="151"/>
      <c r="AT873" s="151"/>
      <c r="AU873" s="151"/>
      <c r="AV873" s="151"/>
      <c r="AW873" s="151"/>
      <c r="AX873" s="151"/>
      <c r="AY873" s="151"/>
      <c r="AZ873" s="151"/>
      <c r="BA873" s="151"/>
      <c r="BB873" s="151"/>
      <c r="BC873" s="151"/>
      <c r="BD873" s="151"/>
      <c r="BE873" s="151"/>
      <c r="BF873" s="151"/>
      <c r="BG873" s="151"/>
      <c r="BH873" s="151"/>
      <c r="BI873" s="151"/>
      <c r="BJ873" s="151"/>
      <c r="BK873" s="151"/>
      <c r="BL873" s="151"/>
      <c r="BM873" s="151"/>
      <c r="BN873" s="151"/>
      <c r="BO873" s="151"/>
      <c r="BP873" s="151"/>
      <c r="BQ873" s="151"/>
      <c r="BR873" s="151"/>
      <c r="BS873" s="151"/>
      <c r="BT873" s="151"/>
      <c r="BU873" s="151"/>
      <c r="BV873" s="151"/>
      <c r="BW873" s="151"/>
      <c r="BX873" s="151"/>
      <c r="BY873" s="151"/>
      <c r="BZ873" s="151"/>
      <c r="CA873" s="151"/>
      <c r="CB873" s="151"/>
      <c r="CC873" s="151"/>
      <c r="CD873" s="151"/>
      <c r="CE873" s="151"/>
      <c r="CF873" s="151"/>
      <c r="CG873" s="151"/>
      <c r="CH873" s="151"/>
      <c r="CI873" s="151"/>
      <c r="CJ873" s="151"/>
      <c r="CK873" s="151"/>
      <c r="CL873" s="151"/>
      <c r="CM873" s="151"/>
      <c r="CN873" s="151"/>
      <c r="CO873" s="151"/>
      <c r="CP873" s="151"/>
      <c r="CQ873" s="151"/>
      <c r="CR873" s="151"/>
      <c r="CS873" s="151"/>
      <c r="CT873" s="151"/>
      <c r="CU873" s="151"/>
      <c r="CV873" s="151"/>
      <c r="CW873" s="151"/>
      <c r="CX873" s="151"/>
      <c r="CY873" s="151"/>
      <c r="CZ873" s="151"/>
      <c r="DA873" s="151"/>
      <c r="DB873" s="151"/>
      <c r="DC873" s="151"/>
      <c r="DD873" s="151"/>
      <c r="DE873" s="151"/>
      <c r="DF873" s="151"/>
      <c r="DG873" s="151"/>
      <c r="DH873" s="151"/>
      <c r="DI873" s="151"/>
      <c r="DJ873" s="151"/>
      <c r="DK873" s="151"/>
      <c r="DL873" s="151"/>
      <c r="DM873" s="151"/>
      <c r="DN873" s="151"/>
      <c r="DO873" s="151"/>
      <c r="DP873" s="151"/>
      <c r="DQ873" s="151"/>
      <c r="DR873" s="151"/>
      <c r="DS873" s="151"/>
      <c r="DT873" s="151"/>
      <c r="DU873" s="151"/>
      <c r="DV873" s="151"/>
      <c r="DW873" s="151"/>
      <c r="DX873" s="151"/>
      <c r="DY873" s="151"/>
      <c r="DZ873" s="151"/>
      <c r="EA873" s="151"/>
      <c r="EB873" s="151"/>
      <c r="EC873" s="151"/>
      <c r="ED873" s="151"/>
      <c r="EE873" s="151"/>
      <c r="EF873" s="151"/>
      <c r="EG873" s="151"/>
      <c r="EH873" s="151"/>
      <c r="EI873" s="151"/>
      <c r="EJ873" s="151"/>
      <c r="EK873" s="151"/>
      <c r="EL873" s="151"/>
      <c r="EM873" s="151"/>
      <c r="EN873" s="151"/>
      <c r="EO873" s="151"/>
      <c r="EP873" s="151"/>
      <c r="EQ873" s="151"/>
      <c r="ER873" s="151"/>
      <c r="ES873" s="151"/>
      <c r="ET873" s="151"/>
      <c r="EU873" s="151"/>
      <c r="EV873" s="151"/>
      <c r="EW873" s="151"/>
      <c r="EX873" s="151"/>
      <c r="EY873" s="151"/>
      <c r="EZ873" s="151"/>
      <c r="FA873" s="151"/>
      <c r="FB873" s="151"/>
      <c r="FC873" s="151"/>
      <c r="FD873" s="151"/>
      <c r="FE873" s="151"/>
      <c r="FF873" s="151"/>
      <c r="FG873" s="151"/>
      <c r="FH873" s="151"/>
      <c r="FI873" s="151"/>
      <c r="FJ873" s="151"/>
      <c r="FK873" s="151"/>
      <c r="FL873" s="151"/>
      <c r="FM873" s="151"/>
      <c r="FN873" s="151"/>
      <c r="FO873" s="151"/>
      <c r="FP873" s="151"/>
      <c r="FQ873" s="151"/>
      <c r="FR873" s="151"/>
      <c r="FS873" s="151"/>
      <c r="FT873" s="151"/>
      <c r="FU873" s="151"/>
      <c r="FV873" s="151"/>
      <c r="FW873" s="151"/>
      <c r="FX873" s="151"/>
      <c r="FY873" s="151"/>
      <c r="FZ873" s="151"/>
      <c r="GA873" s="151"/>
      <c r="GB873" s="151"/>
      <c r="GC873" s="151"/>
      <c r="GD873" s="151"/>
      <c r="GE873" s="151"/>
      <c r="GF873" s="151"/>
      <c r="GG873" s="151"/>
      <c r="GH873" s="151"/>
      <c r="GI873" s="151"/>
      <c r="GJ873" s="151"/>
      <c r="GK873" s="151"/>
      <c r="GL873" s="151"/>
      <c r="GM873" s="151"/>
      <c r="GN873" s="151"/>
      <c r="GO873" s="151"/>
      <c r="GP873" s="151"/>
      <c r="GQ873" s="151"/>
      <c r="GR873" s="151"/>
      <c r="GS873" s="151"/>
      <c r="GT873" s="151"/>
      <c r="GU873" s="151"/>
      <c r="GV873" s="151"/>
      <c r="GW873" s="151"/>
      <c r="GX873" s="151"/>
      <c r="GY873" s="151"/>
      <c r="GZ873" s="151"/>
      <c r="HA873" s="151"/>
      <c r="HB873" s="151"/>
      <c r="HC873" s="151"/>
      <c r="HD873" s="151"/>
      <c r="HE873" s="151"/>
      <c r="HF873" s="151"/>
      <c r="HG873" s="151"/>
      <c r="HH873" s="151"/>
      <c r="HI873" s="151"/>
      <c r="HJ873" s="151"/>
      <c r="HK873" s="151"/>
      <c r="HL873" s="151"/>
      <c r="HM873" s="151"/>
      <c r="HN873" s="151"/>
      <c r="HO873" s="151"/>
      <c r="HP873" s="151"/>
      <c r="HQ873" s="151"/>
      <c r="HR873" s="151"/>
      <c r="HS873" s="151"/>
      <c r="HT873" s="151"/>
      <c r="HU873" s="151"/>
      <c r="HV873" s="151"/>
      <c r="HW873" s="151"/>
      <c r="HX873" s="151"/>
      <c r="HY873" s="151"/>
      <c r="HZ873" s="151"/>
      <c r="IA873" s="151"/>
      <c r="IB873" s="151"/>
      <c r="IC873" s="151"/>
      <c r="ID873" s="151"/>
      <c r="IE873" s="151"/>
      <c r="IF873" s="151"/>
      <c r="IG873" s="151"/>
      <c r="IH873" s="151"/>
      <c r="II873" s="151"/>
      <c r="IJ873" s="151"/>
      <c r="IK873" s="151"/>
      <c r="IL873" s="151"/>
      <c r="IM873" s="151"/>
      <c r="IN873" s="151"/>
      <c r="IO873" s="151"/>
      <c r="IP873" s="151"/>
      <c r="IQ873" s="151"/>
      <c r="IR873" s="151"/>
      <c r="IS873" s="151"/>
      <c r="IT873" s="151"/>
      <c r="IU873" s="151"/>
      <c r="IV873" s="151"/>
    </row>
    <row r="874" spans="1:256" s="534" customFormat="1">
      <c r="A874" s="550" t="s">
        <v>10</v>
      </c>
      <c r="B874" s="551" t="s">
        <v>72</v>
      </c>
      <c r="C874" s="552"/>
      <c r="D874" s="552"/>
      <c r="E874" s="553"/>
      <c r="F874" s="553"/>
      <c r="G874" s="553"/>
      <c r="H874" s="554"/>
      <c r="I874" s="535"/>
      <c r="J874" s="555"/>
      <c r="K874" s="552"/>
      <c r="L874" s="300">
        <f>L875</f>
        <v>9691.1</v>
      </c>
      <c r="M874" s="15">
        <f>M875</f>
        <v>9833.6</v>
      </c>
      <c r="N874" s="15">
        <f>N875</f>
        <v>6085.8</v>
      </c>
      <c r="O874" s="300">
        <f>O875</f>
        <v>9925.2999999999993</v>
      </c>
      <c r="P874" s="300">
        <f t="shared" ref="P874:W874" si="476">P875</f>
        <v>9925.2999999999993</v>
      </c>
      <c r="Q874" s="300">
        <f t="shared" si="476"/>
        <v>0</v>
      </c>
      <c r="R874" s="300">
        <f t="shared" si="476"/>
        <v>10697.5</v>
      </c>
      <c r="S874" s="300">
        <f t="shared" si="476"/>
        <v>10697.5</v>
      </c>
      <c r="T874" s="300">
        <f t="shared" si="476"/>
        <v>0</v>
      </c>
      <c r="U874" s="300">
        <f t="shared" si="476"/>
        <v>11167.5</v>
      </c>
      <c r="V874" s="300">
        <f t="shared" si="476"/>
        <v>11167.5</v>
      </c>
      <c r="W874" s="300">
        <f t="shared" si="476"/>
        <v>0</v>
      </c>
    </row>
    <row r="875" spans="1:256" s="534" customFormat="1" ht="126">
      <c r="A875" s="801"/>
      <c r="B875" s="743" t="s">
        <v>526</v>
      </c>
      <c r="C875" s="799"/>
      <c r="D875" s="799"/>
      <c r="E875" s="804" t="s">
        <v>396</v>
      </c>
      <c r="F875" s="804" t="s">
        <v>112</v>
      </c>
      <c r="G875" s="804" t="s">
        <v>1430</v>
      </c>
      <c r="H875" s="805">
        <v>100</v>
      </c>
      <c r="I875" s="556" t="s">
        <v>527</v>
      </c>
      <c r="J875" s="557" t="s">
        <v>528</v>
      </c>
      <c r="K875" s="909"/>
      <c r="L875" s="794">
        <v>9691.1</v>
      </c>
      <c r="M875" s="738">
        <v>9833.6</v>
      </c>
      <c r="N875" s="738">
        <v>6085.8</v>
      </c>
      <c r="O875" s="794">
        <v>9925.2999999999993</v>
      </c>
      <c r="P875" s="794">
        <v>9925.2999999999993</v>
      </c>
      <c r="Q875" s="794"/>
      <c r="R875" s="794">
        <v>10697.5</v>
      </c>
      <c r="S875" s="794">
        <v>10697.5</v>
      </c>
      <c r="T875" s="794"/>
      <c r="U875" s="794">
        <v>11167.5</v>
      </c>
      <c r="V875" s="794">
        <v>11167.5</v>
      </c>
      <c r="W875" s="795"/>
    </row>
    <row r="876" spans="1:256" s="534" customFormat="1" ht="47.25">
      <c r="A876" s="801"/>
      <c r="B876" s="743"/>
      <c r="C876" s="799"/>
      <c r="D876" s="799"/>
      <c r="E876" s="804"/>
      <c r="F876" s="804"/>
      <c r="G876" s="804"/>
      <c r="H876" s="807"/>
      <c r="I876" s="558" t="s">
        <v>1431</v>
      </c>
      <c r="J876" s="559" t="s">
        <v>529</v>
      </c>
      <c r="K876" s="799"/>
      <c r="L876" s="794"/>
      <c r="M876" s="738"/>
      <c r="N876" s="738"/>
      <c r="O876" s="794"/>
      <c r="P876" s="794"/>
      <c r="Q876" s="794"/>
      <c r="R876" s="794"/>
      <c r="S876" s="794"/>
      <c r="T876" s="794"/>
      <c r="U876" s="794"/>
      <c r="V876" s="794"/>
      <c r="W876" s="795"/>
    </row>
    <row r="877" spans="1:256" s="534" customFormat="1" ht="31.5">
      <c r="A877" s="550" t="s">
        <v>11</v>
      </c>
      <c r="B877" s="551" t="s">
        <v>73</v>
      </c>
      <c r="C877" s="560"/>
      <c r="D877" s="561"/>
      <c r="E877" s="553"/>
      <c r="F877" s="553"/>
      <c r="G877" s="553"/>
      <c r="H877" s="554"/>
      <c r="I877" s="798" t="s">
        <v>530</v>
      </c>
      <c r="J877" s="802"/>
      <c r="K877" s="803"/>
      <c r="L877" s="300">
        <f>L878</f>
        <v>412.7</v>
      </c>
      <c r="M877" s="15">
        <f t="shared" ref="M877:U877" si="477">M878</f>
        <v>579.70000000000005</v>
      </c>
      <c r="N877" s="15">
        <f t="shared" si="477"/>
        <v>334.9</v>
      </c>
      <c r="O877" s="300">
        <f>O878</f>
        <v>383.2</v>
      </c>
      <c r="P877" s="300">
        <f t="shared" si="477"/>
        <v>383.2</v>
      </c>
      <c r="Q877" s="300">
        <f t="shared" si="477"/>
        <v>0</v>
      </c>
      <c r="R877" s="300">
        <f t="shared" si="477"/>
        <v>397.1</v>
      </c>
      <c r="S877" s="300">
        <f t="shared" si="477"/>
        <v>397.1</v>
      </c>
      <c r="T877" s="300">
        <f t="shared" si="477"/>
        <v>0</v>
      </c>
      <c r="U877" s="300">
        <f t="shared" si="477"/>
        <v>398.7</v>
      </c>
      <c r="V877" s="300">
        <f>V878</f>
        <v>398.7</v>
      </c>
      <c r="W877" s="300">
        <f>SUM(X877:X877)</f>
        <v>0</v>
      </c>
    </row>
    <row r="878" spans="1:256" s="534" customFormat="1" ht="31.5">
      <c r="A878" s="550"/>
      <c r="B878" s="551" t="s">
        <v>1432</v>
      </c>
      <c r="C878" s="560"/>
      <c r="D878" s="561"/>
      <c r="E878" s="553" t="s">
        <v>396</v>
      </c>
      <c r="F878" s="553" t="s">
        <v>112</v>
      </c>
      <c r="G878" s="553" t="s">
        <v>1430</v>
      </c>
      <c r="H878" s="554">
        <v>200</v>
      </c>
      <c r="I878" s="798"/>
      <c r="J878" s="802"/>
      <c r="K878" s="803"/>
      <c r="L878" s="300">
        <v>412.7</v>
      </c>
      <c r="M878" s="15">
        <v>579.70000000000005</v>
      </c>
      <c r="N878" s="15">
        <v>334.9</v>
      </c>
      <c r="O878" s="300">
        <v>383.2</v>
      </c>
      <c r="P878" s="300">
        <v>383.2</v>
      </c>
      <c r="Q878" s="300"/>
      <c r="R878" s="300">
        <v>397.1</v>
      </c>
      <c r="S878" s="300">
        <v>397.1</v>
      </c>
      <c r="T878" s="300"/>
      <c r="U878" s="300">
        <v>398.7</v>
      </c>
      <c r="V878" s="300">
        <v>398.7</v>
      </c>
      <c r="W878" s="562"/>
    </row>
    <row r="879" spans="1:256" s="141" customFormat="1">
      <c r="A879" s="740" t="s">
        <v>97</v>
      </c>
      <c r="B879" s="741"/>
      <c r="C879" s="741"/>
      <c r="D879" s="741"/>
      <c r="E879" s="741"/>
      <c r="F879" s="741"/>
      <c r="G879" s="741"/>
      <c r="H879" s="741"/>
      <c r="I879" s="741"/>
      <c r="J879" s="741"/>
      <c r="K879" s="741"/>
      <c r="L879" s="152">
        <f>L880+L883+L886</f>
        <v>19856.900000000001</v>
      </c>
      <c r="M879" s="152">
        <f t="shared" ref="M879:W879" si="478">M880+M883+M886</f>
        <v>24640.1</v>
      </c>
      <c r="N879" s="152">
        <f t="shared" si="478"/>
        <v>13916.800000000001</v>
      </c>
      <c r="O879" s="152">
        <f t="shared" si="478"/>
        <v>24679.4</v>
      </c>
      <c r="P879" s="152">
        <f t="shared" si="478"/>
        <v>24679.4</v>
      </c>
      <c r="Q879" s="152">
        <f t="shared" si="478"/>
        <v>0</v>
      </c>
      <c r="R879" s="152">
        <f t="shared" si="478"/>
        <v>18544.400000000001</v>
      </c>
      <c r="S879" s="152">
        <f t="shared" si="478"/>
        <v>18544.400000000001</v>
      </c>
      <c r="T879" s="152">
        <f t="shared" si="478"/>
        <v>0</v>
      </c>
      <c r="U879" s="152">
        <f t="shared" si="478"/>
        <v>18615.599999999999</v>
      </c>
      <c r="V879" s="152">
        <f t="shared" si="478"/>
        <v>18615.599999999999</v>
      </c>
      <c r="W879" s="152">
        <f t="shared" si="478"/>
        <v>0</v>
      </c>
      <c r="X879" s="151"/>
      <c r="Y879" s="151"/>
      <c r="Z879" s="151"/>
      <c r="AA879" s="151"/>
      <c r="AB879" s="151"/>
      <c r="AC879" s="151"/>
      <c r="AD879" s="151"/>
      <c r="AE879" s="151"/>
      <c r="AF879" s="151"/>
      <c r="AG879" s="151"/>
      <c r="AH879" s="151"/>
      <c r="AI879" s="151"/>
      <c r="AJ879" s="151"/>
      <c r="AK879" s="151"/>
      <c r="AL879" s="151"/>
      <c r="AM879" s="151"/>
      <c r="AN879" s="151"/>
      <c r="AO879" s="151"/>
      <c r="AP879" s="151"/>
      <c r="AQ879" s="151"/>
      <c r="AR879" s="151"/>
      <c r="AS879" s="151"/>
      <c r="AT879" s="151"/>
      <c r="AU879" s="151"/>
      <c r="AV879" s="151"/>
      <c r="AW879" s="151"/>
      <c r="AX879" s="151"/>
      <c r="AY879" s="151"/>
      <c r="AZ879" s="151"/>
      <c r="BA879" s="151"/>
      <c r="BB879" s="151"/>
      <c r="BC879" s="151"/>
      <c r="BD879" s="151"/>
      <c r="BE879" s="151"/>
      <c r="BF879" s="151"/>
      <c r="BG879" s="151"/>
      <c r="BH879" s="151"/>
      <c r="BI879" s="151"/>
      <c r="BJ879" s="151"/>
      <c r="BK879" s="151"/>
      <c r="BL879" s="151"/>
      <c r="BM879" s="151"/>
      <c r="BN879" s="151"/>
      <c r="BO879" s="151"/>
      <c r="BP879" s="151"/>
      <c r="BQ879" s="151"/>
      <c r="BR879" s="151"/>
      <c r="BS879" s="151"/>
      <c r="BT879" s="151"/>
      <c r="BU879" s="151"/>
      <c r="BV879" s="151"/>
      <c r="BW879" s="151"/>
      <c r="BX879" s="151"/>
      <c r="BY879" s="151"/>
      <c r="BZ879" s="151"/>
      <c r="CA879" s="151"/>
      <c r="CB879" s="151"/>
      <c r="CC879" s="151"/>
      <c r="CD879" s="151"/>
      <c r="CE879" s="151"/>
      <c r="CF879" s="151"/>
      <c r="CG879" s="151"/>
      <c r="CH879" s="151"/>
      <c r="CI879" s="151"/>
      <c r="CJ879" s="151"/>
      <c r="CK879" s="151"/>
      <c r="CL879" s="151"/>
      <c r="CM879" s="151"/>
      <c r="CN879" s="151"/>
      <c r="CO879" s="151"/>
      <c r="CP879" s="151"/>
      <c r="CQ879" s="151"/>
      <c r="CR879" s="151"/>
      <c r="CS879" s="151"/>
      <c r="CT879" s="151"/>
      <c r="CU879" s="151"/>
      <c r="CV879" s="151"/>
      <c r="CW879" s="151"/>
      <c r="CX879" s="151"/>
      <c r="CY879" s="151"/>
      <c r="CZ879" s="151"/>
      <c r="DA879" s="151"/>
      <c r="DB879" s="151"/>
      <c r="DC879" s="151"/>
      <c r="DD879" s="151"/>
      <c r="DE879" s="151"/>
      <c r="DF879" s="151"/>
      <c r="DG879" s="151"/>
      <c r="DH879" s="151"/>
      <c r="DI879" s="151"/>
      <c r="DJ879" s="151"/>
      <c r="DK879" s="151"/>
      <c r="DL879" s="151"/>
      <c r="DM879" s="151"/>
      <c r="DN879" s="151"/>
      <c r="DO879" s="151"/>
      <c r="DP879" s="151"/>
      <c r="DQ879" s="151"/>
      <c r="DR879" s="151"/>
      <c r="DS879" s="151"/>
      <c r="DT879" s="151"/>
      <c r="DU879" s="151"/>
      <c r="DV879" s="151"/>
      <c r="DW879" s="151"/>
      <c r="DX879" s="151"/>
      <c r="DY879" s="151"/>
      <c r="DZ879" s="151"/>
      <c r="EA879" s="151"/>
      <c r="EB879" s="151"/>
      <c r="EC879" s="151"/>
      <c r="ED879" s="151"/>
      <c r="EE879" s="151"/>
      <c r="EF879" s="151"/>
      <c r="EG879" s="151"/>
      <c r="EH879" s="151"/>
      <c r="EI879" s="151"/>
      <c r="EJ879" s="151"/>
      <c r="EK879" s="151"/>
      <c r="EL879" s="151"/>
      <c r="EM879" s="151"/>
      <c r="EN879" s="151"/>
      <c r="EO879" s="151"/>
      <c r="EP879" s="151"/>
      <c r="EQ879" s="151"/>
      <c r="ER879" s="151"/>
      <c r="ES879" s="151"/>
      <c r="ET879" s="151"/>
      <c r="EU879" s="151"/>
      <c r="EV879" s="151"/>
      <c r="EW879" s="151"/>
      <c r="EX879" s="151"/>
      <c r="EY879" s="151"/>
      <c r="EZ879" s="151"/>
      <c r="FA879" s="151"/>
      <c r="FB879" s="151"/>
      <c r="FC879" s="151"/>
      <c r="FD879" s="151"/>
      <c r="FE879" s="151"/>
      <c r="FF879" s="151"/>
      <c r="FG879" s="151"/>
      <c r="FH879" s="151"/>
      <c r="FI879" s="151"/>
      <c r="FJ879" s="151"/>
      <c r="FK879" s="151"/>
      <c r="FL879" s="151"/>
      <c r="FM879" s="151"/>
      <c r="FN879" s="151"/>
      <c r="FO879" s="151"/>
      <c r="FP879" s="151"/>
      <c r="FQ879" s="151"/>
      <c r="FR879" s="151"/>
      <c r="FS879" s="151"/>
      <c r="FT879" s="151"/>
      <c r="FU879" s="151"/>
      <c r="FV879" s="151"/>
      <c r="FW879" s="151"/>
      <c r="FX879" s="151"/>
      <c r="FY879" s="151"/>
      <c r="FZ879" s="151"/>
      <c r="GA879" s="151"/>
      <c r="GB879" s="151"/>
      <c r="GC879" s="151"/>
      <c r="GD879" s="151"/>
      <c r="GE879" s="151"/>
      <c r="GF879" s="151"/>
      <c r="GG879" s="151"/>
      <c r="GH879" s="151"/>
      <c r="GI879" s="151"/>
      <c r="GJ879" s="151"/>
      <c r="GK879" s="151"/>
      <c r="GL879" s="151"/>
      <c r="GM879" s="151"/>
      <c r="GN879" s="151"/>
      <c r="GO879" s="151"/>
      <c r="GP879" s="151"/>
      <c r="GQ879" s="151"/>
      <c r="GR879" s="151"/>
      <c r="GS879" s="151"/>
      <c r="GT879" s="151"/>
      <c r="GU879" s="151"/>
      <c r="GV879" s="151"/>
      <c r="GW879" s="151"/>
      <c r="GX879" s="151"/>
      <c r="GY879" s="151"/>
      <c r="GZ879" s="151"/>
      <c r="HA879" s="151"/>
      <c r="HB879" s="151"/>
      <c r="HC879" s="151"/>
      <c r="HD879" s="151"/>
      <c r="HE879" s="151"/>
      <c r="HF879" s="151"/>
      <c r="HG879" s="151"/>
      <c r="HH879" s="151"/>
      <c r="HI879" s="151"/>
      <c r="HJ879" s="151"/>
      <c r="HK879" s="151"/>
      <c r="HL879" s="151"/>
      <c r="HM879" s="151"/>
      <c r="HN879" s="151"/>
      <c r="HO879" s="151"/>
      <c r="HP879" s="151"/>
      <c r="HQ879" s="151"/>
      <c r="HR879" s="151"/>
      <c r="HS879" s="151"/>
      <c r="HT879" s="151"/>
      <c r="HU879" s="151"/>
      <c r="HV879" s="151"/>
      <c r="HW879" s="151"/>
      <c r="HX879" s="151"/>
      <c r="HY879" s="151"/>
      <c r="HZ879" s="151"/>
      <c r="IA879" s="151"/>
      <c r="IB879" s="151"/>
      <c r="IC879" s="151"/>
      <c r="ID879" s="151"/>
      <c r="IE879" s="151"/>
      <c r="IF879" s="151"/>
      <c r="IG879" s="151"/>
      <c r="IH879" s="151"/>
      <c r="II879" s="151"/>
      <c r="IJ879" s="151"/>
      <c r="IK879" s="151"/>
      <c r="IL879" s="151"/>
      <c r="IM879" s="151"/>
      <c r="IN879" s="151"/>
      <c r="IO879" s="151"/>
      <c r="IP879" s="151"/>
      <c r="IQ879" s="151"/>
      <c r="IR879" s="151"/>
      <c r="IS879" s="151"/>
      <c r="IT879" s="151"/>
      <c r="IU879" s="151"/>
      <c r="IV879" s="151"/>
    </row>
    <row r="880" spans="1:256" s="534" customFormat="1">
      <c r="A880" s="550" t="s">
        <v>12</v>
      </c>
      <c r="B880" s="551" t="s">
        <v>59</v>
      </c>
      <c r="C880" s="552"/>
      <c r="D880" s="552"/>
      <c r="E880" s="551"/>
      <c r="F880" s="551"/>
      <c r="G880" s="551"/>
      <c r="H880" s="554">
        <v>100</v>
      </c>
      <c r="I880" s="798" t="s">
        <v>531</v>
      </c>
      <c r="J880" s="799" t="s">
        <v>532</v>
      </c>
      <c r="K880" s="799"/>
      <c r="L880" s="300">
        <f>L881+L882</f>
        <v>18290.400000000001</v>
      </c>
      <c r="M880" s="15">
        <f>M881+M882</f>
        <v>23441.9</v>
      </c>
      <c r="N880" s="15">
        <f>N881+N882</f>
        <v>13186.400000000001</v>
      </c>
      <c r="O880" s="300">
        <f>P880</f>
        <v>23419</v>
      </c>
      <c r="P880" s="300">
        <f>P881+P882</f>
        <v>23419</v>
      </c>
      <c r="Q880" s="300">
        <f t="shared" ref="Q880:W880" si="479">Q881+Q882</f>
        <v>0</v>
      </c>
      <c r="R880" s="300">
        <f>S880</f>
        <v>17597.300000000003</v>
      </c>
      <c r="S880" s="300">
        <f>S881+S882</f>
        <v>17597.300000000003</v>
      </c>
      <c r="T880" s="300">
        <f t="shared" si="479"/>
        <v>0</v>
      </c>
      <c r="U880" s="300">
        <f>V880</f>
        <v>17664.8</v>
      </c>
      <c r="V880" s="300">
        <f t="shared" si="479"/>
        <v>17664.8</v>
      </c>
      <c r="W880" s="300">
        <f t="shared" si="479"/>
        <v>0</v>
      </c>
    </row>
    <row r="881" spans="1:256" s="534" customFormat="1" ht="31.5">
      <c r="A881" s="550" t="s">
        <v>49</v>
      </c>
      <c r="B881" s="551" t="s">
        <v>533</v>
      </c>
      <c r="C881" s="552"/>
      <c r="D881" s="552"/>
      <c r="E881" s="553" t="s">
        <v>396</v>
      </c>
      <c r="F881" s="553" t="s">
        <v>112</v>
      </c>
      <c r="G881" s="553" t="s">
        <v>1433</v>
      </c>
      <c r="H881" s="554">
        <v>100</v>
      </c>
      <c r="I881" s="798"/>
      <c r="J881" s="799"/>
      <c r="K881" s="799"/>
      <c r="L881" s="300">
        <v>3405.5</v>
      </c>
      <c r="M881" s="15">
        <v>6177.5</v>
      </c>
      <c r="N881" s="15">
        <v>2980.2</v>
      </c>
      <c r="O881" s="300">
        <f>P881</f>
        <v>6154.6</v>
      </c>
      <c r="P881" s="300">
        <v>6154.6</v>
      </c>
      <c r="Q881" s="300"/>
      <c r="R881" s="300">
        <f t="shared" ref="R881:R888" si="480">S881</f>
        <v>4624.6000000000004</v>
      </c>
      <c r="S881" s="300">
        <v>4624.6000000000004</v>
      </c>
      <c r="T881" s="300"/>
      <c r="U881" s="300">
        <f t="shared" ref="U881:U885" si="481">V881</f>
        <v>4642.3</v>
      </c>
      <c r="V881" s="300">
        <v>4642.3</v>
      </c>
      <c r="W881" s="562"/>
    </row>
    <row r="882" spans="1:256" s="534" customFormat="1" ht="31.5">
      <c r="A882" s="550" t="s">
        <v>69</v>
      </c>
      <c r="B882" s="551" t="s">
        <v>534</v>
      </c>
      <c r="C882" s="554"/>
      <c r="D882" s="552"/>
      <c r="E882" s="553" t="s">
        <v>396</v>
      </c>
      <c r="F882" s="553" t="s">
        <v>112</v>
      </c>
      <c r="G882" s="553" t="s">
        <v>1433</v>
      </c>
      <c r="H882" s="554">
        <v>100</v>
      </c>
      <c r="I882" s="798"/>
      <c r="J882" s="799"/>
      <c r="K882" s="799"/>
      <c r="L882" s="300">
        <v>14884.9</v>
      </c>
      <c r="M882" s="15">
        <v>17264.400000000001</v>
      </c>
      <c r="N882" s="15">
        <v>10206.200000000001</v>
      </c>
      <c r="O882" s="300">
        <f>P882</f>
        <v>17264.400000000001</v>
      </c>
      <c r="P882" s="300">
        <v>17264.400000000001</v>
      </c>
      <c r="Q882" s="300"/>
      <c r="R882" s="300">
        <f t="shared" si="480"/>
        <v>12972.7</v>
      </c>
      <c r="S882" s="300">
        <v>12972.7</v>
      </c>
      <c r="T882" s="300"/>
      <c r="U882" s="300">
        <f t="shared" si="481"/>
        <v>13022.5</v>
      </c>
      <c r="V882" s="300">
        <v>13022.5</v>
      </c>
      <c r="W882" s="562"/>
    </row>
    <row r="883" spans="1:256" s="308" customFormat="1" ht="31.5">
      <c r="A883" s="406" t="s">
        <v>13</v>
      </c>
      <c r="B883" s="433" t="s">
        <v>33</v>
      </c>
      <c r="C883" s="454"/>
      <c r="D883" s="420"/>
      <c r="E883" s="421"/>
      <c r="F883" s="421"/>
      <c r="G883" s="421"/>
      <c r="H883" s="396">
        <v>200</v>
      </c>
      <c r="I883" s="798" t="s">
        <v>530</v>
      </c>
      <c r="J883" s="799"/>
      <c r="K883" s="800"/>
      <c r="L883" s="15">
        <f>L884+L885</f>
        <v>1526.8</v>
      </c>
      <c r="M883" s="15">
        <f>M884+M885</f>
        <v>1164.5999999999999</v>
      </c>
      <c r="N883" s="15">
        <f>N884+N885</f>
        <v>716.1</v>
      </c>
      <c r="O883" s="15">
        <f t="shared" ref="O883:O888" si="482">P883</f>
        <v>1260.4000000000001</v>
      </c>
      <c r="P883" s="15">
        <f>P884+P885</f>
        <v>1260.4000000000001</v>
      </c>
      <c r="Q883" s="15">
        <f t="shared" ref="Q883:W883" si="483">Q884+Q885</f>
        <v>0</v>
      </c>
      <c r="R883" s="300">
        <f t="shared" si="480"/>
        <v>947.09999999999991</v>
      </c>
      <c r="S883" s="15">
        <f t="shared" si="483"/>
        <v>947.09999999999991</v>
      </c>
      <c r="T883" s="15">
        <f t="shared" si="483"/>
        <v>0</v>
      </c>
      <c r="U883" s="300">
        <f t="shared" si="481"/>
        <v>950.8</v>
      </c>
      <c r="V883" s="15">
        <f t="shared" si="483"/>
        <v>950.8</v>
      </c>
      <c r="W883" s="15">
        <f t="shared" si="483"/>
        <v>0</v>
      </c>
    </row>
    <row r="884" spans="1:256" s="308" customFormat="1" ht="31.5">
      <c r="A884" s="406" t="s">
        <v>50</v>
      </c>
      <c r="B884" s="433" t="s">
        <v>533</v>
      </c>
      <c r="C884" s="454"/>
      <c r="D884" s="420"/>
      <c r="E884" s="421" t="s">
        <v>396</v>
      </c>
      <c r="F884" s="421" t="s">
        <v>112</v>
      </c>
      <c r="G884" s="553" t="s">
        <v>1433</v>
      </c>
      <c r="H884" s="396">
        <v>200</v>
      </c>
      <c r="I884" s="798"/>
      <c r="J884" s="799"/>
      <c r="K884" s="800"/>
      <c r="L884" s="15">
        <v>941.5</v>
      </c>
      <c r="M884" s="15">
        <v>207.1</v>
      </c>
      <c r="N884" s="15">
        <v>165.4</v>
      </c>
      <c r="O884" s="15">
        <f t="shared" si="482"/>
        <v>256.5</v>
      </c>
      <c r="P884" s="15">
        <v>256.5</v>
      </c>
      <c r="Q884" s="15"/>
      <c r="R884" s="300">
        <f t="shared" si="480"/>
        <v>192.7</v>
      </c>
      <c r="S884" s="300">
        <v>192.7</v>
      </c>
      <c r="T884" s="15"/>
      <c r="U884" s="300">
        <f t="shared" si="481"/>
        <v>193.5</v>
      </c>
      <c r="V884" s="300">
        <v>193.5</v>
      </c>
      <c r="W884" s="9"/>
    </row>
    <row r="885" spans="1:256" s="308" customFormat="1" ht="31.5">
      <c r="A885" s="406" t="s">
        <v>74</v>
      </c>
      <c r="B885" s="433" t="s">
        <v>534</v>
      </c>
      <c r="C885" s="396"/>
      <c r="D885" s="390"/>
      <c r="E885" s="421" t="s">
        <v>396</v>
      </c>
      <c r="F885" s="421" t="s">
        <v>112</v>
      </c>
      <c r="G885" s="553" t="s">
        <v>1433</v>
      </c>
      <c r="H885" s="396">
        <v>200</v>
      </c>
      <c r="I885" s="798"/>
      <c r="J885" s="799"/>
      <c r="K885" s="800"/>
      <c r="L885" s="15">
        <v>585.29999999999995</v>
      </c>
      <c r="M885" s="15">
        <v>957.5</v>
      </c>
      <c r="N885" s="15">
        <v>550.70000000000005</v>
      </c>
      <c r="O885" s="15">
        <f t="shared" si="482"/>
        <v>1003.9</v>
      </c>
      <c r="P885" s="15">
        <v>1003.9</v>
      </c>
      <c r="Q885" s="15"/>
      <c r="R885" s="300">
        <f t="shared" si="480"/>
        <v>754.4</v>
      </c>
      <c r="S885" s="300">
        <v>754.4</v>
      </c>
      <c r="T885" s="15"/>
      <c r="U885" s="300">
        <f t="shared" si="481"/>
        <v>757.3</v>
      </c>
      <c r="V885" s="300">
        <v>757.3</v>
      </c>
      <c r="W885" s="9"/>
    </row>
    <row r="886" spans="1:256" s="534" customFormat="1">
      <c r="A886" s="550" t="s">
        <v>51</v>
      </c>
      <c r="B886" s="551" t="s">
        <v>32</v>
      </c>
      <c r="C886" s="560"/>
      <c r="D886" s="561"/>
      <c r="E886" s="553"/>
      <c r="F886" s="553"/>
      <c r="G886" s="553"/>
      <c r="H886" s="554">
        <v>800</v>
      </c>
      <c r="I886" s="798"/>
      <c r="J886" s="799"/>
      <c r="K886" s="800"/>
      <c r="L886" s="300">
        <f>SUM(L887:L888)</f>
        <v>39.700000000000003</v>
      </c>
      <c r="M886" s="15">
        <f>SUM(M887:M888)</f>
        <v>33.6</v>
      </c>
      <c r="N886" s="15">
        <f>SUM(N887:N888)</f>
        <v>14.299999999999999</v>
      </c>
      <c r="O886" s="15">
        <f t="shared" si="482"/>
        <v>0</v>
      </c>
      <c r="P886" s="300">
        <f t="shared" ref="P886:W886" si="484">SUM(P887:P888)</f>
        <v>0</v>
      </c>
      <c r="Q886" s="300">
        <f t="shared" si="484"/>
        <v>0</v>
      </c>
      <c r="R886" s="300">
        <f t="shared" si="480"/>
        <v>0</v>
      </c>
      <c r="S886" s="300">
        <f t="shared" si="484"/>
        <v>0</v>
      </c>
      <c r="T886" s="300">
        <f t="shared" si="484"/>
        <v>0</v>
      </c>
      <c r="U886" s="300">
        <f t="shared" si="484"/>
        <v>0</v>
      </c>
      <c r="V886" s="300">
        <f t="shared" si="484"/>
        <v>0</v>
      </c>
      <c r="W886" s="300">
        <f t="shared" si="484"/>
        <v>0</v>
      </c>
    </row>
    <row r="887" spans="1:256" s="534" customFormat="1" ht="31.5">
      <c r="A887" s="550" t="s">
        <v>52</v>
      </c>
      <c r="B887" s="551" t="s">
        <v>533</v>
      </c>
      <c r="C887" s="560"/>
      <c r="D887" s="561"/>
      <c r="E887" s="553" t="s">
        <v>396</v>
      </c>
      <c r="F887" s="553" t="s">
        <v>112</v>
      </c>
      <c r="G887" s="553" t="s">
        <v>1433</v>
      </c>
      <c r="H887" s="554">
        <v>800</v>
      </c>
      <c r="I887" s="798"/>
      <c r="J887" s="799"/>
      <c r="K887" s="800"/>
      <c r="L887" s="300">
        <v>26.5</v>
      </c>
      <c r="M887" s="15">
        <v>26.5</v>
      </c>
      <c r="N887" s="15">
        <v>9.6999999999999993</v>
      </c>
      <c r="O887" s="15">
        <f t="shared" si="482"/>
        <v>0</v>
      </c>
      <c r="P887" s="300"/>
      <c r="Q887" s="300"/>
      <c r="R887" s="300">
        <f t="shared" si="480"/>
        <v>0</v>
      </c>
      <c r="S887" s="300"/>
      <c r="T887" s="300"/>
      <c r="U887" s="300"/>
      <c r="V887" s="300"/>
      <c r="W887" s="562"/>
    </row>
    <row r="888" spans="1:256" s="534" customFormat="1" ht="31.5">
      <c r="A888" s="550" t="s">
        <v>535</v>
      </c>
      <c r="B888" s="551" t="s">
        <v>534</v>
      </c>
      <c r="C888" s="554"/>
      <c r="D888" s="552"/>
      <c r="E888" s="553" t="s">
        <v>396</v>
      </c>
      <c r="F888" s="553" t="s">
        <v>112</v>
      </c>
      <c r="G888" s="553" t="s">
        <v>1433</v>
      </c>
      <c r="H888" s="554">
        <v>800</v>
      </c>
      <c r="I888" s="798"/>
      <c r="J888" s="799"/>
      <c r="K888" s="800"/>
      <c r="L888" s="300">
        <v>13.2</v>
      </c>
      <c r="M888" s="15">
        <v>7.1</v>
      </c>
      <c r="N888" s="15">
        <v>4.5999999999999996</v>
      </c>
      <c r="O888" s="15">
        <f t="shared" si="482"/>
        <v>0</v>
      </c>
      <c r="P888" s="300"/>
      <c r="Q888" s="300"/>
      <c r="R888" s="300">
        <f t="shared" si="480"/>
        <v>0</v>
      </c>
      <c r="S888" s="300"/>
      <c r="T888" s="300"/>
      <c r="U888" s="300">
        <f>V888</f>
        <v>0</v>
      </c>
      <c r="V888" s="300"/>
      <c r="W888" s="562"/>
    </row>
    <row r="889" spans="1:256" s="141" customFormat="1">
      <c r="A889" s="740" t="s">
        <v>77</v>
      </c>
      <c r="B889" s="741"/>
      <c r="C889" s="741"/>
      <c r="D889" s="741"/>
      <c r="E889" s="741"/>
      <c r="F889" s="741"/>
      <c r="G889" s="741"/>
      <c r="H889" s="741"/>
      <c r="I889" s="741"/>
      <c r="J889" s="741"/>
      <c r="K889" s="741"/>
      <c r="L889" s="152">
        <f>SUM(L890)</f>
        <v>1538.7</v>
      </c>
      <c r="M889" s="152">
        <f>SUM(M890)</f>
        <v>1846.5</v>
      </c>
      <c r="N889" s="152">
        <f>SUM(N890)</f>
        <v>674</v>
      </c>
      <c r="O889" s="152">
        <f>SUM(O890)</f>
        <v>10159.799999999999</v>
      </c>
      <c r="P889" s="152">
        <f t="shared" ref="P889:W889" si="485">SUM(P890)</f>
        <v>10159.799999999999</v>
      </c>
      <c r="Q889" s="152">
        <f t="shared" si="485"/>
        <v>0</v>
      </c>
      <c r="R889" s="152">
        <f t="shared" si="485"/>
        <v>10529.599999999999</v>
      </c>
      <c r="S889" s="152">
        <f t="shared" si="485"/>
        <v>10529.599999999999</v>
      </c>
      <c r="T889" s="152">
        <f t="shared" si="485"/>
        <v>0</v>
      </c>
      <c r="U889" s="152">
        <f t="shared" si="485"/>
        <v>10583.9</v>
      </c>
      <c r="V889" s="152">
        <f t="shared" si="485"/>
        <v>10583.9</v>
      </c>
      <c r="W889" s="152">
        <f t="shared" si="485"/>
        <v>0</v>
      </c>
      <c r="X889" s="151"/>
      <c r="Y889" s="151"/>
      <c r="Z889" s="151"/>
      <c r="AA889" s="151"/>
      <c r="AB889" s="151"/>
      <c r="AC889" s="151"/>
      <c r="AD889" s="151"/>
      <c r="AE889" s="151"/>
      <c r="AF889" s="151"/>
      <c r="AG889" s="151"/>
      <c r="AH889" s="151"/>
      <c r="AI889" s="151"/>
      <c r="AJ889" s="151"/>
      <c r="AK889" s="151"/>
      <c r="AL889" s="151"/>
      <c r="AM889" s="151"/>
      <c r="AN889" s="151"/>
      <c r="AO889" s="151"/>
      <c r="AP889" s="151"/>
      <c r="AQ889" s="151"/>
      <c r="AR889" s="151"/>
      <c r="AS889" s="151"/>
      <c r="AT889" s="151"/>
      <c r="AU889" s="151"/>
      <c r="AV889" s="151"/>
      <c r="AW889" s="151"/>
      <c r="AX889" s="151"/>
      <c r="AY889" s="151"/>
      <c r="AZ889" s="151"/>
      <c r="BA889" s="151"/>
      <c r="BB889" s="151"/>
      <c r="BC889" s="151"/>
      <c r="BD889" s="151"/>
      <c r="BE889" s="151"/>
      <c r="BF889" s="151"/>
      <c r="BG889" s="151"/>
      <c r="BH889" s="151"/>
      <c r="BI889" s="151"/>
      <c r="BJ889" s="151"/>
      <c r="BK889" s="151"/>
      <c r="BL889" s="151"/>
      <c r="BM889" s="151"/>
      <c r="BN889" s="151"/>
      <c r="BO889" s="151"/>
      <c r="BP889" s="151"/>
      <c r="BQ889" s="151"/>
      <c r="BR889" s="151"/>
      <c r="BS889" s="151"/>
      <c r="BT889" s="151"/>
      <c r="BU889" s="151"/>
      <c r="BV889" s="151"/>
      <c r="BW889" s="151"/>
      <c r="BX889" s="151"/>
      <c r="BY889" s="151"/>
      <c r="BZ889" s="151"/>
      <c r="CA889" s="151"/>
      <c r="CB889" s="151"/>
      <c r="CC889" s="151"/>
      <c r="CD889" s="151"/>
      <c r="CE889" s="151"/>
      <c r="CF889" s="151"/>
      <c r="CG889" s="151"/>
      <c r="CH889" s="151"/>
      <c r="CI889" s="151"/>
      <c r="CJ889" s="151"/>
      <c r="CK889" s="151"/>
      <c r="CL889" s="151"/>
      <c r="CM889" s="151"/>
      <c r="CN889" s="151"/>
      <c r="CO889" s="151"/>
      <c r="CP889" s="151"/>
      <c r="CQ889" s="151"/>
      <c r="CR889" s="151"/>
      <c r="CS889" s="151"/>
      <c r="CT889" s="151"/>
      <c r="CU889" s="151"/>
      <c r="CV889" s="151"/>
      <c r="CW889" s="151"/>
      <c r="CX889" s="151"/>
      <c r="CY889" s="151"/>
      <c r="CZ889" s="151"/>
      <c r="DA889" s="151"/>
      <c r="DB889" s="151"/>
      <c r="DC889" s="151"/>
      <c r="DD889" s="151"/>
      <c r="DE889" s="151"/>
      <c r="DF889" s="151"/>
      <c r="DG889" s="151"/>
      <c r="DH889" s="151"/>
      <c r="DI889" s="151"/>
      <c r="DJ889" s="151"/>
      <c r="DK889" s="151"/>
      <c r="DL889" s="151"/>
      <c r="DM889" s="151"/>
      <c r="DN889" s="151"/>
      <c r="DO889" s="151"/>
      <c r="DP889" s="151"/>
      <c r="DQ889" s="151"/>
      <c r="DR889" s="151"/>
      <c r="DS889" s="151"/>
      <c r="DT889" s="151"/>
      <c r="DU889" s="151"/>
      <c r="DV889" s="151"/>
      <c r="DW889" s="151"/>
      <c r="DX889" s="151"/>
      <c r="DY889" s="151"/>
      <c r="DZ889" s="151"/>
      <c r="EA889" s="151"/>
      <c r="EB889" s="151"/>
      <c r="EC889" s="151"/>
      <c r="ED889" s="151"/>
      <c r="EE889" s="151"/>
      <c r="EF889" s="151"/>
      <c r="EG889" s="151"/>
      <c r="EH889" s="151"/>
      <c r="EI889" s="151"/>
      <c r="EJ889" s="151"/>
      <c r="EK889" s="151"/>
      <c r="EL889" s="151"/>
      <c r="EM889" s="151"/>
      <c r="EN889" s="151"/>
      <c r="EO889" s="151"/>
      <c r="EP889" s="151"/>
      <c r="EQ889" s="151"/>
      <c r="ER889" s="151"/>
      <c r="ES889" s="151"/>
      <c r="ET889" s="151"/>
      <c r="EU889" s="151"/>
      <c r="EV889" s="151"/>
      <c r="EW889" s="151"/>
      <c r="EX889" s="151"/>
      <c r="EY889" s="151"/>
      <c r="EZ889" s="151"/>
      <c r="FA889" s="151"/>
      <c r="FB889" s="151"/>
      <c r="FC889" s="151"/>
      <c r="FD889" s="151"/>
      <c r="FE889" s="151"/>
      <c r="FF889" s="151"/>
      <c r="FG889" s="151"/>
      <c r="FH889" s="151"/>
      <c r="FI889" s="151"/>
      <c r="FJ889" s="151"/>
      <c r="FK889" s="151"/>
      <c r="FL889" s="151"/>
      <c r="FM889" s="151"/>
      <c r="FN889" s="151"/>
      <c r="FO889" s="151"/>
      <c r="FP889" s="151"/>
      <c r="FQ889" s="151"/>
      <c r="FR889" s="151"/>
      <c r="FS889" s="151"/>
      <c r="FT889" s="151"/>
      <c r="FU889" s="151"/>
      <c r="FV889" s="151"/>
      <c r="FW889" s="151"/>
      <c r="FX889" s="151"/>
      <c r="FY889" s="151"/>
      <c r="FZ889" s="151"/>
      <c r="GA889" s="151"/>
      <c r="GB889" s="151"/>
      <c r="GC889" s="151"/>
      <c r="GD889" s="151"/>
      <c r="GE889" s="151"/>
      <c r="GF889" s="151"/>
      <c r="GG889" s="151"/>
      <c r="GH889" s="151"/>
      <c r="GI889" s="151"/>
      <c r="GJ889" s="151"/>
      <c r="GK889" s="151"/>
      <c r="GL889" s="151"/>
      <c r="GM889" s="151"/>
      <c r="GN889" s="151"/>
      <c r="GO889" s="151"/>
      <c r="GP889" s="151"/>
      <c r="GQ889" s="151"/>
      <c r="GR889" s="151"/>
      <c r="GS889" s="151"/>
      <c r="GT889" s="151"/>
      <c r="GU889" s="151"/>
      <c r="GV889" s="151"/>
      <c r="GW889" s="151"/>
      <c r="GX889" s="151"/>
      <c r="GY889" s="151"/>
      <c r="GZ889" s="151"/>
      <c r="HA889" s="151"/>
      <c r="HB889" s="151"/>
      <c r="HC889" s="151"/>
      <c r="HD889" s="151"/>
      <c r="HE889" s="151"/>
      <c r="HF889" s="151"/>
      <c r="HG889" s="151"/>
      <c r="HH889" s="151"/>
      <c r="HI889" s="151"/>
      <c r="HJ889" s="151"/>
      <c r="HK889" s="151"/>
      <c r="HL889" s="151"/>
      <c r="HM889" s="151"/>
      <c r="HN889" s="151"/>
      <c r="HO889" s="151"/>
      <c r="HP889" s="151"/>
      <c r="HQ889" s="151"/>
      <c r="HR889" s="151"/>
      <c r="HS889" s="151"/>
      <c r="HT889" s="151"/>
      <c r="HU889" s="151"/>
      <c r="HV889" s="151"/>
      <c r="HW889" s="151"/>
      <c r="HX889" s="151"/>
      <c r="HY889" s="151"/>
      <c r="HZ889" s="151"/>
      <c r="IA889" s="151"/>
      <c r="IB889" s="151"/>
      <c r="IC889" s="151"/>
      <c r="ID889" s="151"/>
      <c r="IE889" s="151"/>
      <c r="IF889" s="151"/>
      <c r="IG889" s="151"/>
      <c r="IH889" s="151"/>
      <c r="II889" s="151"/>
      <c r="IJ889" s="151"/>
      <c r="IK889" s="151"/>
      <c r="IL889" s="151"/>
      <c r="IM889" s="151"/>
      <c r="IN889" s="151"/>
      <c r="IO889" s="151"/>
      <c r="IP889" s="151"/>
      <c r="IQ889" s="151"/>
      <c r="IR889" s="151"/>
      <c r="IS889" s="151"/>
      <c r="IT889" s="151"/>
      <c r="IU889" s="151"/>
      <c r="IV889" s="151"/>
    </row>
    <row r="890" spans="1:256" s="534" customFormat="1" ht="31.5">
      <c r="A890" s="550" t="s">
        <v>22</v>
      </c>
      <c r="B890" s="551" t="s">
        <v>98</v>
      </c>
      <c r="C890" s="560"/>
      <c r="D890" s="561"/>
      <c r="E890" s="551"/>
      <c r="F890" s="551"/>
      <c r="G890" s="551"/>
      <c r="H890" s="554">
        <v>200</v>
      </c>
      <c r="I890" s="535"/>
      <c r="J890" s="560"/>
      <c r="K890" s="561"/>
      <c r="L890" s="300">
        <f>SUM(L891:L897)</f>
        <v>1538.7</v>
      </c>
      <c r="M890" s="15">
        <f>SUM(M891:M897)</f>
        <v>1846.5</v>
      </c>
      <c r="N890" s="15">
        <f>SUM(N891:N897)</f>
        <v>674</v>
      </c>
      <c r="O890" s="300">
        <f>SUM(O891:O897)</f>
        <v>10159.799999999999</v>
      </c>
      <c r="P890" s="300">
        <f t="shared" ref="P890:W890" si="486">SUM(P891:P897)</f>
        <v>10159.799999999999</v>
      </c>
      <c r="Q890" s="300">
        <f t="shared" si="486"/>
        <v>0</v>
      </c>
      <c r="R890" s="300">
        <f t="shared" si="486"/>
        <v>10529.599999999999</v>
      </c>
      <c r="S890" s="300">
        <f t="shared" si="486"/>
        <v>10529.599999999999</v>
      </c>
      <c r="T890" s="300">
        <f t="shared" si="486"/>
        <v>0</v>
      </c>
      <c r="U890" s="300">
        <f t="shared" si="486"/>
        <v>10583.9</v>
      </c>
      <c r="V890" s="300">
        <f t="shared" si="486"/>
        <v>10583.9</v>
      </c>
      <c r="W890" s="300">
        <f t="shared" si="486"/>
        <v>0</v>
      </c>
    </row>
    <row r="891" spans="1:256" s="534" customFormat="1" ht="173.25">
      <c r="A891" s="801" t="s">
        <v>78</v>
      </c>
      <c r="B891" s="774" t="s">
        <v>1434</v>
      </c>
      <c r="C891" s="802"/>
      <c r="D891" s="803"/>
      <c r="E891" s="804" t="s">
        <v>396</v>
      </c>
      <c r="F891" s="804" t="s">
        <v>396</v>
      </c>
      <c r="G891" s="804" t="s">
        <v>537</v>
      </c>
      <c r="H891" s="805">
        <v>200</v>
      </c>
      <c r="I891" s="563" t="s">
        <v>1435</v>
      </c>
      <c r="J891" s="564"/>
      <c r="K891" s="806"/>
      <c r="L891" s="794"/>
      <c r="M891" s="738">
        <v>673.5</v>
      </c>
      <c r="N891" s="738">
        <v>0</v>
      </c>
      <c r="O891" s="794">
        <f>P891</f>
        <v>5578.9</v>
      </c>
      <c r="P891" s="794">
        <v>5578.9</v>
      </c>
      <c r="Q891" s="794"/>
      <c r="R891" s="794">
        <f>S891</f>
        <v>5782</v>
      </c>
      <c r="S891" s="794">
        <v>5782</v>
      </c>
      <c r="T891" s="794"/>
      <c r="U891" s="794">
        <f>V891</f>
        <v>5818</v>
      </c>
      <c r="V891" s="794">
        <v>5818</v>
      </c>
      <c r="W891" s="795"/>
    </row>
    <row r="892" spans="1:256" s="534" customFormat="1" ht="94.5">
      <c r="A892" s="801"/>
      <c r="B892" s="774"/>
      <c r="C892" s="802"/>
      <c r="D892" s="803"/>
      <c r="E892" s="804"/>
      <c r="F892" s="804"/>
      <c r="G892" s="804"/>
      <c r="H892" s="805"/>
      <c r="I892" s="565" t="s">
        <v>1436</v>
      </c>
      <c r="J892" s="566" t="s">
        <v>1437</v>
      </c>
      <c r="K892" s="806"/>
      <c r="L892" s="794"/>
      <c r="M892" s="738"/>
      <c r="N892" s="738"/>
      <c r="O892" s="794"/>
      <c r="P892" s="794"/>
      <c r="Q892" s="794"/>
      <c r="R892" s="794"/>
      <c r="S892" s="794"/>
      <c r="T892" s="794"/>
      <c r="U892" s="794"/>
      <c r="V892" s="794"/>
      <c r="W892" s="795"/>
    </row>
    <row r="893" spans="1:256" s="534" customFormat="1" ht="78.75">
      <c r="A893" s="801"/>
      <c r="B893" s="774"/>
      <c r="C893" s="802"/>
      <c r="D893" s="803"/>
      <c r="E893" s="804"/>
      <c r="F893" s="804"/>
      <c r="G893" s="804"/>
      <c r="H893" s="805"/>
      <c r="I893" s="565" t="s">
        <v>1438</v>
      </c>
      <c r="J893" s="566" t="s">
        <v>1439</v>
      </c>
      <c r="K893" s="806"/>
      <c r="L893" s="794"/>
      <c r="M893" s="738"/>
      <c r="N893" s="738"/>
      <c r="O893" s="794"/>
      <c r="P893" s="794"/>
      <c r="Q893" s="794"/>
      <c r="R893" s="794"/>
      <c r="S893" s="794"/>
      <c r="T893" s="794"/>
      <c r="U893" s="794"/>
      <c r="V893" s="794"/>
      <c r="W893" s="795"/>
    </row>
    <row r="894" spans="1:256" s="308" customFormat="1" ht="63">
      <c r="A894" s="406" t="s">
        <v>78</v>
      </c>
      <c r="B894" s="433" t="s">
        <v>1440</v>
      </c>
      <c r="C894" s="454"/>
      <c r="D894" s="420"/>
      <c r="E894" s="421" t="s">
        <v>396</v>
      </c>
      <c r="F894" s="421" t="s">
        <v>112</v>
      </c>
      <c r="G894" s="421" t="s">
        <v>933</v>
      </c>
      <c r="H894" s="396">
        <v>200</v>
      </c>
      <c r="I894" s="403"/>
      <c r="J894" s="454"/>
      <c r="K894" s="420"/>
      <c r="L894" s="15">
        <v>852.6</v>
      </c>
      <c r="M894" s="15">
        <v>190</v>
      </c>
      <c r="N894" s="15">
        <v>186.4</v>
      </c>
      <c r="O894" s="15">
        <v>1105.8</v>
      </c>
      <c r="P894" s="15">
        <v>1105.8</v>
      </c>
      <c r="Q894" s="15"/>
      <c r="R894" s="15">
        <v>1146.0999999999999</v>
      </c>
      <c r="S894" s="15">
        <v>1146.0999999999999</v>
      </c>
      <c r="T894" s="15"/>
      <c r="U894" s="15">
        <v>1150.5</v>
      </c>
      <c r="V894" s="15">
        <v>1150.5</v>
      </c>
      <c r="W894" s="9"/>
    </row>
    <row r="895" spans="1:256" s="308" customFormat="1" ht="47.25">
      <c r="A895" s="424" t="s">
        <v>81</v>
      </c>
      <c r="B895" s="356" t="s">
        <v>1441</v>
      </c>
      <c r="C895" s="431"/>
      <c r="D895" s="371"/>
      <c r="E895" s="421" t="s">
        <v>396</v>
      </c>
      <c r="F895" s="421" t="s">
        <v>112</v>
      </c>
      <c r="G895" s="421" t="s">
        <v>1442</v>
      </c>
      <c r="H895" s="396">
        <v>200</v>
      </c>
      <c r="I895" s="338"/>
      <c r="J895" s="431"/>
      <c r="K895" s="371"/>
      <c r="L895" s="15">
        <v>686.1</v>
      </c>
      <c r="M895" s="15">
        <v>643.70000000000005</v>
      </c>
      <c r="N895" s="15">
        <v>487.6</v>
      </c>
      <c r="O895" s="15">
        <v>2586.1</v>
      </c>
      <c r="P895" s="15">
        <v>2586.1</v>
      </c>
      <c r="Q895" s="15"/>
      <c r="R895" s="15">
        <v>2680.2</v>
      </c>
      <c r="S895" s="15">
        <v>2680.2</v>
      </c>
      <c r="T895" s="15"/>
      <c r="U895" s="15">
        <v>2690.5</v>
      </c>
      <c r="V895" s="15">
        <v>2690.5</v>
      </c>
      <c r="W895" s="9"/>
    </row>
    <row r="896" spans="1:256" s="308" customFormat="1" ht="47.25">
      <c r="A896" s="424" t="s">
        <v>540</v>
      </c>
      <c r="B896" s="356" t="s">
        <v>1443</v>
      </c>
      <c r="C896" s="431"/>
      <c r="D896" s="371"/>
      <c r="E896" s="421" t="s">
        <v>396</v>
      </c>
      <c r="F896" s="421" t="s">
        <v>112</v>
      </c>
      <c r="G896" s="421" t="s">
        <v>541</v>
      </c>
      <c r="H896" s="396">
        <v>200</v>
      </c>
      <c r="I896" s="338"/>
      <c r="J896" s="431"/>
      <c r="K896" s="371"/>
      <c r="L896" s="15"/>
      <c r="M896" s="15">
        <v>226.2</v>
      </c>
      <c r="N896" s="15"/>
      <c r="O896" s="15">
        <f>P896</f>
        <v>633.29999999999995</v>
      </c>
      <c r="P896" s="15">
        <v>633.29999999999995</v>
      </c>
      <c r="Q896" s="15"/>
      <c r="R896" s="15">
        <v>656.3</v>
      </c>
      <c r="S896" s="15">
        <v>656.3</v>
      </c>
      <c r="T896" s="15"/>
      <c r="U896" s="15">
        <v>658.9</v>
      </c>
      <c r="V896" s="15">
        <v>658.9</v>
      </c>
      <c r="W896" s="9"/>
    </row>
    <row r="897" spans="1:256" s="308" customFormat="1" ht="31.5">
      <c r="A897" s="424" t="s">
        <v>711</v>
      </c>
      <c r="B897" s="433" t="s">
        <v>1444</v>
      </c>
      <c r="C897" s="454"/>
      <c r="D897" s="420"/>
      <c r="E897" s="421" t="s">
        <v>396</v>
      </c>
      <c r="F897" s="421" t="s">
        <v>396</v>
      </c>
      <c r="G897" s="421" t="s">
        <v>550</v>
      </c>
      <c r="H897" s="396">
        <v>200</v>
      </c>
      <c r="I897" s="403"/>
      <c r="J897" s="454"/>
      <c r="K897" s="420"/>
      <c r="L897" s="15"/>
      <c r="M897" s="15">
        <v>113.1</v>
      </c>
      <c r="N897" s="15"/>
      <c r="O897" s="15">
        <f>P897</f>
        <v>255.7</v>
      </c>
      <c r="P897" s="15">
        <v>255.7</v>
      </c>
      <c r="Q897" s="15"/>
      <c r="R897" s="15">
        <f>S897</f>
        <v>265</v>
      </c>
      <c r="S897" s="15">
        <v>265</v>
      </c>
      <c r="T897" s="15"/>
      <c r="U897" s="15">
        <f>V897</f>
        <v>266</v>
      </c>
      <c r="V897" s="15">
        <v>266</v>
      </c>
      <c r="W897" s="9"/>
    </row>
    <row r="898" spans="1:256" s="141" customFormat="1">
      <c r="A898" s="740" t="s">
        <v>79</v>
      </c>
      <c r="B898" s="741"/>
      <c r="C898" s="741"/>
      <c r="D898" s="741"/>
      <c r="E898" s="741"/>
      <c r="F898" s="741"/>
      <c r="G898" s="741"/>
      <c r="H898" s="741"/>
      <c r="I898" s="741"/>
      <c r="J898" s="741"/>
      <c r="K898" s="741"/>
      <c r="L898" s="152">
        <f>SUM(L899,L947)</f>
        <v>307216.99999999994</v>
      </c>
      <c r="M898" s="152">
        <f>SUM(M899,M947)</f>
        <v>297175.40000000008</v>
      </c>
      <c r="N898" s="152">
        <f>SUM(N899,N947)</f>
        <v>212506.5</v>
      </c>
      <c r="O898" s="152">
        <f>SUM(O899,O947)</f>
        <v>298091</v>
      </c>
      <c r="P898" s="152">
        <f t="shared" ref="P898:W898" si="487">SUM(P899,P947)</f>
        <v>298091</v>
      </c>
      <c r="Q898" s="152">
        <f t="shared" si="487"/>
        <v>0</v>
      </c>
      <c r="R898" s="152">
        <f t="shared" si="487"/>
        <v>308939.19999999995</v>
      </c>
      <c r="S898" s="152">
        <f t="shared" si="487"/>
        <v>308939.19999999995</v>
      </c>
      <c r="T898" s="152">
        <f t="shared" si="487"/>
        <v>0</v>
      </c>
      <c r="U898" s="152">
        <f t="shared" si="487"/>
        <v>310111.3</v>
      </c>
      <c r="V898" s="152">
        <f t="shared" si="487"/>
        <v>310111.3</v>
      </c>
      <c r="W898" s="152">
        <f t="shared" si="487"/>
        <v>0</v>
      </c>
      <c r="X898" s="151"/>
      <c r="Y898" s="151"/>
      <c r="Z898" s="151"/>
      <c r="AA898" s="151"/>
      <c r="AB898" s="151"/>
      <c r="AC898" s="151"/>
      <c r="AD898" s="151"/>
      <c r="AE898" s="151"/>
      <c r="AF898" s="151"/>
      <c r="AG898" s="151"/>
      <c r="AH898" s="151"/>
      <c r="AI898" s="151"/>
      <c r="AJ898" s="151"/>
      <c r="AK898" s="151"/>
      <c r="AL898" s="151"/>
      <c r="AM898" s="151"/>
      <c r="AN898" s="151"/>
      <c r="AO898" s="151"/>
      <c r="AP898" s="151"/>
      <c r="AQ898" s="151"/>
      <c r="AR898" s="151"/>
      <c r="AS898" s="151"/>
      <c r="AT898" s="151"/>
      <c r="AU898" s="151"/>
      <c r="AV898" s="151"/>
      <c r="AW898" s="151"/>
      <c r="AX898" s="151"/>
      <c r="AY898" s="151"/>
      <c r="AZ898" s="151"/>
      <c r="BA898" s="151"/>
      <c r="BB898" s="151"/>
      <c r="BC898" s="151"/>
      <c r="BD898" s="151"/>
      <c r="BE898" s="151"/>
      <c r="BF898" s="151"/>
      <c r="BG898" s="151"/>
      <c r="BH898" s="151"/>
      <c r="BI898" s="151"/>
      <c r="BJ898" s="151"/>
      <c r="BK898" s="151"/>
      <c r="BL898" s="151"/>
      <c r="BM898" s="151"/>
      <c r="BN898" s="151"/>
      <c r="BO898" s="151"/>
      <c r="BP898" s="151"/>
      <c r="BQ898" s="151"/>
      <c r="BR898" s="151"/>
      <c r="BS898" s="151"/>
      <c r="BT898" s="151"/>
      <c r="BU898" s="151"/>
      <c r="BV898" s="151"/>
      <c r="BW898" s="151"/>
      <c r="BX898" s="151"/>
      <c r="BY898" s="151"/>
      <c r="BZ898" s="151"/>
      <c r="CA898" s="151"/>
      <c r="CB898" s="151"/>
      <c r="CC898" s="151"/>
      <c r="CD898" s="151"/>
      <c r="CE898" s="151"/>
      <c r="CF898" s="151"/>
      <c r="CG898" s="151"/>
      <c r="CH898" s="151"/>
      <c r="CI898" s="151"/>
      <c r="CJ898" s="151"/>
      <c r="CK898" s="151"/>
      <c r="CL898" s="151"/>
      <c r="CM898" s="151"/>
      <c r="CN898" s="151"/>
      <c r="CO898" s="151"/>
      <c r="CP898" s="151"/>
      <c r="CQ898" s="151"/>
      <c r="CR898" s="151"/>
      <c r="CS898" s="151"/>
      <c r="CT898" s="151"/>
      <c r="CU898" s="151"/>
      <c r="CV898" s="151"/>
      <c r="CW898" s="151"/>
      <c r="CX898" s="151"/>
      <c r="CY898" s="151"/>
      <c r="CZ898" s="151"/>
      <c r="DA898" s="151"/>
      <c r="DB898" s="151"/>
      <c r="DC898" s="151"/>
      <c r="DD898" s="151"/>
      <c r="DE898" s="151"/>
      <c r="DF898" s="151"/>
      <c r="DG898" s="151"/>
      <c r="DH898" s="151"/>
      <c r="DI898" s="151"/>
      <c r="DJ898" s="151"/>
      <c r="DK898" s="151"/>
      <c r="DL898" s="151"/>
      <c r="DM898" s="151"/>
      <c r="DN898" s="151"/>
      <c r="DO898" s="151"/>
      <c r="DP898" s="151"/>
      <c r="DQ898" s="151"/>
      <c r="DR898" s="151"/>
      <c r="DS898" s="151"/>
      <c r="DT898" s="151"/>
      <c r="DU898" s="151"/>
      <c r="DV898" s="151"/>
      <c r="DW898" s="151"/>
      <c r="DX898" s="151"/>
      <c r="DY898" s="151"/>
      <c r="DZ898" s="151"/>
      <c r="EA898" s="151"/>
      <c r="EB898" s="151"/>
      <c r="EC898" s="151"/>
      <c r="ED898" s="151"/>
      <c r="EE898" s="151"/>
      <c r="EF898" s="151"/>
      <c r="EG898" s="151"/>
      <c r="EH898" s="151"/>
      <c r="EI898" s="151"/>
      <c r="EJ898" s="151"/>
      <c r="EK898" s="151"/>
      <c r="EL898" s="151"/>
      <c r="EM898" s="151"/>
      <c r="EN898" s="151"/>
      <c r="EO898" s="151"/>
      <c r="EP898" s="151"/>
      <c r="EQ898" s="151"/>
      <c r="ER898" s="151"/>
      <c r="ES898" s="151"/>
      <c r="ET898" s="151"/>
      <c r="EU898" s="151"/>
      <c r="EV898" s="151"/>
      <c r="EW898" s="151"/>
      <c r="EX898" s="151"/>
      <c r="EY898" s="151"/>
      <c r="EZ898" s="151"/>
      <c r="FA898" s="151"/>
      <c r="FB898" s="151"/>
      <c r="FC898" s="151"/>
      <c r="FD898" s="151"/>
      <c r="FE898" s="151"/>
      <c r="FF898" s="151"/>
      <c r="FG898" s="151"/>
      <c r="FH898" s="151"/>
      <c r="FI898" s="151"/>
      <c r="FJ898" s="151"/>
      <c r="FK898" s="151"/>
      <c r="FL898" s="151"/>
      <c r="FM898" s="151"/>
      <c r="FN898" s="151"/>
      <c r="FO898" s="151"/>
      <c r="FP898" s="151"/>
      <c r="FQ898" s="151"/>
      <c r="FR898" s="151"/>
      <c r="FS898" s="151"/>
      <c r="FT898" s="151"/>
      <c r="FU898" s="151"/>
      <c r="FV898" s="151"/>
      <c r="FW898" s="151"/>
      <c r="FX898" s="151"/>
      <c r="FY898" s="151"/>
      <c r="FZ898" s="151"/>
      <c r="GA898" s="151"/>
      <c r="GB898" s="151"/>
      <c r="GC898" s="151"/>
      <c r="GD898" s="151"/>
      <c r="GE898" s="151"/>
      <c r="GF898" s="151"/>
      <c r="GG898" s="151"/>
      <c r="GH898" s="151"/>
      <c r="GI898" s="151"/>
      <c r="GJ898" s="151"/>
      <c r="GK898" s="151"/>
      <c r="GL898" s="151"/>
      <c r="GM898" s="151"/>
      <c r="GN898" s="151"/>
      <c r="GO898" s="151"/>
      <c r="GP898" s="151"/>
      <c r="GQ898" s="151"/>
      <c r="GR898" s="151"/>
      <c r="GS898" s="151"/>
      <c r="GT898" s="151"/>
      <c r="GU898" s="151"/>
      <c r="GV898" s="151"/>
      <c r="GW898" s="151"/>
      <c r="GX898" s="151"/>
      <c r="GY898" s="151"/>
      <c r="GZ898" s="151"/>
      <c r="HA898" s="151"/>
      <c r="HB898" s="151"/>
      <c r="HC898" s="151"/>
      <c r="HD898" s="151"/>
      <c r="HE898" s="151"/>
      <c r="HF898" s="151"/>
      <c r="HG898" s="151"/>
      <c r="HH898" s="151"/>
      <c r="HI898" s="151"/>
      <c r="HJ898" s="151"/>
      <c r="HK898" s="151"/>
      <c r="HL898" s="151"/>
      <c r="HM898" s="151"/>
      <c r="HN898" s="151"/>
      <c r="HO898" s="151"/>
      <c r="HP898" s="151"/>
      <c r="HQ898" s="151"/>
      <c r="HR898" s="151"/>
      <c r="HS898" s="151"/>
      <c r="HT898" s="151"/>
      <c r="HU898" s="151"/>
      <c r="HV898" s="151"/>
      <c r="HW898" s="151"/>
      <c r="HX898" s="151"/>
      <c r="HY898" s="151"/>
      <c r="HZ898" s="151"/>
      <c r="IA898" s="151"/>
      <c r="IB898" s="151"/>
      <c r="IC898" s="151"/>
      <c r="ID898" s="151"/>
      <c r="IE898" s="151"/>
      <c r="IF898" s="151"/>
      <c r="IG898" s="151"/>
      <c r="IH898" s="151"/>
      <c r="II898" s="151"/>
      <c r="IJ898" s="151"/>
      <c r="IK898" s="151"/>
      <c r="IL898" s="151"/>
      <c r="IM898" s="151"/>
      <c r="IN898" s="151"/>
      <c r="IO898" s="151"/>
      <c r="IP898" s="151"/>
      <c r="IQ898" s="151"/>
      <c r="IR898" s="151"/>
      <c r="IS898" s="151"/>
      <c r="IT898" s="151"/>
      <c r="IU898" s="151"/>
      <c r="IV898" s="151"/>
    </row>
    <row r="899" spans="1:256" s="308" customFormat="1">
      <c r="A899" s="796" t="s">
        <v>37</v>
      </c>
      <c r="B899" s="797"/>
      <c r="C899" s="797"/>
      <c r="D899" s="797"/>
      <c r="E899" s="797"/>
      <c r="F899" s="797"/>
      <c r="G899" s="797"/>
      <c r="H899" s="797"/>
      <c r="I899" s="797"/>
      <c r="J899" s="797"/>
      <c r="K899" s="797"/>
      <c r="L899" s="7">
        <f>SUM(L900,L915)</f>
        <v>255814.79999999996</v>
      </c>
      <c r="M899" s="7">
        <f>SUM(M900,M915)</f>
        <v>233145.90000000008</v>
      </c>
      <c r="N899" s="7">
        <f>SUM(N900,N915)</f>
        <v>163378</v>
      </c>
      <c r="O899" s="7">
        <f>SUM(O900,O915)</f>
        <v>237426.5</v>
      </c>
      <c r="P899" s="7">
        <f t="shared" ref="P899:W899" si="488">SUM(P900,P915)</f>
        <v>237426.5</v>
      </c>
      <c r="Q899" s="7">
        <f t="shared" si="488"/>
        <v>0</v>
      </c>
      <c r="R899" s="7">
        <f t="shared" si="488"/>
        <v>246066.79999999996</v>
      </c>
      <c r="S899" s="7">
        <f t="shared" si="488"/>
        <v>246066.89999999997</v>
      </c>
      <c r="T899" s="7">
        <f t="shared" si="488"/>
        <v>0</v>
      </c>
      <c r="U899" s="7">
        <f t="shared" si="488"/>
        <v>247010.19999999998</v>
      </c>
      <c r="V899" s="7">
        <f t="shared" si="488"/>
        <v>247010.19999999998</v>
      </c>
      <c r="W899" s="7">
        <f t="shared" si="488"/>
        <v>0</v>
      </c>
    </row>
    <row r="900" spans="1:256" s="308" customFormat="1">
      <c r="A900" s="384" t="s">
        <v>34</v>
      </c>
      <c r="B900" s="774" t="s">
        <v>99</v>
      </c>
      <c r="C900" s="774"/>
      <c r="D900" s="393"/>
      <c r="E900" s="421"/>
      <c r="F900" s="421"/>
      <c r="G900" s="421"/>
      <c r="H900" s="385">
        <v>600</v>
      </c>
      <c r="I900" s="454"/>
      <c r="J900" s="446"/>
      <c r="K900" s="393"/>
      <c r="L900" s="15">
        <f>SUM(L901:L914)</f>
        <v>230301.69999999995</v>
      </c>
      <c r="M900" s="15">
        <f>SUM(M901:M914)</f>
        <v>221100.20000000007</v>
      </c>
      <c r="N900" s="15">
        <f>SUM(N901:N914)</f>
        <v>156115.29999999999</v>
      </c>
      <c r="O900" s="15">
        <f>SUM(O901:O914)</f>
        <v>230858.7</v>
      </c>
      <c r="P900" s="15">
        <f t="shared" ref="P900:W900" si="489">SUM(P901:P914)</f>
        <v>230858.7</v>
      </c>
      <c r="Q900" s="15">
        <f t="shared" si="489"/>
        <v>0</v>
      </c>
      <c r="R900" s="15">
        <f t="shared" si="489"/>
        <v>239259.89999999997</v>
      </c>
      <c r="S900" s="15">
        <f t="shared" si="489"/>
        <v>239259.99999999997</v>
      </c>
      <c r="T900" s="15">
        <f t="shared" si="489"/>
        <v>0</v>
      </c>
      <c r="U900" s="15">
        <f t="shared" si="489"/>
        <v>240177.4</v>
      </c>
      <c r="V900" s="15">
        <f t="shared" si="489"/>
        <v>240177.4</v>
      </c>
      <c r="W900" s="15">
        <f t="shared" si="489"/>
        <v>0</v>
      </c>
    </row>
    <row r="901" spans="1:256" s="308" customFormat="1" ht="141.75">
      <c r="A901" s="387" t="s">
        <v>44</v>
      </c>
      <c r="B901" s="433" t="s">
        <v>552</v>
      </c>
      <c r="C901" s="398" t="s">
        <v>1445</v>
      </c>
      <c r="D901" s="393"/>
      <c r="E901" s="421" t="s">
        <v>396</v>
      </c>
      <c r="F901" s="421" t="s">
        <v>103</v>
      </c>
      <c r="G901" s="421" t="s">
        <v>1446</v>
      </c>
      <c r="H901" s="385" t="s">
        <v>314</v>
      </c>
      <c r="I901" s="403" t="s">
        <v>553</v>
      </c>
      <c r="J901" s="446"/>
      <c r="K901" s="393"/>
      <c r="L901" s="15">
        <v>87259.3</v>
      </c>
      <c r="M901" s="15">
        <v>82571.100000000006</v>
      </c>
      <c r="N901" s="15">
        <v>60204.800000000003</v>
      </c>
      <c r="O901" s="15">
        <f>P901</f>
        <v>88594.8</v>
      </c>
      <c r="P901" s="15">
        <v>88594.8</v>
      </c>
      <c r="Q901" s="15"/>
      <c r="R901" s="15">
        <f>S901</f>
        <v>91818.9</v>
      </c>
      <c r="S901" s="15">
        <v>91818.9</v>
      </c>
      <c r="T901" s="15"/>
      <c r="U901" s="15">
        <f>V901</f>
        <v>92171</v>
      </c>
      <c r="V901" s="15">
        <v>92171</v>
      </c>
      <c r="W901" s="9"/>
      <c r="X901" s="322"/>
      <c r="Y901" s="322"/>
      <c r="Z901" s="322"/>
      <c r="AA901" s="322"/>
      <c r="AB901" s="322"/>
      <c r="AC901" s="322"/>
      <c r="AD901" s="322"/>
      <c r="AE901" s="322"/>
      <c r="AF901" s="322"/>
      <c r="AG901" s="322"/>
      <c r="AH901" s="322"/>
    </row>
    <row r="902" spans="1:256" s="308" customFormat="1" ht="141.75" customHeight="1">
      <c r="A902" s="754" t="s">
        <v>80</v>
      </c>
      <c r="B902" s="825" t="s">
        <v>554</v>
      </c>
      <c r="C902" s="873" t="s">
        <v>569</v>
      </c>
      <c r="D902" s="393"/>
      <c r="E902" s="421" t="s">
        <v>396</v>
      </c>
      <c r="F902" s="421" t="s">
        <v>361</v>
      </c>
      <c r="G902" s="421" t="s">
        <v>983</v>
      </c>
      <c r="H902" s="385" t="s">
        <v>314</v>
      </c>
      <c r="I902" s="873" t="s">
        <v>555</v>
      </c>
      <c r="J902" s="446"/>
      <c r="K902" s="393"/>
      <c r="L902" s="15">
        <v>65607</v>
      </c>
      <c r="M902" s="15">
        <v>82673.600000000006</v>
      </c>
      <c r="N902" s="15">
        <v>51583.3</v>
      </c>
      <c r="O902" s="15">
        <f>P902</f>
        <v>89615.4</v>
      </c>
      <c r="P902" s="15">
        <v>89615.4</v>
      </c>
      <c r="Q902" s="15"/>
      <c r="R902" s="15">
        <f>S902</f>
        <v>92876.7</v>
      </c>
      <c r="S902" s="15">
        <v>92876.7</v>
      </c>
      <c r="T902" s="15"/>
      <c r="U902" s="15">
        <f>V902</f>
        <v>93232.8</v>
      </c>
      <c r="V902" s="15">
        <v>93232.8</v>
      </c>
      <c r="W902" s="9"/>
    </row>
    <row r="903" spans="1:256" s="31" customFormat="1">
      <c r="A903" s="756"/>
      <c r="B903" s="827"/>
      <c r="C903" s="874"/>
      <c r="D903" s="664"/>
      <c r="E903" s="82" t="s">
        <v>396</v>
      </c>
      <c r="F903" s="82" t="s">
        <v>396</v>
      </c>
      <c r="G903" s="665" t="s">
        <v>1754</v>
      </c>
      <c r="H903" s="397" t="s">
        <v>314</v>
      </c>
      <c r="I903" s="874"/>
      <c r="J903" s="666"/>
      <c r="K903" s="664"/>
      <c r="L903" s="437">
        <v>4970</v>
      </c>
      <c r="M903" s="667"/>
      <c r="N903" s="667"/>
      <c r="O903" s="667"/>
      <c r="P903" s="437"/>
      <c r="Q903" s="667"/>
      <c r="R903" s="667"/>
      <c r="S903" s="667"/>
      <c r="T903" s="667"/>
      <c r="U903" s="667"/>
      <c r="V903" s="667"/>
      <c r="W903" s="668"/>
    </row>
    <row r="904" spans="1:256" s="308" customFormat="1" ht="15">
      <c r="A904" s="750" t="s">
        <v>82</v>
      </c>
      <c r="B904" s="774" t="s">
        <v>556</v>
      </c>
      <c r="C904" s="752" t="s">
        <v>1447</v>
      </c>
      <c r="D904" s="717"/>
      <c r="E904" s="757" t="s">
        <v>396</v>
      </c>
      <c r="F904" s="757" t="s">
        <v>396</v>
      </c>
      <c r="G904" s="757" t="s">
        <v>537</v>
      </c>
      <c r="H904" s="757" t="s">
        <v>314</v>
      </c>
      <c r="I904" s="704" t="s">
        <v>1448</v>
      </c>
      <c r="J904" s="729" t="s">
        <v>566</v>
      </c>
      <c r="K904" s="717"/>
      <c r="L904" s="769">
        <v>2980.1</v>
      </c>
      <c r="M904" s="769">
        <v>2189.1999999999998</v>
      </c>
      <c r="N904" s="769">
        <v>2175.6999999999998</v>
      </c>
      <c r="O904" s="769"/>
      <c r="P904" s="769"/>
      <c r="Q904" s="769"/>
      <c r="R904" s="769"/>
      <c r="S904" s="769"/>
      <c r="T904" s="769"/>
      <c r="U904" s="769"/>
      <c r="V904" s="769"/>
      <c r="W904" s="769"/>
    </row>
    <row r="905" spans="1:256" s="308" customFormat="1" ht="15">
      <c r="A905" s="750"/>
      <c r="B905" s="774"/>
      <c r="C905" s="760"/>
      <c r="D905" s="718"/>
      <c r="E905" s="758"/>
      <c r="F905" s="758"/>
      <c r="G905" s="758"/>
      <c r="H905" s="758"/>
      <c r="I905" s="705"/>
      <c r="J905" s="730"/>
      <c r="K905" s="718"/>
      <c r="L905" s="793"/>
      <c r="M905" s="793"/>
      <c r="N905" s="793"/>
      <c r="O905" s="793"/>
      <c r="P905" s="793"/>
      <c r="Q905" s="793"/>
      <c r="R905" s="793"/>
      <c r="S905" s="793"/>
      <c r="T905" s="793"/>
      <c r="U905" s="793"/>
      <c r="V905" s="793"/>
      <c r="W905" s="793"/>
    </row>
    <row r="906" spans="1:256" s="308" customFormat="1" ht="15">
      <c r="A906" s="750"/>
      <c r="B906" s="774"/>
      <c r="C906" s="753"/>
      <c r="D906" s="719"/>
      <c r="E906" s="759"/>
      <c r="F906" s="759"/>
      <c r="G906" s="759"/>
      <c r="H906" s="759"/>
      <c r="I906" s="706"/>
      <c r="J906" s="731"/>
      <c r="K906" s="719"/>
      <c r="L906" s="770"/>
      <c r="M906" s="770"/>
      <c r="N906" s="770"/>
      <c r="O906" s="770"/>
      <c r="P906" s="770"/>
      <c r="Q906" s="770"/>
      <c r="R906" s="770"/>
      <c r="S906" s="770"/>
      <c r="T906" s="770"/>
      <c r="U906" s="770"/>
      <c r="V906" s="770"/>
      <c r="W906" s="770"/>
    </row>
    <row r="907" spans="1:256" s="308" customFormat="1" ht="94.5">
      <c r="A907" s="387"/>
      <c r="B907" s="433" t="s">
        <v>558</v>
      </c>
      <c r="C907" s="398" t="s">
        <v>559</v>
      </c>
      <c r="D907" s="393"/>
      <c r="E907" s="421" t="s">
        <v>396</v>
      </c>
      <c r="F907" s="421" t="s">
        <v>361</v>
      </c>
      <c r="G907" s="421" t="s">
        <v>1449</v>
      </c>
      <c r="H907" s="385" t="s">
        <v>314</v>
      </c>
      <c r="I907" s="773" t="s">
        <v>557</v>
      </c>
      <c r="J907" s="446"/>
      <c r="K907" s="393"/>
      <c r="L907" s="472">
        <v>774.5</v>
      </c>
      <c r="M907" s="15">
        <v>771.7</v>
      </c>
      <c r="N907" s="15">
        <v>606.20000000000005</v>
      </c>
      <c r="O907" s="769">
        <f>P907</f>
        <v>52648.5</v>
      </c>
      <c r="P907" s="769">
        <v>52648.5</v>
      </c>
      <c r="Q907" s="769"/>
      <c r="R907" s="769">
        <v>54564.3</v>
      </c>
      <c r="S907" s="769">
        <v>54564.4</v>
      </c>
      <c r="T907" s="769"/>
      <c r="U907" s="769">
        <f>V907</f>
        <v>54773.599999999999</v>
      </c>
      <c r="V907" s="769">
        <v>54773.599999999999</v>
      </c>
      <c r="W907" s="769"/>
      <c r="X907" s="322"/>
      <c r="Y907" s="322"/>
      <c r="Z907" s="322"/>
      <c r="AA907" s="322"/>
      <c r="AB907" s="322"/>
      <c r="AC907" s="322"/>
      <c r="AD907" s="322"/>
      <c r="AE907" s="322"/>
    </row>
    <row r="908" spans="1:256" s="308" customFormat="1" ht="110.25">
      <c r="A908" s="387"/>
      <c r="B908" s="433" t="s">
        <v>561</v>
      </c>
      <c r="C908" s="398" t="s">
        <v>562</v>
      </c>
      <c r="D908" s="393"/>
      <c r="E908" s="421" t="s">
        <v>396</v>
      </c>
      <c r="F908" s="421" t="s">
        <v>361</v>
      </c>
      <c r="G908" s="421" t="s">
        <v>1449</v>
      </c>
      <c r="H908" s="385" t="s">
        <v>314</v>
      </c>
      <c r="I908" s="773"/>
      <c r="J908" s="446"/>
      <c r="K908" s="393"/>
      <c r="L908" s="472">
        <v>22098.3</v>
      </c>
      <c r="M908" s="15">
        <v>19646.099999999999</v>
      </c>
      <c r="N908" s="15">
        <v>16111</v>
      </c>
      <c r="O908" s="793"/>
      <c r="P908" s="793"/>
      <c r="Q908" s="793"/>
      <c r="R908" s="793"/>
      <c r="S908" s="793"/>
      <c r="T908" s="793"/>
      <c r="U908" s="793"/>
      <c r="V908" s="793"/>
      <c r="W908" s="793"/>
    </row>
    <row r="909" spans="1:256" s="308" customFormat="1" ht="126">
      <c r="A909" s="387"/>
      <c r="B909" s="433" t="s">
        <v>563</v>
      </c>
      <c r="C909" s="398" t="s">
        <v>564</v>
      </c>
      <c r="D909" s="393"/>
      <c r="E909" s="421" t="s">
        <v>396</v>
      </c>
      <c r="F909" s="421" t="s">
        <v>361</v>
      </c>
      <c r="G909" s="421" t="s">
        <v>1449</v>
      </c>
      <c r="H909" s="385" t="s">
        <v>314</v>
      </c>
      <c r="I909" s="704"/>
      <c r="J909" s="332"/>
      <c r="K909" s="393"/>
      <c r="L909" s="472">
        <v>46371.7</v>
      </c>
      <c r="M909" s="15">
        <v>33113.300000000003</v>
      </c>
      <c r="N909" s="15">
        <v>25326.9</v>
      </c>
      <c r="O909" s="770"/>
      <c r="P909" s="770"/>
      <c r="Q909" s="770"/>
      <c r="R909" s="770"/>
      <c r="S909" s="770"/>
      <c r="T909" s="770"/>
      <c r="U909" s="770"/>
      <c r="V909" s="770"/>
      <c r="W909" s="770"/>
    </row>
    <row r="910" spans="1:256" s="308" customFormat="1" ht="63">
      <c r="A910" s="750" t="s">
        <v>182</v>
      </c>
      <c r="B910" s="774" t="s">
        <v>1450</v>
      </c>
      <c r="C910" s="752" t="s">
        <v>1447</v>
      </c>
      <c r="D910" s="745"/>
      <c r="E910" s="746" t="s">
        <v>396</v>
      </c>
      <c r="F910" s="746" t="s">
        <v>396</v>
      </c>
      <c r="G910" s="746" t="s">
        <v>550</v>
      </c>
      <c r="H910" s="768" t="s">
        <v>314</v>
      </c>
      <c r="I910" s="364" t="s">
        <v>1451</v>
      </c>
      <c r="J910" s="92"/>
      <c r="K910" s="749"/>
      <c r="L910" s="738">
        <v>80</v>
      </c>
      <c r="M910" s="738">
        <v>126</v>
      </c>
      <c r="N910" s="738">
        <v>101</v>
      </c>
      <c r="O910" s="738"/>
      <c r="P910" s="738"/>
      <c r="Q910" s="738"/>
      <c r="R910" s="738"/>
      <c r="S910" s="738"/>
      <c r="T910" s="738"/>
      <c r="U910" s="738"/>
      <c r="V910" s="738"/>
      <c r="W910" s="739"/>
    </row>
    <row r="911" spans="1:256" s="308" customFormat="1" ht="78.75">
      <c r="A911" s="750"/>
      <c r="B911" s="774"/>
      <c r="C911" s="753"/>
      <c r="D911" s="745"/>
      <c r="E911" s="746"/>
      <c r="F911" s="746"/>
      <c r="G911" s="746"/>
      <c r="H911" s="746"/>
      <c r="I911" s="366" t="s">
        <v>565</v>
      </c>
      <c r="J911" s="345" t="s">
        <v>566</v>
      </c>
      <c r="K911" s="745"/>
      <c r="L911" s="738"/>
      <c r="M911" s="738"/>
      <c r="N911" s="738"/>
      <c r="O911" s="738"/>
      <c r="P911" s="738"/>
      <c r="Q911" s="738"/>
      <c r="R911" s="738"/>
      <c r="S911" s="738"/>
      <c r="T911" s="738"/>
      <c r="U911" s="738"/>
      <c r="V911" s="738"/>
      <c r="W911" s="739"/>
    </row>
    <row r="912" spans="1:256" s="308" customFormat="1" ht="63">
      <c r="A912" s="750" t="s">
        <v>184</v>
      </c>
      <c r="B912" s="347" t="s">
        <v>1443</v>
      </c>
      <c r="C912" s="357"/>
      <c r="D912" s="335"/>
      <c r="E912" s="385" t="s">
        <v>396</v>
      </c>
      <c r="F912" s="385" t="s">
        <v>112</v>
      </c>
      <c r="G912" s="385" t="s">
        <v>933</v>
      </c>
      <c r="H912" s="385" t="s">
        <v>314</v>
      </c>
      <c r="I912" s="93" t="s">
        <v>1452</v>
      </c>
      <c r="J912" s="344"/>
      <c r="K912" s="393"/>
      <c r="L912" s="472"/>
      <c r="M912" s="377">
        <v>9.1999999999999993</v>
      </c>
      <c r="N912" s="377">
        <v>6.4</v>
      </c>
      <c r="O912" s="377"/>
      <c r="P912" s="377"/>
      <c r="Q912" s="377"/>
      <c r="R912" s="377"/>
      <c r="S912" s="377"/>
      <c r="T912" s="377"/>
      <c r="U912" s="377"/>
      <c r="V912" s="377"/>
      <c r="W912" s="567"/>
    </row>
    <row r="913" spans="1:23" s="308" customFormat="1" ht="78.75">
      <c r="A913" s="750"/>
      <c r="B913" s="347"/>
      <c r="C913" s="357"/>
      <c r="D913" s="335"/>
      <c r="E913" s="385"/>
      <c r="F913" s="385"/>
      <c r="G913" s="385"/>
      <c r="H913" s="385"/>
      <c r="I913" s="366" t="s">
        <v>565</v>
      </c>
      <c r="J913" s="345" t="s">
        <v>566</v>
      </c>
      <c r="K913" s="393"/>
      <c r="L913" s="472"/>
      <c r="M913" s="377"/>
      <c r="N913" s="377"/>
      <c r="O913" s="377"/>
      <c r="P913" s="377"/>
      <c r="Q913" s="377"/>
      <c r="R913" s="377"/>
      <c r="S913" s="377"/>
      <c r="T913" s="377"/>
      <c r="U913" s="377"/>
      <c r="V913" s="377"/>
      <c r="W913" s="567"/>
    </row>
    <row r="914" spans="1:23" s="308" customFormat="1" ht="110.25">
      <c r="A914" s="387" t="s">
        <v>185</v>
      </c>
      <c r="B914" s="433" t="s">
        <v>1453</v>
      </c>
      <c r="C914" s="398" t="s">
        <v>562</v>
      </c>
      <c r="D914" s="335"/>
      <c r="E914" s="421" t="s">
        <v>396</v>
      </c>
      <c r="F914" s="421" t="s">
        <v>112</v>
      </c>
      <c r="G914" s="421" t="s">
        <v>543</v>
      </c>
      <c r="H914" s="385" t="s">
        <v>314</v>
      </c>
      <c r="I914" s="378" t="s">
        <v>567</v>
      </c>
      <c r="J914" s="332"/>
      <c r="K914" s="393"/>
      <c r="L914" s="15">
        <v>160.80000000000001</v>
      </c>
      <c r="M914" s="15"/>
      <c r="N914" s="15"/>
      <c r="O914" s="15"/>
      <c r="P914" s="15"/>
      <c r="Q914" s="15"/>
      <c r="R914" s="15"/>
      <c r="S914" s="15"/>
      <c r="T914" s="15"/>
      <c r="U914" s="15"/>
      <c r="V914" s="15"/>
      <c r="W914" s="9"/>
    </row>
    <row r="915" spans="1:23" s="308" customFormat="1">
      <c r="A915" s="384" t="s">
        <v>35</v>
      </c>
      <c r="B915" s="789" t="s">
        <v>36</v>
      </c>
      <c r="C915" s="789"/>
      <c r="D915" s="393"/>
      <c r="E915" s="433"/>
      <c r="F915" s="433"/>
      <c r="G915" s="433"/>
      <c r="H915" s="396">
        <v>600</v>
      </c>
      <c r="I915" s="431"/>
      <c r="J915" s="332"/>
      <c r="K915" s="393"/>
      <c r="L915" s="15">
        <f>SUM(L916:L946)</f>
        <v>25513.1</v>
      </c>
      <c r="M915" s="15">
        <f>SUM(M916:M946)</f>
        <v>12045.699999999999</v>
      </c>
      <c r="N915" s="15">
        <f>SUM(N916:N946)</f>
        <v>7262.7000000000007</v>
      </c>
      <c r="O915" s="15">
        <f>SUM(O916:O946)</f>
        <v>6567.8</v>
      </c>
      <c r="P915" s="15">
        <f t="shared" ref="P915:W915" si="490">SUM(P916:P946)</f>
        <v>6567.8</v>
      </c>
      <c r="Q915" s="15">
        <f t="shared" si="490"/>
        <v>0</v>
      </c>
      <c r="R915" s="15">
        <f t="shared" si="490"/>
        <v>6806.9</v>
      </c>
      <c r="S915" s="15">
        <f t="shared" si="490"/>
        <v>6806.9</v>
      </c>
      <c r="T915" s="15">
        <f t="shared" si="490"/>
        <v>0</v>
      </c>
      <c r="U915" s="15">
        <f t="shared" si="490"/>
        <v>6832.8</v>
      </c>
      <c r="V915" s="15">
        <f t="shared" si="490"/>
        <v>6832.8</v>
      </c>
      <c r="W915" s="15">
        <f t="shared" si="490"/>
        <v>0</v>
      </c>
    </row>
    <row r="916" spans="1:23" s="308" customFormat="1" ht="63">
      <c r="A916" s="750" t="s">
        <v>45</v>
      </c>
      <c r="B916" s="774" t="s">
        <v>1443</v>
      </c>
      <c r="C916" s="790" t="s">
        <v>569</v>
      </c>
      <c r="D916" s="717"/>
      <c r="E916" s="757" t="s">
        <v>396</v>
      </c>
      <c r="F916" s="757" t="s">
        <v>396</v>
      </c>
      <c r="G916" s="757" t="s">
        <v>550</v>
      </c>
      <c r="H916" s="786">
        <v>612</v>
      </c>
      <c r="I916" s="93" t="s">
        <v>1452</v>
      </c>
      <c r="J916" s="332"/>
      <c r="K916" s="792"/>
      <c r="L916" s="769">
        <v>168.8</v>
      </c>
      <c r="M916" s="769">
        <v>33.9</v>
      </c>
      <c r="N916" s="769">
        <v>27.1</v>
      </c>
      <c r="O916" s="769"/>
      <c r="P916" s="769"/>
      <c r="Q916" s="769"/>
      <c r="R916" s="769"/>
      <c r="S916" s="769"/>
      <c r="T916" s="769"/>
      <c r="U916" s="769"/>
      <c r="V916" s="769"/>
      <c r="W916" s="771"/>
    </row>
    <row r="917" spans="1:23" s="308" customFormat="1" ht="78.75">
      <c r="A917" s="750"/>
      <c r="B917" s="774"/>
      <c r="C917" s="791"/>
      <c r="D917" s="719"/>
      <c r="E917" s="759"/>
      <c r="F917" s="759"/>
      <c r="G917" s="759"/>
      <c r="H917" s="759"/>
      <c r="I917" s="366" t="s">
        <v>565</v>
      </c>
      <c r="J917" s="345" t="s">
        <v>566</v>
      </c>
      <c r="K917" s="719"/>
      <c r="L917" s="770"/>
      <c r="M917" s="770"/>
      <c r="N917" s="770"/>
      <c r="O917" s="770"/>
      <c r="P917" s="770"/>
      <c r="Q917" s="770"/>
      <c r="R917" s="770"/>
      <c r="S917" s="770"/>
      <c r="T917" s="770"/>
      <c r="U917" s="770"/>
      <c r="V917" s="770"/>
      <c r="W917" s="772"/>
    </row>
    <row r="918" spans="1:23" s="308" customFormat="1" ht="141.75">
      <c r="A918" s="384" t="s">
        <v>166</v>
      </c>
      <c r="B918" s="433" t="s">
        <v>554</v>
      </c>
      <c r="C918" s="403" t="s">
        <v>569</v>
      </c>
      <c r="D918" s="393"/>
      <c r="E918" s="421" t="s">
        <v>396</v>
      </c>
      <c r="F918" s="421" t="s">
        <v>361</v>
      </c>
      <c r="G918" s="421" t="s">
        <v>1454</v>
      </c>
      <c r="H918" s="385">
        <v>612</v>
      </c>
      <c r="I918" s="398" t="s">
        <v>555</v>
      </c>
      <c r="J918" s="446"/>
      <c r="K918" s="393"/>
      <c r="L918" s="15">
        <v>109.2</v>
      </c>
      <c r="M918" s="15">
        <v>22.1</v>
      </c>
      <c r="N918" s="15">
        <v>22.1</v>
      </c>
      <c r="O918" s="15"/>
      <c r="P918" s="15"/>
      <c r="Q918" s="15"/>
      <c r="R918" s="15"/>
      <c r="S918" s="15"/>
      <c r="T918" s="15"/>
      <c r="U918" s="15"/>
      <c r="V918" s="15"/>
      <c r="W918" s="9"/>
    </row>
    <row r="919" spans="1:23" s="308" customFormat="1" ht="94.5">
      <c r="A919" s="384" t="s">
        <v>83</v>
      </c>
      <c r="B919" s="433" t="s">
        <v>558</v>
      </c>
      <c r="C919" s="398" t="s">
        <v>559</v>
      </c>
      <c r="D919" s="393"/>
      <c r="E919" s="421" t="s">
        <v>396</v>
      </c>
      <c r="F919" s="421" t="s">
        <v>361</v>
      </c>
      <c r="G919" s="421" t="s">
        <v>1455</v>
      </c>
      <c r="H919" s="385" t="s">
        <v>571</v>
      </c>
      <c r="I919" s="774" t="s">
        <v>557</v>
      </c>
      <c r="J919" s="446"/>
      <c r="K919" s="393"/>
      <c r="L919" s="15">
        <v>27.8</v>
      </c>
      <c r="M919" s="15"/>
      <c r="N919" s="15"/>
      <c r="O919" s="15">
        <f>SUM(P919:Q919)</f>
        <v>0</v>
      </c>
      <c r="P919" s="15"/>
      <c r="Q919" s="15"/>
      <c r="R919" s="15">
        <f>SUM(S919:T919)</f>
        <v>0</v>
      </c>
      <c r="S919" s="15"/>
      <c r="T919" s="15"/>
      <c r="U919" s="15">
        <f>SUM(V919:W919)</f>
        <v>0</v>
      </c>
      <c r="V919" s="15"/>
      <c r="W919" s="9"/>
    </row>
    <row r="920" spans="1:23" s="308" customFormat="1" ht="110.25">
      <c r="A920" s="384" t="s">
        <v>286</v>
      </c>
      <c r="B920" s="433" t="s">
        <v>561</v>
      </c>
      <c r="C920" s="398" t="s">
        <v>562</v>
      </c>
      <c r="D920" s="393"/>
      <c r="E920" s="421" t="s">
        <v>396</v>
      </c>
      <c r="F920" s="421" t="s">
        <v>361</v>
      </c>
      <c r="G920" s="421" t="s">
        <v>1455</v>
      </c>
      <c r="H920" s="385" t="s">
        <v>571</v>
      </c>
      <c r="I920" s="774"/>
      <c r="J920" s="446"/>
      <c r="K920" s="393"/>
      <c r="L920" s="15">
        <v>313.60000000000002</v>
      </c>
      <c r="M920" s="15"/>
      <c r="N920" s="15"/>
      <c r="O920" s="15"/>
      <c r="P920" s="15"/>
      <c r="Q920" s="15"/>
      <c r="R920" s="15"/>
      <c r="S920" s="15"/>
      <c r="T920" s="15"/>
      <c r="U920" s="15"/>
      <c r="V920" s="15"/>
      <c r="W920" s="9"/>
    </row>
    <row r="921" spans="1:23" s="308" customFormat="1" ht="126">
      <c r="A921" s="384" t="s">
        <v>289</v>
      </c>
      <c r="B921" s="433" t="s">
        <v>563</v>
      </c>
      <c r="C921" s="398" t="s">
        <v>564</v>
      </c>
      <c r="D921" s="393"/>
      <c r="E921" s="421" t="s">
        <v>396</v>
      </c>
      <c r="F921" s="421" t="s">
        <v>361</v>
      </c>
      <c r="G921" s="421" t="s">
        <v>1455</v>
      </c>
      <c r="H921" s="385" t="s">
        <v>571</v>
      </c>
      <c r="I921" s="774"/>
      <c r="J921" s="446"/>
      <c r="K921" s="393"/>
      <c r="L921" s="15">
        <v>1610.8</v>
      </c>
      <c r="M921" s="15">
        <v>111</v>
      </c>
      <c r="N921" s="15">
        <v>94.7</v>
      </c>
      <c r="O921" s="15"/>
      <c r="P921" s="15"/>
      <c r="Q921" s="15"/>
      <c r="R921" s="15"/>
      <c r="S921" s="15"/>
      <c r="T921" s="15"/>
      <c r="U921" s="15"/>
      <c r="V921" s="15"/>
      <c r="W921" s="9"/>
    </row>
    <row r="922" spans="1:23" s="308" customFormat="1">
      <c r="A922" s="750" t="s">
        <v>568</v>
      </c>
      <c r="B922" s="774" t="s">
        <v>1456</v>
      </c>
      <c r="C922" s="752" t="s">
        <v>1457</v>
      </c>
      <c r="D922" s="745"/>
      <c r="E922" s="421" t="s">
        <v>396</v>
      </c>
      <c r="F922" s="421" t="s">
        <v>103</v>
      </c>
      <c r="G922" s="421" t="s">
        <v>1458</v>
      </c>
      <c r="H922" s="385" t="s">
        <v>571</v>
      </c>
      <c r="I922" s="773" t="s">
        <v>1459</v>
      </c>
      <c r="J922" s="751" t="s">
        <v>572</v>
      </c>
      <c r="K922" s="745"/>
      <c r="L922" s="15">
        <v>1060.2</v>
      </c>
      <c r="M922" s="15">
        <v>423</v>
      </c>
      <c r="N922" s="15">
        <v>324.5</v>
      </c>
      <c r="O922" s="15"/>
      <c r="P922" s="15"/>
      <c r="Q922" s="15"/>
      <c r="R922" s="15"/>
      <c r="S922" s="15"/>
      <c r="T922" s="15"/>
      <c r="U922" s="15"/>
      <c r="V922" s="15"/>
      <c r="W922" s="9"/>
    </row>
    <row r="923" spans="1:23" s="308" customFormat="1">
      <c r="A923" s="750"/>
      <c r="B923" s="774"/>
      <c r="C923" s="760"/>
      <c r="D923" s="745"/>
      <c r="E923" s="421" t="s">
        <v>396</v>
      </c>
      <c r="F923" s="421" t="s">
        <v>361</v>
      </c>
      <c r="G923" s="421" t="s">
        <v>1458</v>
      </c>
      <c r="H923" s="385" t="s">
        <v>571</v>
      </c>
      <c r="I923" s="704"/>
      <c r="J923" s="729"/>
      <c r="K923" s="745"/>
      <c r="L923" s="15">
        <v>585.6</v>
      </c>
      <c r="M923" s="15">
        <v>634.29999999999995</v>
      </c>
      <c r="N923" s="15">
        <v>578.79999999999995</v>
      </c>
      <c r="O923" s="15"/>
      <c r="P923" s="15"/>
      <c r="Q923" s="15"/>
      <c r="R923" s="15"/>
      <c r="S923" s="15"/>
      <c r="T923" s="15"/>
      <c r="U923" s="15"/>
      <c r="V923" s="15"/>
      <c r="W923" s="9"/>
    </row>
    <row r="924" spans="1:23" s="308" customFormat="1" ht="63">
      <c r="A924" s="742" t="s">
        <v>1460</v>
      </c>
      <c r="B924" s="774" t="s">
        <v>1461</v>
      </c>
      <c r="C924" s="752" t="s">
        <v>1462</v>
      </c>
      <c r="D924" s="717"/>
      <c r="E924" s="757" t="s">
        <v>104</v>
      </c>
      <c r="F924" s="757" t="s">
        <v>103</v>
      </c>
      <c r="G924" s="761" t="s">
        <v>1463</v>
      </c>
      <c r="H924" s="757" t="s">
        <v>571</v>
      </c>
      <c r="I924" s="100" t="s">
        <v>536</v>
      </c>
      <c r="J924" s="332"/>
      <c r="K924" s="749"/>
      <c r="L924" s="769">
        <v>736.8</v>
      </c>
      <c r="M924" s="769">
        <v>880.5</v>
      </c>
      <c r="N924" s="769">
        <v>880.5</v>
      </c>
      <c r="O924" s="769">
        <v>962.1</v>
      </c>
      <c r="P924" s="769">
        <v>962.1</v>
      </c>
      <c r="Q924" s="769"/>
      <c r="R924" s="769">
        <v>997.1</v>
      </c>
      <c r="S924" s="769">
        <v>997.1</v>
      </c>
      <c r="T924" s="769"/>
      <c r="U924" s="769">
        <v>1000.8</v>
      </c>
      <c r="V924" s="769">
        <v>1000.8</v>
      </c>
      <c r="W924" s="771"/>
    </row>
    <row r="925" spans="1:23" s="308" customFormat="1" ht="63">
      <c r="A925" s="742"/>
      <c r="B925" s="774"/>
      <c r="C925" s="753"/>
      <c r="D925" s="719"/>
      <c r="E925" s="759"/>
      <c r="F925" s="759"/>
      <c r="G925" s="763"/>
      <c r="H925" s="759"/>
      <c r="I925" s="369" t="s">
        <v>1464</v>
      </c>
      <c r="J925" s="354" t="s">
        <v>574</v>
      </c>
      <c r="K925" s="745"/>
      <c r="L925" s="770"/>
      <c r="M925" s="770"/>
      <c r="N925" s="770"/>
      <c r="O925" s="770"/>
      <c r="P925" s="770"/>
      <c r="Q925" s="770"/>
      <c r="R925" s="770"/>
      <c r="S925" s="770"/>
      <c r="T925" s="770"/>
      <c r="U925" s="770"/>
      <c r="V925" s="770"/>
      <c r="W925" s="772"/>
    </row>
    <row r="926" spans="1:23" s="308" customFormat="1" ht="78.75">
      <c r="A926" s="754" t="s">
        <v>1465</v>
      </c>
      <c r="B926" s="752" t="s">
        <v>576</v>
      </c>
      <c r="C926" s="752" t="s">
        <v>564</v>
      </c>
      <c r="D926" s="717"/>
      <c r="E926" s="757" t="s">
        <v>396</v>
      </c>
      <c r="F926" s="757" t="s">
        <v>361</v>
      </c>
      <c r="G926" s="757" t="s">
        <v>1466</v>
      </c>
      <c r="H926" s="757" t="s">
        <v>571</v>
      </c>
      <c r="I926" s="378" t="s">
        <v>577</v>
      </c>
      <c r="J926" s="332"/>
      <c r="K926" s="717"/>
      <c r="L926" s="769">
        <v>5840.3</v>
      </c>
      <c r="M926" s="769">
        <v>600.4</v>
      </c>
      <c r="N926" s="769">
        <v>600.4</v>
      </c>
      <c r="O926" s="769"/>
      <c r="P926" s="769"/>
      <c r="Q926" s="769"/>
      <c r="R926" s="769"/>
      <c r="S926" s="769"/>
      <c r="T926" s="769"/>
      <c r="U926" s="769"/>
      <c r="V926" s="769"/>
      <c r="W926" s="771"/>
    </row>
    <row r="927" spans="1:23" s="308" customFormat="1" ht="204.75">
      <c r="A927" s="756"/>
      <c r="B927" s="753"/>
      <c r="C927" s="753"/>
      <c r="D927" s="719"/>
      <c r="E927" s="759"/>
      <c r="F927" s="759"/>
      <c r="G927" s="759"/>
      <c r="H927" s="759"/>
      <c r="I927" s="379" t="s">
        <v>1467</v>
      </c>
      <c r="J927" s="345" t="s">
        <v>578</v>
      </c>
      <c r="K927" s="719"/>
      <c r="L927" s="770"/>
      <c r="M927" s="770"/>
      <c r="N927" s="770"/>
      <c r="O927" s="770"/>
      <c r="P927" s="770"/>
      <c r="Q927" s="770"/>
      <c r="R927" s="770"/>
      <c r="S927" s="770"/>
      <c r="T927" s="770"/>
      <c r="U927" s="770"/>
      <c r="V927" s="770"/>
      <c r="W927" s="772"/>
    </row>
    <row r="928" spans="1:23" s="308" customFormat="1" ht="126">
      <c r="A928" s="384" t="s">
        <v>573</v>
      </c>
      <c r="B928" s="433" t="s">
        <v>580</v>
      </c>
      <c r="C928" s="398" t="s">
        <v>564</v>
      </c>
      <c r="D928" s="393"/>
      <c r="E928" s="421" t="s">
        <v>396</v>
      </c>
      <c r="F928" s="421" t="s">
        <v>361</v>
      </c>
      <c r="G928" s="360" t="s">
        <v>1468</v>
      </c>
      <c r="H928" s="385" t="s">
        <v>571</v>
      </c>
      <c r="I928" s="378" t="s">
        <v>581</v>
      </c>
      <c r="J928" s="332"/>
      <c r="K928" s="393"/>
      <c r="L928" s="15">
        <v>4191.3999999999996</v>
      </c>
      <c r="M928" s="15">
        <v>1386.3</v>
      </c>
      <c r="N928" s="15">
        <v>457.5</v>
      </c>
      <c r="O928" s="15"/>
      <c r="P928" s="15"/>
      <c r="Q928" s="15"/>
      <c r="R928" s="15"/>
      <c r="S928" s="15"/>
      <c r="T928" s="15"/>
      <c r="U928" s="15"/>
      <c r="V928" s="15"/>
      <c r="W928" s="9"/>
    </row>
    <row r="929" spans="1:23" s="308" customFormat="1" ht="78.75">
      <c r="A929" s="750" t="s">
        <v>1469</v>
      </c>
      <c r="B929" s="774" t="s">
        <v>1470</v>
      </c>
      <c r="C929" s="774" t="s">
        <v>564</v>
      </c>
      <c r="D929" s="745"/>
      <c r="E929" s="746" t="s">
        <v>396</v>
      </c>
      <c r="F929" s="768" t="s">
        <v>361</v>
      </c>
      <c r="G929" s="568" t="s">
        <v>1471</v>
      </c>
      <c r="H929" s="788" t="s">
        <v>571</v>
      </c>
      <c r="I929" s="378" t="s">
        <v>583</v>
      </c>
      <c r="J929" s="92"/>
      <c r="K929" s="749"/>
      <c r="L929" s="738">
        <v>4468.2</v>
      </c>
      <c r="M929" s="738">
        <v>785.8</v>
      </c>
      <c r="N929" s="738">
        <v>785.8</v>
      </c>
      <c r="O929" s="738"/>
      <c r="P929" s="738"/>
      <c r="Q929" s="738"/>
      <c r="R929" s="738"/>
      <c r="S929" s="738"/>
      <c r="T929" s="738"/>
      <c r="U929" s="738"/>
      <c r="V929" s="738"/>
      <c r="W929" s="739"/>
    </row>
    <row r="930" spans="1:23" s="308" customFormat="1" ht="283.5">
      <c r="A930" s="750"/>
      <c r="B930" s="774"/>
      <c r="C930" s="774"/>
      <c r="D930" s="745"/>
      <c r="E930" s="746"/>
      <c r="F930" s="746"/>
      <c r="G930" s="569"/>
      <c r="H930" s="746"/>
      <c r="I930" s="379" t="s">
        <v>1472</v>
      </c>
      <c r="J930" s="345" t="s">
        <v>584</v>
      </c>
      <c r="K930" s="745"/>
      <c r="L930" s="738"/>
      <c r="M930" s="738"/>
      <c r="N930" s="738"/>
      <c r="O930" s="738"/>
      <c r="P930" s="738"/>
      <c r="Q930" s="738"/>
      <c r="R930" s="738"/>
      <c r="S930" s="738"/>
      <c r="T930" s="738"/>
      <c r="U930" s="738"/>
      <c r="V930" s="738"/>
      <c r="W930" s="739"/>
    </row>
    <row r="931" spans="1:23" s="308" customFormat="1" ht="63">
      <c r="A931" s="750" t="s">
        <v>575</v>
      </c>
      <c r="B931" s="774" t="s">
        <v>1453</v>
      </c>
      <c r="C931" s="403" t="s">
        <v>569</v>
      </c>
      <c r="D931" s="393"/>
      <c r="E931" s="421" t="s">
        <v>396</v>
      </c>
      <c r="F931" s="421" t="s">
        <v>112</v>
      </c>
      <c r="G931" s="421" t="s">
        <v>982</v>
      </c>
      <c r="H931" s="385" t="s">
        <v>571</v>
      </c>
      <c r="I931" s="704" t="s">
        <v>586</v>
      </c>
      <c r="J931" s="446"/>
      <c r="K931" s="393"/>
      <c r="L931" s="15">
        <v>513.29999999999995</v>
      </c>
      <c r="M931" s="15">
        <v>880.8</v>
      </c>
      <c r="N931" s="15">
        <v>880.8</v>
      </c>
      <c r="O931" s="15">
        <v>730</v>
      </c>
      <c r="P931" s="15">
        <v>730</v>
      </c>
      <c r="Q931" s="15"/>
      <c r="R931" s="15">
        <v>756.5</v>
      </c>
      <c r="S931" s="15">
        <v>756.5</v>
      </c>
      <c r="T931" s="15"/>
      <c r="U931" s="15">
        <v>759.4</v>
      </c>
      <c r="V931" s="15">
        <v>759.4</v>
      </c>
      <c r="W931" s="9"/>
    </row>
    <row r="932" spans="1:23" s="308" customFormat="1" ht="126">
      <c r="A932" s="750"/>
      <c r="B932" s="774"/>
      <c r="C932" s="398" t="s">
        <v>1473</v>
      </c>
      <c r="D932" s="393"/>
      <c r="E932" s="421" t="s">
        <v>396</v>
      </c>
      <c r="F932" s="421" t="s">
        <v>112</v>
      </c>
      <c r="G932" s="421" t="s">
        <v>543</v>
      </c>
      <c r="H932" s="385" t="s">
        <v>571</v>
      </c>
      <c r="I932" s="705"/>
      <c r="J932" s="446"/>
      <c r="K932" s="393"/>
      <c r="L932" s="15">
        <v>1342.2</v>
      </c>
      <c r="M932" s="15">
        <v>317.5</v>
      </c>
      <c r="N932" s="15">
        <v>317.5</v>
      </c>
      <c r="O932" s="15">
        <v>1307.7</v>
      </c>
      <c r="P932" s="15">
        <v>1307.7</v>
      </c>
      <c r="Q932" s="15"/>
      <c r="R932" s="15">
        <v>1355.3</v>
      </c>
      <c r="S932" s="15">
        <v>1355.3</v>
      </c>
      <c r="T932" s="15"/>
      <c r="U932" s="15">
        <v>1360.5</v>
      </c>
      <c r="V932" s="15">
        <v>1360.5</v>
      </c>
      <c r="W932" s="9"/>
    </row>
    <row r="933" spans="1:23" s="308" customFormat="1" ht="173.25">
      <c r="A933" s="387" t="s">
        <v>579</v>
      </c>
      <c r="B933" s="433" t="s">
        <v>1474</v>
      </c>
      <c r="C933" s="398" t="s">
        <v>1475</v>
      </c>
      <c r="D933" s="393"/>
      <c r="E933" s="421" t="s">
        <v>396</v>
      </c>
      <c r="F933" s="421" t="s">
        <v>112</v>
      </c>
      <c r="G933" s="421" t="s">
        <v>621</v>
      </c>
      <c r="H933" s="385" t="s">
        <v>571</v>
      </c>
      <c r="I933" s="705"/>
      <c r="J933" s="446"/>
      <c r="K933" s="393"/>
      <c r="L933" s="15">
        <v>108.9</v>
      </c>
      <c r="M933" s="15">
        <v>114</v>
      </c>
      <c r="N933" s="15">
        <v>114</v>
      </c>
      <c r="O933" s="15">
        <v>127.6</v>
      </c>
      <c r="P933" s="15">
        <v>127.6</v>
      </c>
      <c r="Q933" s="15"/>
      <c r="R933" s="15">
        <v>132.30000000000001</v>
      </c>
      <c r="S933" s="15">
        <v>132.30000000000001</v>
      </c>
      <c r="T933" s="15"/>
      <c r="U933" s="15">
        <v>132.80000000000001</v>
      </c>
      <c r="V933" s="15">
        <v>132.80000000000001</v>
      </c>
      <c r="W933" s="9"/>
    </row>
    <row r="934" spans="1:23" s="308" customFormat="1" ht="173.25">
      <c r="A934" s="387" t="s">
        <v>585</v>
      </c>
      <c r="B934" s="433" t="s">
        <v>1476</v>
      </c>
      <c r="C934" s="398" t="s">
        <v>1477</v>
      </c>
      <c r="D934" s="393"/>
      <c r="E934" s="421" t="s">
        <v>264</v>
      </c>
      <c r="F934" s="421" t="s">
        <v>104</v>
      </c>
      <c r="G934" s="421" t="s">
        <v>477</v>
      </c>
      <c r="H934" s="385" t="s">
        <v>571</v>
      </c>
      <c r="I934" s="364" t="s">
        <v>546</v>
      </c>
      <c r="J934" s="338" t="s">
        <v>547</v>
      </c>
      <c r="K934" s="335"/>
      <c r="L934" s="15">
        <v>107.1</v>
      </c>
      <c r="M934" s="15">
        <v>113</v>
      </c>
      <c r="N934" s="15">
        <v>113</v>
      </c>
      <c r="O934" s="15">
        <v>116.9</v>
      </c>
      <c r="P934" s="15">
        <v>116.9</v>
      </c>
      <c r="Q934" s="15"/>
      <c r="R934" s="15">
        <v>121.2</v>
      </c>
      <c r="S934" s="15">
        <v>121.2</v>
      </c>
      <c r="T934" s="15"/>
      <c r="U934" s="15">
        <v>121.6</v>
      </c>
      <c r="V934" s="15">
        <v>121.6</v>
      </c>
      <c r="W934" s="9"/>
    </row>
    <row r="935" spans="1:23" s="308" customFormat="1" ht="173.25">
      <c r="A935" s="387" t="s">
        <v>587</v>
      </c>
      <c r="B935" s="433" t="s">
        <v>1478</v>
      </c>
      <c r="C935" s="398" t="s">
        <v>1477</v>
      </c>
      <c r="D935" s="393"/>
      <c r="E935" s="421" t="s">
        <v>89</v>
      </c>
      <c r="F935" s="421" t="s">
        <v>369</v>
      </c>
      <c r="G935" s="421" t="s">
        <v>404</v>
      </c>
      <c r="H935" s="385" t="s">
        <v>571</v>
      </c>
      <c r="I935" s="6" t="s">
        <v>586</v>
      </c>
      <c r="J935" s="446"/>
      <c r="K935" s="393"/>
      <c r="L935" s="15">
        <v>90</v>
      </c>
      <c r="M935" s="15">
        <v>100</v>
      </c>
      <c r="N935" s="15">
        <v>45</v>
      </c>
      <c r="O935" s="15">
        <v>97.4</v>
      </c>
      <c r="P935" s="15">
        <v>97.4</v>
      </c>
      <c r="Q935" s="15"/>
      <c r="R935" s="15">
        <v>101</v>
      </c>
      <c r="S935" s="15">
        <v>101</v>
      </c>
      <c r="T935" s="15"/>
      <c r="U935" s="15">
        <v>101.4</v>
      </c>
      <c r="V935" s="15">
        <v>101.4</v>
      </c>
      <c r="W935" s="9"/>
    </row>
    <row r="936" spans="1:23" s="308" customFormat="1" ht="94.5">
      <c r="A936" s="326" t="s">
        <v>588</v>
      </c>
      <c r="B936" s="356" t="s">
        <v>1479</v>
      </c>
      <c r="C936" s="398" t="s">
        <v>1480</v>
      </c>
      <c r="D936" s="393"/>
      <c r="E936" s="421" t="s">
        <v>396</v>
      </c>
      <c r="F936" s="421" t="s">
        <v>103</v>
      </c>
      <c r="G936" s="421" t="s">
        <v>932</v>
      </c>
      <c r="H936" s="385" t="s">
        <v>571</v>
      </c>
      <c r="I936" s="704" t="s">
        <v>586</v>
      </c>
      <c r="J936" s="446"/>
      <c r="K936" s="393"/>
      <c r="L936" s="15">
        <v>849.1</v>
      </c>
      <c r="M936" s="15">
        <v>2908</v>
      </c>
      <c r="N936" s="15">
        <v>123.5</v>
      </c>
      <c r="O936" s="15"/>
      <c r="P936" s="15"/>
      <c r="Q936" s="15"/>
      <c r="R936" s="15"/>
      <c r="S936" s="15"/>
      <c r="T936" s="15"/>
      <c r="U936" s="15"/>
      <c r="V936" s="15"/>
      <c r="W936" s="9"/>
    </row>
    <row r="937" spans="1:23" s="308" customFormat="1" ht="94.5">
      <c r="A937" s="328"/>
      <c r="B937" s="433"/>
      <c r="C937" s="398" t="s">
        <v>1480</v>
      </c>
      <c r="D937" s="337"/>
      <c r="E937" s="363" t="s">
        <v>396</v>
      </c>
      <c r="F937" s="363" t="s">
        <v>103</v>
      </c>
      <c r="G937" s="570" t="s">
        <v>1481</v>
      </c>
      <c r="H937" s="363" t="s">
        <v>571</v>
      </c>
      <c r="I937" s="706"/>
      <c r="J937" s="346"/>
      <c r="K937" s="337"/>
      <c r="L937" s="383">
        <v>1981.4</v>
      </c>
      <c r="M937" s="383"/>
      <c r="N937" s="383"/>
      <c r="O937" s="383"/>
      <c r="P937" s="383"/>
      <c r="Q937" s="383"/>
      <c r="R937" s="383"/>
      <c r="S937" s="383"/>
      <c r="T937" s="383"/>
      <c r="U937" s="383"/>
      <c r="V937" s="383"/>
      <c r="W937" s="571"/>
    </row>
    <row r="938" spans="1:23" s="308" customFormat="1" ht="94.5">
      <c r="A938" s="750" t="s">
        <v>589</v>
      </c>
      <c r="B938" s="774" t="s">
        <v>1482</v>
      </c>
      <c r="C938" s="347" t="s">
        <v>1445</v>
      </c>
      <c r="D938" s="745"/>
      <c r="E938" s="421" t="s">
        <v>396</v>
      </c>
      <c r="F938" s="421" t="s">
        <v>103</v>
      </c>
      <c r="G938" s="572" t="s">
        <v>222</v>
      </c>
      <c r="H938" s="385" t="s">
        <v>571</v>
      </c>
      <c r="I938" s="773" t="s">
        <v>1483</v>
      </c>
      <c r="J938" s="787" t="s">
        <v>551</v>
      </c>
      <c r="K938" s="745"/>
      <c r="L938" s="15">
        <v>149.1</v>
      </c>
      <c r="M938" s="15">
        <v>177.3</v>
      </c>
      <c r="N938" s="15">
        <v>177.3</v>
      </c>
      <c r="O938" s="15"/>
      <c r="P938" s="15"/>
      <c r="Q938" s="15"/>
      <c r="R938" s="15"/>
      <c r="S938" s="15"/>
      <c r="T938" s="15"/>
      <c r="U938" s="15"/>
      <c r="V938" s="15"/>
      <c r="W938" s="9"/>
    </row>
    <row r="939" spans="1:23" s="308" customFormat="1" ht="110.25">
      <c r="A939" s="750"/>
      <c r="B939" s="774"/>
      <c r="C939" s="398" t="s">
        <v>1484</v>
      </c>
      <c r="D939" s="745"/>
      <c r="E939" s="421" t="s">
        <v>396</v>
      </c>
      <c r="F939" s="421" t="s">
        <v>361</v>
      </c>
      <c r="G939" s="572" t="s">
        <v>222</v>
      </c>
      <c r="H939" s="385" t="s">
        <v>571</v>
      </c>
      <c r="I939" s="773"/>
      <c r="J939" s="787"/>
      <c r="K939" s="745"/>
      <c r="L939" s="15">
        <v>67.7</v>
      </c>
      <c r="M939" s="15">
        <v>16.3</v>
      </c>
      <c r="N939" s="15">
        <v>16.3</v>
      </c>
      <c r="O939" s="15"/>
      <c r="P939" s="15"/>
      <c r="Q939" s="15"/>
      <c r="R939" s="15"/>
      <c r="S939" s="15"/>
      <c r="T939" s="15"/>
      <c r="U939" s="15"/>
      <c r="V939" s="15"/>
      <c r="W939" s="9"/>
    </row>
    <row r="940" spans="1:23" s="308" customFormat="1" ht="141.75">
      <c r="A940" s="754" t="s">
        <v>591</v>
      </c>
      <c r="B940" s="347" t="s">
        <v>1485</v>
      </c>
      <c r="C940" s="347" t="s">
        <v>569</v>
      </c>
      <c r="D940" s="717"/>
      <c r="E940" s="757" t="s">
        <v>396</v>
      </c>
      <c r="F940" s="757" t="s">
        <v>396</v>
      </c>
      <c r="G940" s="776" t="s">
        <v>1486</v>
      </c>
      <c r="H940" s="786" t="s">
        <v>571</v>
      </c>
      <c r="I940" s="93" t="s">
        <v>1487</v>
      </c>
      <c r="J940" s="341" t="s">
        <v>538</v>
      </c>
      <c r="K940" s="717"/>
      <c r="L940" s="769">
        <v>61.2</v>
      </c>
      <c r="M940" s="769"/>
      <c r="N940" s="769"/>
      <c r="O940" s="769">
        <v>59.6</v>
      </c>
      <c r="P940" s="769">
        <v>59.6</v>
      </c>
      <c r="Q940" s="769"/>
      <c r="R940" s="769">
        <v>61.8</v>
      </c>
      <c r="S940" s="769">
        <v>61.8</v>
      </c>
      <c r="T940" s="769"/>
      <c r="U940" s="769">
        <v>62</v>
      </c>
      <c r="V940" s="769">
        <v>62</v>
      </c>
      <c r="W940" s="769"/>
    </row>
    <row r="941" spans="1:23" s="308" customFormat="1" ht="78.75">
      <c r="A941" s="756"/>
      <c r="B941" s="349"/>
      <c r="C941" s="349"/>
      <c r="D941" s="719"/>
      <c r="E941" s="759"/>
      <c r="F941" s="759"/>
      <c r="G941" s="777"/>
      <c r="H941" s="759"/>
      <c r="I941" s="379" t="s">
        <v>1488</v>
      </c>
      <c r="J941" s="346" t="s">
        <v>539</v>
      </c>
      <c r="K941" s="719"/>
      <c r="L941" s="770"/>
      <c r="M941" s="770"/>
      <c r="N941" s="770"/>
      <c r="O941" s="770"/>
      <c r="P941" s="770"/>
      <c r="Q941" s="770"/>
      <c r="R941" s="770"/>
      <c r="S941" s="770"/>
      <c r="T941" s="770"/>
      <c r="U941" s="770"/>
      <c r="V941" s="770"/>
      <c r="W941" s="770"/>
    </row>
    <row r="942" spans="1:23" s="308" customFormat="1" ht="141.75">
      <c r="A942" s="573" t="s">
        <v>582</v>
      </c>
      <c r="B942" s="433" t="s">
        <v>552</v>
      </c>
      <c r="C942" s="398" t="s">
        <v>1445</v>
      </c>
      <c r="D942" s="337"/>
      <c r="E942" s="363" t="s">
        <v>396</v>
      </c>
      <c r="F942" s="363" t="s">
        <v>103</v>
      </c>
      <c r="G942" s="570" t="s">
        <v>1489</v>
      </c>
      <c r="H942" s="363" t="s">
        <v>571</v>
      </c>
      <c r="I942" s="403" t="s">
        <v>553</v>
      </c>
      <c r="J942" s="346"/>
      <c r="K942" s="337"/>
      <c r="L942" s="383">
        <v>889.4</v>
      </c>
      <c r="M942" s="383"/>
      <c r="N942" s="383"/>
      <c r="O942" s="383"/>
      <c r="P942" s="383"/>
      <c r="Q942" s="383"/>
      <c r="R942" s="383"/>
      <c r="S942" s="383"/>
      <c r="T942" s="383"/>
      <c r="U942" s="383"/>
      <c r="V942" s="383"/>
      <c r="W942" s="571"/>
    </row>
    <row r="943" spans="1:23" s="308" customFormat="1" ht="94.5">
      <c r="A943" s="573" t="s">
        <v>1490</v>
      </c>
      <c r="B943" s="433" t="s">
        <v>1491</v>
      </c>
      <c r="C943" s="398" t="s">
        <v>1445</v>
      </c>
      <c r="D943" s="337"/>
      <c r="E943" s="363" t="s">
        <v>396</v>
      </c>
      <c r="F943" s="363" t="s">
        <v>103</v>
      </c>
      <c r="G943" s="570" t="s">
        <v>931</v>
      </c>
      <c r="H943" s="363" t="s">
        <v>571</v>
      </c>
      <c r="I943" s="6" t="s">
        <v>586</v>
      </c>
      <c r="J943" s="346"/>
      <c r="K943" s="337"/>
      <c r="L943" s="383">
        <v>231</v>
      </c>
      <c r="M943" s="383"/>
      <c r="N943" s="383"/>
      <c r="O943" s="383"/>
      <c r="P943" s="383"/>
      <c r="Q943" s="383"/>
      <c r="R943" s="383"/>
      <c r="S943" s="383"/>
      <c r="T943" s="383"/>
      <c r="U943" s="383"/>
      <c r="V943" s="383"/>
      <c r="W943" s="571"/>
    </row>
    <row r="944" spans="1:23" s="308" customFormat="1" ht="94.5">
      <c r="A944" s="573" t="s">
        <v>1492</v>
      </c>
      <c r="B944" s="433" t="s">
        <v>590</v>
      </c>
      <c r="C944" s="347" t="s">
        <v>569</v>
      </c>
      <c r="D944" s="393"/>
      <c r="E944" s="421" t="s">
        <v>89</v>
      </c>
      <c r="F944" s="421" t="s">
        <v>369</v>
      </c>
      <c r="G944" s="421" t="s">
        <v>968</v>
      </c>
      <c r="H944" s="385" t="s">
        <v>571</v>
      </c>
      <c r="I944" s="364" t="s">
        <v>586</v>
      </c>
      <c r="J944" s="446"/>
      <c r="K944" s="393"/>
      <c r="L944" s="134"/>
      <c r="M944" s="134">
        <v>2409.1</v>
      </c>
      <c r="N944" s="383">
        <v>1703.9</v>
      </c>
      <c r="O944" s="383">
        <v>3156.8</v>
      </c>
      <c r="P944" s="383">
        <v>3156.8</v>
      </c>
      <c r="Q944" s="383"/>
      <c r="R944" s="383">
        <v>3271.6</v>
      </c>
      <c r="S944" s="383">
        <v>3271.6</v>
      </c>
      <c r="T944" s="383"/>
      <c r="U944" s="383">
        <v>3284.2</v>
      </c>
      <c r="V944" s="383">
        <v>3284.2</v>
      </c>
      <c r="W944" s="571"/>
    </row>
    <row r="945" spans="1:34" s="308" customFormat="1" ht="94.5">
      <c r="A945" s="573" t="s">
        <v>1493</v>
      </c>
      <c r="B945" s="433" t="s">
        <v>1443</v>
      </c>
      <c r="C945" s="347" t="s">
        <v>569</v>
      </c>
      <c r="D945" s="393"/>
      <c r="E945" s="421" t="s">
        <v>396</v>
      </c>
      <c r="F945" s="421" t="s">
        <v>112</v>
      </c>
      <c r="G945" s="421" t="s">
        <v>541</v>
      </c>
      <c r="H945" s="385" t="s">
        <v>571</v>
      </c>
      <c r="I945" s="364" t="s">
        <v>586</v>
      </c>
      <c r="J945" s="446"/>
      <c r="K945" s="393"/>
      <c r="L945" s="134"/>
      <c r="M945" s="134">
        <v>122.4</v>
      </c>
      <c r="N945" s="383"/>
      <c r="O945" s="383"/>
      <c r="P945" s="383"/>
      <c r="Q945" s="383"/>
      <c r="R945" s="383"/>
      <c r="S945" s="383"/>
      <c r="T945" s="383"/>
      <c r="U945" s="383"/>
      <c r="V945" s="383"/>
      <c r="W945" s="571"/>
    </row>
    <row r="946" spans="1:34" s="308" customFormat="1" ht="63">
      <c r="A946" s="573" t="s">
        <v>1494</v>
      </c>
      <c r="B946" s="433" t="s">
        <v>1495</v>
      </c>
      <c r="C946" s="454"/>
      <c r="D946" s="420"/>
      <c r="E946" s="421" t="s">
        <v>396</v>
      </c>
      <c r="F946" s="421" t="s">
        <v>112</v>
      </c>
      <c r="G946" s="421" t="s">
        <v>1496</v>
      </c>
      <c r="H946" s="396">
        <v>612</v>
      </c>
      <c r="I946" s="403" t="s">
        <v>1497</v>
      </c>
      <c r="J946" s="454"/>
      <c r="K946" s="420"/>
      <c r="L946" s="15">
        <v>10</v>
      </c>
      <c r="M946" s="15">
        <v>10</v>
      </c>
      <c r="N946" s="15"/>
      <c r="O946" s="15">
        <v>9.6999999999999993</v>
      </c>
      <c r="P946" s="15">
        <v>9.6999999999999993</v>
      </c>
      <c r="Q946" s="15"/>
      <c r="R946" s="15">
        <f>S946</f>
        <v>10.1</v>
      </c>
      <c r="S946" s="15">
        <v>10.1</v>
      </c>
      <c r="T946" s="15"/>
      <c r="U946" s="15">
        <f>V946</f>
        <v>10.1</v>
      </c>
      <c r="V946" s="15">
        <v>10.1</v>
      </c>
      <c r="W946" s="9"/>
    </row>
    <row r="947" spans="1:34" s="534" customFormat="1">
      <c r="A947" s="782" t="s">
        <v>38</v>
      </c>
      <c r="B947" s="783"/>
      <c r="C947" s="783"/>
      <c r="D947" s="783"/>
      <c r="E947" s="783"/>
      <c r="F947" s="783"/>
      <c r="G947" s="783"/>
      <c r="H947" s="783"/>
      <c r="I947" s="783"/>
      <c r="J947" s="783"/>
      <c r="K947" s="783"/>
      <c r="L947" s="574">
        <f t="shared" ref="L947:W947" si="491">SUM(L948,L985)</f>
        <v>51402.200000000004</v>
      </c>
      <c r="M947" s="574">
        <f t="shared" si="491"/>
        <v>64029.499999999993</v>
      </c>
      <c r="N947" s="574">
        <f t="shared" si="491"/>
        <v>49128.5</v>
      </c>
      <c r="O947" s="574">
        <f t="shared" si="491"/>
        <v>60664.499999999985</v>
      </c>
      <c r="P947" s="574">
        <f t="shared" si="491"/>
        <v>60664.499999999985</v>
      </c>
      <c r="Q947" s="574">
        <f t="shared" si="491"/>
        <v>0</v>
      </c>
      <c r="R947" s="574">
        <f t="shared" si="491"/>
        <v>62872.4</v>
      </c>
      <c r="S947" s="574">
        <f t="shared" si="491"/>
        <v>62872.3</v>
      </c>
      <c r="T947" s="574">
        <f t="shared" si="491"/>
        <v>0</v>
      </c>
      <c r="U947" s="574">
        <f t="shared" si="491"/>
        <v>63101.099999999991</v>
      </c>
      <c r="V947" s="574">
        <f t="shared" si="491"/>
        <v>63101.099999999991</v>
      </c>
      <c r="W947" s="575">
        <f t="shared" si="491"/>
        <v>0</v>
      </c>
    </row>
    <row r="948" spans="1:34" s="534" customFormat="1">
      <c r="A948" s="576" t="s">
        <v>39</v>
      </c>
      <c r="B948" s="743" t="s">
        <v>85</v>
      </c>
      <c r="C948" s="743"/>
      <c r="D948" s="577"/>
      <c r="E948" s="551"/>
      <c r="F948" s="551"/>
      <c r="G948" s="551"/>
      <c r="H948" s="554">
        <v>600</v>
      </c>
      <c r="I948" s="560"/>
      <c r="J948" s="578"/>
      <c r="K948" s="577"/>
      <c r="L948" s="300">
        <f t="shared" ref="L948:W948" si="492">SUM(L949:L984)</f>
        <v>47625.700000000004</v>
      </c>
      <c r="M948" s="300">
        <f t="shared" si="492"/>
        <v>61612.499999999993</v>
      </c>
      <c r="N948" s="300">
        <f t="shared" si="492"/>
        <v>47440.2</v>
      </c>
      <c r="O948" s="300">
        <f>SUM(O949:O984)</f>
        <v>60664.499999999985</v>
      </c>
      <c r="P948" s="300">
        <f t="shared" si="492"/>
        <v>60664.499999999985</v>
      </c>
      <c r="Q948" s="300">
        <f t="shared" si="492"/>
        <v>0</v>
      </c>
      <c r="R948" s="300">
        <f t="shared" si="492"/>
        <v>62872.4</v>
      </c>
      <c r="S948" s="300">
        <f t="shared" si="492"/>
        <v>62872.3</v>
      </c>
      <c r="T948" s="300">
        <f t="shared" si="492"/>
        <v>0</v>
      </c>
      <c r="U948" s="300">
        <f t="shared" si="492"/>
        <v>63101.099999999991</v>
      </c>
      <c r="V948" s="300">
        <f t="shared" si="492"/>
        <v>63101.099999999991</v>
      </c>
      <c r="W948" s="300">
        <f t="shared" si="492"/>
        <v>0</v>
      </c>
    </row>
    <row r="949" spans="1:34" s="534" customFormat="1" ht="94.5">
      <c r="A949" s="579" t="s">
        <v>46</v>
      </c>
      <c r="B949" s="553" t="s">
        <v>592</v>
      </c>
      <c r="C949" s="580" t="s">
        <v>1480</v>
      </c>
      <c r="D949" s="577"/>
      <c r="E949" s="553" t="s">
        <v>396</v>
      </c>
      <c r="F949" s="553" t="s">
        <v>103</v>
      </c>
      <c r="G949" s="553" t="s">
        <v>1498</v>
      </c>
      <c r="H949" s="581" t="s">
        <v>465</v>
      </c>
      <c r="I949" s="743" t="s">
        <v>593</v>
      </c>
      <c r="J949" s="578"/>
      <c r="K949" s="577"/>
      <c r="L949" s="15">
        <v>3223.1</v>
      </c>
      <c r="M949" s="300">
        <v>6489.5</v>
      </c>
      <c r="N949" s="300">
        <v>3406.9</v>
      </c>
      <c r="O949" s="300">
        <f t="shared" ref="O949:O954" si="493">P949</f>
        <v>5944.4</v>
      </c>
      <c r="P949" s="300">
        <v>5944.4</v>
      </c>
      <c r="Q949" s="300"/>
      <c r="R949" s="15">
        <f>S949</f>
        <v>6160.8</v>
      </c>
      <c r="S949" s="15">
        <v>6160.8</v>
      </c>
      <c r="T949" s="15"/>
      <c r="U949" s="15">
        <f t="shared" ref="U949:U954" si="494">V949</f>
        <v>6184.5</v>
      </c>
      <c r="V949" s="300">
        <v>6184.5</v>
      </c>
      <c r="W949" s="562"/>
      <c r="X949" s="542"/>
      <c r="Y949" s="542"/>
      <c r="Z949" s="542"/>
      <c r="AA949" s="542"/>
      <c r="AB949" s="542"/>
      <c r="AC949" s="542"/>
      <c r="AD949" s="542"/>
      <c r="AE949" s="542"/>
      <c r="AF949" s="542"/>
      <c r="AG949" s="542"/>
    </row>
    <row r="950" spans="1:34" s="534" customFormat="1" ht="94.5">
      <c r="A950" s="579" t="s">
        <v>67</v>
      </c>
      <c r="B950" s="551" t="s">
        <v>594</v>
      </c>
      <c r="C950" s="580" t="s">
        <v>1445</v>
      </c>
      <c r="D950" s="577"/>
      <c r="E950" s="553" t="s">
        <v>396</v>
      </c>
      <c r="F950" s="553" t="s">
        <v>103</v>
      </c>
      <c r="G950" s="553" t="s">
        <v>1498</v>
      </c>
      <c r="H950" s="581" t="s">
        <v>465</v>
      </c>
      <c r="I950" s="743"/>
      <c r="J950" s="784"/>
      <c r="K950" s="785"/>
      <c r="L950" s="15">
        <v>4813.2</v>
      </c>
      <c r="M950" s="300">
        <v>4776.5</v>
      </c>
      <c r="N950" s="300">
        <v>2906.8</v>
      </c>
      <c r="O950" s="300">
        <f t="shared" si="493"/>
        <v>6542.7</v>
      </c>
      <c r="P950" s="300">
        <v>6542.7</v>
      </c>
      <c r="Q950" s="300"/>
      <c r="R950" s="15">
        <f>S950</f>
        <v>6780.8</v>
      </c>
      <c r="S950" s="15">
        <v>6780.8</v>
      </c>
      <c r="T950" s="15"/>
      <c r="U950" s="15">
        <f t="shared" si="494"/>
        <v>6806.8</v>
      </c>
      <c r="V950" s="300">
        <v>6806.8</v>
      </c>
      <c r="W950" s="562"/>
      <c r="Y950" s="542"/>
    </row>
    <row r="951" spans="1:34" s="534" customFormat="1" ht="94.5">
      <c r="A951" s="579" t="s">
        <v>68</v>
      </c>
      <c r="B951" s="553" t="s">
        <v>595</v>
      </c>
      <c r="C951" s="580" t="s">
        <v>1445</v>
      </c>
      <c r="D951" s="577"/>
      <c r="E951" s="553" t="s">
        <v>396</v>
      </c>
      <c r="F951" s="553" t="s">
        <v>103</v>
      </c>
      <c r="G951" s="553" t="s">
        <v>1498</v>
      </c>
      <c r="H951" s="581" t="s">
        <v>465</v>
      </c>
      <c r="I951" s="743"/>
      <c r="J951" s="784"/>
      <c r="K951" s="785"/>
      <c r="L951" s="15">
        <v>1625</v>
      </c>
      <c r="M951" s="300">
        <v>1698.6</v>
      </c>
      <c r="N951" s="300">
        <v>858.6</v>
      </c>
      <c r="O951" s="300">
        <f t="shared" si="493"/>
        <v>1604</v>
      </c>
      <c r="P951" s="300">
        <v>1604</v>
      </c>
      <c r="Q951" s="300"/>
      <c r="R951" s="15">
        <f>S951</f>
        <v>1662.4</v>
      </c>
      <c r="S951" s="15">
        <v>1662.4</v>
      </c>
      <c r="T951" s="15"/>
      <c r="U951" s="15">
        <f t="shared" si="494"/>
        <v>1668.8</v>
      </c>
      <c r="V951" s="300">
        <v>1668.8</v>
      </c>
      <c r="W951" s="562"/>
      <c r="Y951" s="542"/>
    </row>
    <row r="952" spans="1:34" s="534" customFormat="1" ht="94.5">
      <c r="A952" s="579" t="s">
        <v>408</v>
      </c>
      <c r="B952" s="553" t="s">
        <v>596</v>
      </c>
      <c r="C952" s="580" t="s">
        <v>1445</v>
      </c>
      <c r="D952" s="577"/>
      <c r="E952" s="553" t="s">
        <v>396</v>
      </c>
      <c r="F952" s="553" t="s">
        <v>103</v>
      </c>
      <c r="G952" s="553" t="s">
        <v>1498</v>
      </c>
      <c r="H952" s="581" t="s">
        <v>465</v>
      </c>
      <c r="I952" s="743"/>
      <c r="J952" s="784"/>
      <c r="K952" s="785"/>
      <c r="L952" s="15">
        <v>4229.8999999999996</v>
      </c>
      <c r="M952" s="300">
        <v>3647.4</v>
      </c>
      <c r="N952" s="300">
        <v>2414.8000000000002</v>
      </c>
      <c r="O952" s="300">
        <f t="shared" si="493"/>
        <v>3996.7</v>
      </c>
      <c r="P952" s="300">
        <v>3996.7</v>
      </c>
      <c r="Q952" s="300"/>
      <c r="R952" s="15">
        <f>S952</f>
        <v>4142.2</v>
      </c>
      <c r="S952" s="15">
        <v>4142.2</v>
      </c>
      <c r="T952" s="15"/>
      <c r="U952" s="15">
        <f t="shared" si="494"/>
        <v>4158.1000000000004</v>
      </c>
      <c r="V952" s="300">
        <v>4158.1000000000004</v>
      </c>
      <c r="W952" s="562"/>
      <c r="Y952" s="542"/>
    </row>
    <row r="953" spans="1:34" s="534" customFormat="1" ht="94.5">
      <c r="A953" s="579" t="s">
        <v>410</v>
      </c>
      <c r="B953" s="553" t="s">
        <v>597</v>
      </c>
      <c r="C953" s="580" t="s">
        <v>1445</v>
      </c>
      <c r="D953" s="577"/>
      <c r="E953" s="553" t="s">
        <v>396</v>
      </c>
      <c r="F953" s="553" t="s">
        <v>103</v>
      </c>
      <c r="G953" s="553" t="s">
        <v>1498</v>
      </c>
      <c r="H953" s="581" t="s">
        <v>465</v>
      </c>
      <c r="I953" s="743"/>
      <c r="J953" s="784"/>
      <c r="K953" s="785"/>
      <c r="L953" s="15">
        <v>3483.1</v>
      </c>
      <c r="M953" s="300">
        <v>3321.2</v>
      </c>
      <c r="N953" s="300">
        <v>2790.3</v>
      </c>
      <c r="O953" s="300">
        <f t="shared" si="493"/>
        <v>3918</v>
      </c>
      <c r="P953" s="300">
        <v>3918</v>
      </c>
      <c r="Q953" s="300"/>
      <c r="R953" s="15">
        <f>S953</f>
        <v>4060.6</v>
      </c>
      <c r="S953" s="15">
        <v>4060.6</v>
      </c>
      <c r="T953" s="15"/>
      <c r="U953" s="15">
        <f t="shared" si="494"/>
        <v>4076.1</v>
      </c>
      <c r="V953" s="300">
        <v>4076.1</v>
      </c>
      <c r="W953" s="562"/>
      <c r="Y953" s="542"/>
    </row>
    <row r="954" spans="1:34" s="308" customFormat="1" ht="141.75">
      <c r="A954" s="754" t="s">
        <v>412</v>
      </c>
      <c r="B954" s="778" t="s">
        <v>598</v>
      </c>
      <c r="C954" s="398" t="s">
        <v>564</v>
      </c>
      <c r="D954" s="717"/>
      <c r="E954" s="421" t="s">
        <v>396</v>
      </c>
      <c r="F954" s="421" t="s">
        <v>361</v>
      </c>
      <c r="G954" s="572" t="s">
        <v>560</v>
      </c>
      <c r="H954" s="385" t="s">
        <v>465</v>
      </c>
      <c r="I954" s="347" t="s">
        <v>557</v>
      </c>
      <c r="J954" s="332"/>
      <c r="K954" s="393"/>
      <c r="L954" s="15">
        <v>3351.5</v>
      </c>
      <c r="M954" s="15">
        <v>3091.6</v>
      </c>
      <c r="N954" s="15">
        <v>2672.9</v>
      </c>
      <c r="O954" s="15">
        <f t="shared" si="493"/>
        <v>3654.8</v>
      </c>
      <c r="P954" s="15">
        <v>3654.8</v>
      </c>
      <c r="Q954" s="15"/>
      <c r="R954" s="15">
        <v>3787.8</v>
      </c>
      <c r="S954" s="15">
        <v>3787.8</v>
      </c>
      <c r="T954" s="15"/>
      <c r="U954" s="15">
        <f t="shared" si="494"/>
        <v>3802.3</v>
      </c>
      <c r="V954" s="15">
        <v>3802.3</v>
      </c>
      <c r="W954" s="9"/>
      <c r="X954" s="322"/>
      <c r="Y954" s="322"/>
      <c r="Z954" s="322"/>
      <c r="AA954" s="322"/>
      <c r="AB954" s="322"/>
      <c r="AC954" s="322"/>
      <c r="AD954" s="322"/>
      <c r="AE954" s="322"/>
      <c r="AF954" s="322"/>
      <c r="AG954" s="322"/>
      <c r="AH954" s="322"/>
    </row>
    <row r="955" spans="1:34" s="308" customFormat="1" ht="63">
      <c r="A955" s="755"/>
      <c r="B955" s="779"/>
      <c r="C955" s="774" t="s">
        <v>1447</v>
      </c>
      <c r="D955" s="718"/>
      <c r="E955" s="746" t="s">
        <v>396</v>
      </c>
      <c r="F955" s="746" t="s">
        <v>396</v>
      </c>
      <c r="G955" s="781" t="s">
        <v>537</v>
      </c>
      <c r="H955" s="768" t="s">
        <v>465</v>
      </c>
      <c r="I955" s="100" t="s">
        <v>1499</v>
      </c>
      <c r="J955" s="332"/>
      <c r="K955" s="749"/>
      <c r="L955" s="738">
        <v>180.2</v>
      </c>
      <c r="M955" s="738">
        <v>127.7</v>
      </c>
      <c r="N955" s="738">
        <v>127.7</v>
      </c>
      <c r="O955" s="98"/>
      <c r="P955" s="769"/>
      <c r="Q955" s="769"/>
      <c r="R955" s="769"/>
      <c r="S955" s="769"/>
      <c r="T955" s="769"/>
      <c r="U955" s="769"/>
      <c r="V955" s="769"/>
      <c r="W955" s="771"/>
      <c r="Y955" s="322"/>
    </row>
    <row r="956" spans="1:34" s="308" customFormat="1" ht="78.75">
      <c r="A956" s="756"/>
      <c r="B956" s="780"/>
      <c r="C956" s="774"/>
      <c r="D956" s="719"/>
      <c r="E956" s="746"/>
      <c r="F956" s="746"/>
      <c r="G956" s="781"/>
      <c r="H956" s="746"/>
      <c r="I956" s="379" t="s">
        <v>565</v>
      </c>
      <c r="J956" s="345" t="s">
        <v>566</v>
      </c>
      <c r="K956" s="745"/>
      <c r="L956" s="738"/>
      <c r="M956" s="738"/>
      <c r="N956" s="738"/>
      <c r="O956" s="99"/>
      <c r="P956" s="770"/>
      <c r="Q956" s="770"/>
      <c r="R956" s="770"/>
      <c r="S956" s="770"/>
      <c r="T956" s="770"/>
      <c r="U956" s="770"/>
      <c r="V956" s="770"/>
      <c r="W956" s="772"/>
      <c r="Y956" s="322"/>
    </row>
    <row r="957" spans="1:34" s="308" customFormat="1" ht="141.75">
      <c r="A957" s="754" t="s">
        <v>413</v>
      </c>
      <c r="B957" s="778" t="s">
        <v>599</v>
      </c>
      <c r="C957" s="398" t="s">
        <v>1484</v>
      </c>
      <c r="D957" s="717"/>
      <c r="E957" s="421" t="s">
        <v>396</v>
      </c>
      <c r="F957" s="421" t="s">
        <v>361</v>
      </c>
      <c r="G957" s="572" t="s">
        <v>560</v>
      </c>
      <c r="H957" s="385" t="s">
        <v>465</v>
      </c>
      <c r="I957" s="347" t="s">
        <v>557</v>
      </c>
      <c r="J957" s="332"/>
      <c r="K957" s="393"/>
      <c r="L957" s="15">
        <v>1706</v>
      </c>
      <c r="M957" s="15">
        <v>1829.1</v>
      </c>
      <c r="N957" s="15">
        <v>1414.5</v>
      </c>
      <c r="O957" s="15">
        <f>P957</f>
        <v>1807.8</v>
      </c>
      <c r="P957" s="15">
        <v>1807.8</v>
      </c>
      <c r="Q957" s="15"/>
      <c r="R957" s="15">
        <v>1873.5</v>
      </c>
      <c r="S957" s="15">
        <v>1873.5</v>
      </c>
      <c r="T957" s="15"/>
      <c r="U957" s="15">
        <v>1880.7</v>
      </c>
      <c r="V957" s="15">
        <v>1880.7</v>
      </c>
      <c r="W957" s="9"/>
      <c r="Y957" s="322"/>
    </row>
    <row r="958" spans="1:34" s="308" customFormat="1" ht="63">
      <c r="A958" s="755"/>
      <c r="B958" s="779"/>
      <c r="C958" s="774" t="s">
        <v>1447</v>
      </c>
      <c r="D958" s="718"/>
      <c r="E958" s="746" t="s">
        <v>396</v>
      </c>
      <c r="F958" s="746" t="s">
        <v>396</v>
      </c>
      <c r="G958" s="781" t="s">
        <v>537</v>
      </c>
      <c r="H958" s="768" t="s">
        <v>465</v>
      </c>
      <c r="I958" s="378" t="s">
        <v>1499</v>
      </c>
      <c r="J958" s="92"/>
      <c r="K958" s="749"/>
      <c r="L958" s="738">
        <v>100.1</v>
      </c>
      <c r="M958" s="738">
        <v>65.400000000000006</v>
      </c>
      <c r="N958" s="738">
        <v>65.400000000000006</v>
      </c>
      <c r="O958" s="769"/>
      <c r="P958" s="769"/>
      <c r="Q958" s="769"/>
      <c r="R958" s="769"/>
      <c r="S958" s="769"/>
      <c r="T958" s="769"/>
      <c r="U958" s="769"/>
      <c r="V958" s="769"/>
      <c r="W958" s="771"/>
      <c r="Y958" s="322"/>
    </row>
    <row r="959" spans="1:34" s="308" customFormat="1" ht="78.75">
      <c r="A959" s="756"/>
      <c r="B959" s="780"/>
      <c r="C959" s="774"/>
      <c r="D959" s="719"/>
      <c r="E959" s="746"/>
      <c r="F959" s="746"/>
      <c r="G959" s="781"/>
      <c r="H959" s="746"/>
      <c r="I959" s="379" t="s">
        <v>565</v>
      </c>
      <c r="J959" s="345" t="s">
        <v>566</v>
      </c>
      <c r="K959" s="745"/>
      <c r="L959" s="738"/>
      <c r="M959" s="738"/>
      <c r="N959" s="738"/>
      <c r="O959" s="770"/>
      <c r="P959" s="770"/>
      <c r="Q959" s="770"/>
      <c r="R959" s="770"/>
      <c r="S959" s="770"/>
      <c r="T959" s="770"/>
      <c r="U959" s="770"/>
      <c r="V959" s="770"/>
      <c r="W959" s="772"/>
      <c r="Y959" s="322"/>
    </row>
    <row r="960" spans="1:34" s="308" customFormat="1" ht="141.75">
      <c r="A960" s="750" t="s">
        <v>415</v>
      </c>
      <c r="B960" s="775" t="s">
        <v>600</v>
      </c>
      <c r="C960" s="752" t="s">
        <v>564</v>
      </c>
      <c r="D960" s="393"/>
      <c r="E960" s="421" t="s">
        <v>396</v>
      </c>
      <c r="F960" s="421" t="s">
        <v>361</v>
      </c>
      <c r="G960" s="572" t="s">
        <v>560</v>
      </c>
      <c r="H960" s="385" t="s">
        <v>465</v>
      </c>
      <c r="I960" s="347" t="s">
        <v>557</v>
      </c>
      <c r="J960" s="332"/>
      <c r="K960" s="393"/>
      <c r="L960" s="15">
        <v>5119.8999999999996</v>
      </c>
      <c r="M960" s="15">
        <v>5975.5</v>
      </c>
      <c r="N960" s="15">
        <v>5520.1</v>
      </c>
      <c r="O960" s="15">
        <f>P960</f>
        <v>6735.7</v>
      </c>
      <c r="P960" s="15">
        <v>6735.7</v>
      </c>
      <c r="Q960" s="15"/>
      <c r="R960" s="15">
        <v>6980.8</v>
      </c>
      <c r="S960" s="15">
        <v>6980.8</v>
      </c>
      <c r="T960" s="15"/>
      <c r="U960" s="15">
        <f>V960</f>
        <v>7007.6</v>
      </c>
      <c r="V960" s="15">
        <v>7007.6</v>
      </c>
      <c r="W960" s="9"/>
      <c r="Y960" s="322"/>
    </row>
    <row r="961" spans="1:25" s="308" customFormat="1">
      <c r="A961" s="750"/>
      <c r="B961" s="775"/>
      <c r="C961" s="753"/>
      <c r="D961" s="393"/>
      <c r="E961" s="421" t="s">
        <v>396</v>
      </c>
      <c r="F961" s="421" t="s">
        <v>112</v>
      </c>
      <c r="G961" s="572" t="s">
        <v>1500</v>
      </c>
      <c r="H961" s="391" t="s">
        <v>465</v>
      </c>
      <c r="I961" s="217"/>
      <c r="J961" s="332"/>
      <c r="K961" s="392"/>
      <c r="L961" s="15"/>
      <c r="M961" s="15">
        <v>1.3</v>
      </c>
      <c r="N961" s="15"/>
      <c r="O961" s="437"/>
      <c r="P961" s="437"/>
      <c r="Q961" s="437"/>
      <c r="R961" s="437"/>
      <c r="S961" s="437"/>
      <c r="T961" s="437"/>
      <c r="U961" s="437"/>
      <c r="V961" s="437"/>
      <c r="W961" s="442"/>
      <c r="Y961" s="322"/>
    </row>
    <row r="962" spans="1:25" s="308" customFormat="1" ht="63">
      <c r="A962" s="750"/>
      <c r="B962" s="775"/>
      <c r="C962" s="774" t="s">
        <v>1501</v>
      </c>
      <c r="D962" s="745"/>
      <c r="E962" s="746" t="s">
        <v>396</v>
      </c>
      <c r="F962" s="746" t="s">
        <v>396</v>
      </c>
      <c r="G962" s="781" t="s">
        <v>537</v>
      </c>
      <c r="H962" s="768" t="s">
        <v>465</v>
      </c>
      <c r="I962" s="100" t="s">
        <v>1499</v>
      </c>
      <c r="J962" s="332"/>
      <c r="K962" s="749"/>
      <c r="L962" s="738">
        <v>332.2</v>
      </c>
      <c r="M962" s="738">
        <v>236.6</v>
      </c>
      <c r="N962" s="738">
        <v>236.6</v>
      </c>
      <c r="O962" s="769"/>
      <c r="P962" s="769"/>
      <c r="Q962" s="769"/>
      <c r="R962" s="769"/>
      <c r="S962" s="769"/>
      <c r="T962" s="769"/>
      <c r="U962" s="769"/>
      <c r="V962" s="769"/>
      <c r="W962" s="771"/>
      <c r="Y962" s="322"/>
    </row>
    <row r="963" spans="1:25" s="308" customFormat="1" ht="78.75">
      <c r="A963" s="750"/>
      <c r="B963" s="775"/>
      <c r="C963" s="774"/>
      <c r="D963" s="745"/>
      <c r="E963" s="746"/>
      <c r="F963" s="746"/>
      <c r="G963" s="781"/>
      <c r="H963" s="746"/>
      <c r="I963" s="379" t="s">
        <v>565</v>
      </c>
      <c r="J963" s="345" t="s">
        <v>566</v>
      </c>
      <c r="K963" s="745"/>
      <c r="L963" s="738"/>
      <c r="M963" s="738"/>
      <c r="N963" s="738"/>
      <c r="O963" s="770"/>
      <c r="P963" s="770"/>
      <c r="Q963" s="770"/>
      <c r="R963" s="770"/>
      <c r="S963" s="770"/>
      <c r="T963" s="770"/>
      <c r="U963" s="770"/>
      <c r="V963" s="770"/>
      <c r="W963" s="772"/>
      <c r="Y963" s="322"/>
    </row>
    <row r="964" spans="1:25" s="308" customFormat="1" ht="141.75">
      <c r="A964" s="750" t="s">
        <v>417</v>
      </c>
      <c r="B964" s="775" t="s">
        <v>601</v>
      </c>
      <c r="C964" s="398" t="s">
        <v>564</v>
      </c>
      <c r="D964" s="393"/>
      <c r="E964" s="421" t="s">
        <v>396</v>
      </c>
      <c r="F964" s="421" t="s">
        <v>361</v>
      </c>
      <c r="G964" s="572" t="s">
        <v>560</v>
      </c>
      <c r="H964" s="385" t="s">
        <v>465</v>
      </c>
      <c r="I964" s="347" t="s">
        <v>557</v>
      </c>
      <c r="J964" s="332"/>
      <c r="K964" s="393"/>
      <c r="L964" s="15">
        <v>3447.1</v>
      </c>
      <c r="M964" s="15">
        <v>2931.5</v>
      </c>
      <c r="N964" s="15">
        <v>2776.3</v>
      </c>
      <c r="O964" s="15">
        <f>P964</f>
        <v>4041.2</v>
      </c>
      <c r="P964" s="15">
        <v>4041.2</v>
      </c>
      <c r="Q964" s="15"/>
      <c r="R964" s="15">
        <v>4188.3</v>
      </c>
      <c r="S964" s="15">
        <v>4188.3</v>
      </c>
      <c r="T964" s="15"/>
      <c r="U964" s="15">
        <f>V964</f>
        <v>4204.3</v>
      </c>
      <c r="V964" s="15">
        <v>4204.3</v>
      </c>
      <c r="W964" s="9"/>
      <c r="Y964" s="322"/>
    </row>
    <row r="965" spans="1:25" s="308" customFormat="1" ht="63">
      <c r="A965" s="750"/>
      <c r="B965" s="775"/>
      <c r="C965" s="774" t="s">
        <v>1501</v>
      </c>
      <c r="D965" s="745"/>
      <c r="E965" s="746" t="s">
        <v>396</v>
      </c>
      <c r="F965" s="746" t="s">
        <v>396</v>
      </c>
      <c r="G965" s="778" t="s">
        <v>537</v>
      </c>
      <c r="H965" s="768" t="s">
        <v>465</v>
      </c>
      <c r="I965" s="100" t="s">
        <v>1502</v>
      </c>
      <c r="J965" s="332"/>
      <c r="K965" s="749"/>
      <c r="L965" s="738">
        <v>185.5</v>
      </c>
      <c r="M965" s="738">
        <v>152</v>
      </c>
      <c r="N965" s="738">
        <v>152</v>
      </c>
      <c r="O965" s="769"/>
      <c r="P965" s="769"/>
      <c r="Q965" s="769"/>
      <c r="R965" s="769"/>
      <c r="S965" s="769"/>
      <c r="T965" s="769"/>
      <c r="U965" s="769"/>
      <c r="V965" s="769"/>
      <c r="W965" s="771"/>
      <c r="Y965" s="322"/>
    </row>
    <row r="966" spans="1:25" s="308" customFormat="1" ht="78.75">
      <c r="A966" s="750"/>
      <c r="B966" s="775"/>
      <c r="C966" s="774"/>
      <c r="D966" s="745"/>
      <c r="E966" s="746"/>
      <c r="F966" s="746"/>
      <c r="G966" s="780"/>
      <c r="H966" s="746"/>
      <c r="I966" s="379" t="s">
        <v>565</v>
      </c>
      <c r="J966" s="345" t="s">
        <v>566</v>
      </c>
      <c r="K966" s="745"/>
      <c r="L966" s="738"/>
      <c r="M966" s="738"/>
      <c r="N966" s="738"/>
      <c r="O966" s="770"/>
      <c r="P966" s="770"/>
      <c r="Q966" s="770"/>
      <c r="R966" s="770"/>
      <c r="S966" s="770"/>
      <c r="T966" s="770"/>
      <c r="U966" s="770"/>
      <c r="V966" s="770"/>
      <c r="W966" s="772"/>
      <c r="Y966" s="322"/>
    </row>
    <row r="967" spans="1:25" s="308" customFormat="1" ht="31.5">
      <c r="A967" s="750" t="s">
        <v>602</v>
      </c>
      <c r="B967" s="775" t="s">
        <v>603</v>
      </c>
      <c r="C967" s="752" t="s">
        <v>564</v>
      </c>
      <c r="D967" s="745"/>
      <c r="E967" s="421" t="s">
        <v>396</v>
      </c>
      <c r="F967" s="421" t="s">
        <v>361</v>
      </c>
      <c r="G967" s="572" t="s">
        <v>560</v>
      </c>
      <c r="H967" s="385" t="s">
        <v>465</v>
      </c>
      <c r="I967" s="773" t="s">
        <v>557</v>
      </c>
      <c r="J967" s="744"/>
      <c r="K967" s="745"/>
      <c r="L967" s="15">
        <v>2632.9</v>
      </c>
      <c r="M967" s="15">
        <v>2608.5</v>
      </c>
      <c r="N967" s="15">
        <v>1914.7</v>
      </c>
      <c r="O967" s="15">
        <f>P967</f>
        <v>3051.1</v>
      </c>
      <c r="P967" s="15">
        <v>3051.1</v>
      </c>
      <c r="Q967" s="15"/>
      <c r="R967" s="15">
        <v>3162.2</v>
      </c>
      <c r="S967" s="15">
        <v>3162.2</v>
      </c>
      <c r="T967" s="15"/>
      <c r="U967" s="15">
        <f>V967</f>
        <v>3174.3</v>
      </c>
      <c r="V967" s="15">
        <v>3174.3</v>
      </c>
      <c r="W967" s="9"/>
      <c r="Y967" s="322"/>
    </row>
    <row r="968" spans="1:25" s="308" customFormat="1">
      <c r="A968" s="750"/>
      <c r="B968" s="775"/>
      <c r="C968" s="753"/>
      <c r="D968" s="745"/>
      <c r="E968" s="421" t="s">
        <v>396</v>
      </c>
      <c r="F968" s="421" t="s">
        <v>396</v>
      </c>
      <c r="G968" s="572" t="s">
        <v>550</v>
      </c>
      <c r="H968" s="385" t="s">
        <v>465</v>
      </c>
      <c r="I968" s="773"/>
      <c r="J968" s="744"/>
      <c r="K968" s="745"/>
      <c r="L968" s="15">
        <v>20</v>
      </c>
      <c r="M968" s="15">
        <v>21</v>
      </c>
      <c r="N968" s="15">
        <v>21</v>
      </c>
      <c r="O968" s="15"/>
      <c r="P968" s="15"/>
      <c r="Q968" s="15"/>
      <c r="R968" s="15"/>
      <c r="S968" s="15"/>
      <c r="T968" s="15"/>
      <c r="U968" s="15"/>
      <c r="V968" s="15"/>
      <c r="W968" s="9"/>
      <c r="Y968" s="322"/>
    </row>
    <row r="969" spans="1:25" s="308" customFormat="1" ht="63">
      <c r="A969" s="750"/>
      <c r="B969" s="775"/>
      <c r="C969" s="774" t="s">
        <v>1447</v>
      </c>
      <c r="D969" s="745"/>
      <c r="E969" s="746" t="s">
        <v>396</v>
      </c>
      <c r="F969" s="746" t="s">
        <v>396</v>
      </c>
      <c r="G969" s="778" t="s">
        <v>537</v>
      </c>
      <c r="H969" s="768" t="s">
        <v>465</v>
      </c>
      <c r="I969" s="378" t="s">
        <v>1499</v>
      </c>
      <c r="J969" s="92"/>
      <c r="K969" s="749"/>
      <c r="L969" s="738">
        <v>168.8</v>
      </c>
      <c r="M969" s="738">
        <v>132.19999999999999</v>
      </c>
      <c r="N969" s="738">
        <v>132.19999999999999</v>
      </c>
      <c r="O969" s="769"/>
      <c r="P969" s="738"/>
      <c r="Q969" s="738"/>
      <c r="R969" s="738"/>
      <c r="S969" s="738"/>
      <c r="T969" s="738"/>
      <c r="U969" s="738"/>
      <c r="V969" s="738"/>
      <c r="W969" s="739"/>
      <c r="Y969" s="322"/>
    </row>
    <row r="970" spans="1:25" s="308" customFormat="1" ht="78.75">
      <c r="A970" s="750"/>
      <c r="B970" s="775"/>
      <c r="C970" s="774"/>
      <c r="D970" s="745"/>
      <c r="E970" s="746"/>
      <c r="F970" s="746"/>
      <c r="G970" s="780"/>
      <c r="H970" s="746"/>
      <c r="I970" s="379" t="s">
        <v>565</v>
      </c>
      <c r="J970" s="345" t="s">
        <v>566</v>
      </c>
      <c r="K970" s="745"/>
      <c r="L970" s="738"/>
      <c r="M970" s="738"/>
      <c r="N970" s="738"/>
      <c r="O970" s="770"/>
      <c r="P970" s="738"/>
      <c r="Q970" s="738"/>
      <c r="R970" s="738"/>
      <c r="S970" s="738"/>
      <c r="T970" s="738"/>
      <c r="U970" s="738"/>
      <c r="V970" s="738"/>
      <c r="W970" s="739"/>
      <c r="Y970" s="322"/>
    </row>
    <row r="971" spans="1:25" s="308" customFormat="1" ht="141.75">
      <c r="A971" s="754" t="s">
        <v>604</v>
      </c>
      <c r="B971" s="778" t="s">
        <v>605</v>
      </c>
      <c r="C971" s="398" t="s">
        <v>1473</v>
      </c>
      <c r="D971" s="393"/>
      <c r="E971" s="421" t="s">
        <v>396</v>
      </c>
      <c r="F971" s="421" t="s">
        <v>361</v>
      </c>
      <c r="G971" s="572" t="s">
        <v>560</v>
      </c>
      <c r="H971" s="385" t="s">
        <v>465</v>
      </c>
      <c r="I971" s="398" t="s">
        <v>557</v>
      </c>
      <c r="J971" s="446"/>
      <c r="K971" s="393"/>
      <c r="L971" s="15">
        <v>4154</v>
      </c>
      <c r="M971" s="15">
        <v>3856.1</v>
      </c>
      <c r="N971" s="15">
        <v>3099.2</v>
      </c>
      <c r="O971" s="15">
        <f>P971</f>
        <v>4248.2</v>
      </c>
      <c r="P971" s="15">
        <v>4248.2</v>
      </c>
      <c r="Q971" s="15"/>
      <c r="R971" s="15">
        <v>4402.8</v>
      </c>
      <c r="S971" s="15">
        <v>4402.8</v>
      </c>
      <c r="T971" s="15"/>
      <c r="U971" s="15">
        <f>V971</f>
        <v>4419.6000000000004</v>
      </c>
      <c r="V971" s="15">
        <v>4419.6000000000004</v>
      </c>
      <c r="W971" s="9"/>
      <c r="Y971" s="322"/>
    </row>
    <row r="972" spans="1:25" s="308" customFormat="1" ht="63">
      <c r="A972" s="755"/>
      <c r="B972" s="779"/>
      <c r="C972" s="774" t="s">
        <v>1447</v>
      </c>
      <c r="D972" s="745"/>
      <c r="E972" s="746" t="s">
        <v>396</v>
      </c>
      <c r="F972" s="746" t="s">
        <v>396</v>
      </c>
      <c r="G972" s="781" t="s">
        <v>537</v>
      </c>
      <c r="H972" s="746" t="s">
        <v>465</v>
      </c>
      <c r="I972" s="403" t="s">
        <v>1499</v>
      </c>
      <c r="J972" s="446"/>
      <c r="K972" s="745"/>
      <c r="L972" s="738">
        <v>192.3</v>
      </c>
      <c r="M972" s="738">
        <v>136.5</v>
      </c>
      <c r="N972" s="738">
        <v>136.5</v>
      </c>
      <c r="O972" s="738"/>
      <c r="P972" s="738"/>
      <c r="Q972" s="738"/>
      <c r="R972" s="738"/>
      <c r="S972" s="738"/>
      <c r="T972" s="738"/>
      <c r="U972" s="738"/>
      <c r="V972" s="738"/>
      <c r="W972" s="739"/>
      <c r="Y972" s="322"/>
    </row>
    <row r="973" spans="1:25" s="308" customFormat="1" ht="78.75">
      <c r="A973" s="756"/>
      <c r="B973" s="780"/>
      <c r="C973" s="774"/>
      <c r="D973" s="745"/>
      <c r="E973" s="746"/>
      <c r="F973" s="746"/>
      <c r="G973" s="781"/>
      <c r="H973" s="746"/>
      <c r="I973" s="403" t="s">
        <v>565</v>
      </c>
      <c r="J973" s="390" t="s">
        <v>566</v>
      </c>
      <c r="K973" s="745"/>
      <c r="L973" s="738"/>
      <c r="M973" s="738"/>
      <c r="N973" s="738"/>
      <c r="O973" s="738"/>
      <c r="P973" s="738"/>
      <c r="Q973" s="738"/>
      <c r="R973" s="738"/>
      <c r="S973" s="738"/>
      <c r="T973" s="738"/>
      <c r="U973" s="738"/>
      <c r="V973" s="738"/>
      <c r="W973" s="739"/>
      <c r="Y973" s="322"/>
    </row>
    <row r="974" spans="1:25" s="308" customFormat="1" ht="141.75">
      <c r="A974" s="754" t="s">
        <v>1503</v>
      </c>
      <c r="B974" s="778" t="s">
        <v>607</v>
      </c>
      <c r="C974" s="398" t="s">
        <v>1473</v>
      </c>
      <c r="D974" s="393"/>
      <c r="E974" s="421" t="s">
        <v>396</v>
      </c>
      <c r="F974" s="421" t="s">
        <v>361</v>
      </c>
      <c r="G974" s="572" t="s">
        <v>560</v>
      </c>
      <c r="H974" s="385" t="s">
        <v>465</v>
      </c>
      <c r="I974" s="347" t="s">
        <v>557</v>
      </c>
      <c r="J974" s="332"/>
      <c r="K974" s="393"/>
      <c r="L974" s="15">
        <v>4099.1000000000004</v>
      </c>
      <c r="M974" s="15">
        <v>3997</v>
      </c>
      <c r="N974" s="15">
        <v>3238.3</v>
      </c>
      <c r="O974" s="15">
        <f>P974</f>
        <v>3800.7</v>
      </c>
      <c r="P974" s="15">
        <v>3800.7</v>
      </c>
      <c r="Q974" s="15"/>
      <c r="R974" s="15">
        <v>3939.1</v>
      </c>
      <c r="S974" s="15">
        <v>3939.1</v>
      </c>
      <c r="T974" s="15"/>
      <c r="U974" s="15">
        <f>V974</f>
        <v>3954.2</v>
      </c>
      <c r="V974" s="15">
        <v>3954.2</v>
      </c>
      <c r="W974" s="9"/>
      <c r="Y974" s="322"/>
    </row>
    <row r="975" spans="1:25" s="308" customFormat="1">
      <c r="A975" s="755"/>
      <c r="B975" s="779"/>
      <c r="C975" s="398"/>
      <c r="D975" s="393"/>
      <c r="E975" s="421" t="s">
        <v>396</v>
      </c>
      <c r="F975" s="421" t="s">
        <v>112</v>
      </c>
      <c r="G975" s="572" t="s">
        <v>933</v>
      </c>
      <c r="H975" s="391" t="s">
        <v>465</v>
      </c>
      <c r="I975" s="217"/>
      <c r="J975" s="332"/>
      <c r="K975" s="392"/>
      <c r="L975" s="377"/>
      <c r="M975" s="377">
        <v>1.5</v>
      </c>
      <c r="N975" s="377">
        <v>1.5</v>
      </c>
      <c r="O975" s="15"/>
      <c r="P975" s="15"/>
      <c r="Q975" s="15"/>
      <c r="R975" s="15"/>
      <c r="S975" s="15"/>
      <c r="T975" s="15"/>
      <c r="U975" s="15"/>
      <c r="V975" s="15"/>
      <c r="W975" s="9"/>
      <c r="Y975" s="322"/>
    </row>
    <row r="976" spans="1:25" s="308" customFormat="1" ht="63">
      <c r="A976" s="755"/>
      <c r="B976" s="779"/>
      <c r="C976" s="774" t="s">
        <v>1447</v>
      </c>
      <c r="D976" s="745"/>
      <c r="E976" s="746" t="s">
        <v>396</v>
      </c>
      <c r="F976" s="746" t="s">
        <v>396</v>
      </c>
      <c r="G976" s="781" t="s">
        <v>537</v>
      </c>
      <c r="H976" s="768" t="s">
        <v>465</v>
      </c>
      <c r="I976" s="100" t="s">
        <v>1499</v>
      </c>
      <c r="J976" s="332"/>
      <c r="K976" s="749"/>
      <c r="L976" s="738">
        <v>125.9</v>
      </c>
      <c r="M976" s="738">
        <v>78.400000000000006</v>
      </c>
      <c r="N976" s="738">
        <v>78.400000000000006</v>
      </c>
      <c r="O976" s="738"/>
      <c r="P976" s="738"/>
      <c r="Q976" s="738"/>
      <c r="R976" s="738"/>
      <c r="S976" s="738"/>
      <c r="T976" s="738"/>
      <c r="U976" s="738"/>
      <c r="V976" s="738"/>
      <c r="W976" s="739"/>
      <c r="Y976" s="322"/>
    </row>
    <row r="977" spans="1:25" s="308" customFormat="1" ht="78.75">
      <c r="A977" s="756"/>
      <c r="B977" s="780"/>
      <c r="C977" s="774"/>
      <c r="D977" s="745"/>
      <c r="E977" s="746"/>
      <c r="F977" s="746"/>
      <c r="G977" s="781"/>
      <c r="H977" s="746"/>
      <c r="I977" s="379" t="s">
        <v>565</v>
      </c>
      <c r="J977" s="345" t="s">
        <v>566</v>
      </c>
      <c r="K977" s="745"/>
      <c r="L977" s="738"/>
      <c r="M977" s="738"/>
      <c r="N977" s="738"/>
      <c r="O977" s="738"/>
      <c r="P977" s="738"/>
      <c r="Q977" s="738"/>
      <c r="R977" s="738"/>
      <c r="S977" s="738"/>
      <c r="T977" s="738"/>
      <c r="U977" s="738"/>
      <c r="V977" s="738"/>
      <c r="W977" s="739"/>
      <c r="Y977" s="322"/>
    </row>
    <row r="978" spans="1:25" s="308" customFormat="1" ht="141.75">
      <c r="A978" s="754" t="s">
        <v>608</v>
      </c>
      <c r="B978" s="778" t="s">
        <v>609</v>
      </c>
      <c r="C978" s="398" t="s">
        <v>564</v>
      </c>
      <c r="D978" s="393"/>
      <c r="E978" s="421" t="s">
        <v>396</v>
      </c>
      <c r="F978" s="421" t="s">
        <v>361</v>
      </c>
      <c r="G978" s="572" t="s">
        <v>560</v>
      </c>
      <c r="H978" s="385" t="s">
        <v>465</v>
      </c>
      <c r="I978" s="398" t="s">
        <v>557</v>
      </c>
      <c r="J978" s="446"/>
      <c r="K978" s="393"/>
      <c r="L978" s="15">
        <v>2429.9</v>
      </c>
      <c r="M978" s="15">
        <v>2626.8</v>
      </c>
      <c r="N978" s="15">
        <v>2095.5</v>
      </c>
      <c r="O978" s="15">
        <f>P978</f>
        <v>2723</v>
      </c>
      <c r="P978" s="15">
        <v>2723</v>
      </c>
      <c r="Q978" s="15"/>
      <c r="R978" s="15">
        <v>2822.1</v>
      </c>
      <c r="S978" s="15">
        <v>2822</v>
      </c>
      <c r="T978" s="15"/>
      <c r="U978" s="15">
        <f>V978</f>
        <v>2833</v>
      </c>
      <c r="V978" s="15">
        <v>2833</v>
      </c>
      <c r="W978" s="9"/>
      <c r="Y978" s="322"/>
    </row>
    <row r="979" spans="1:25" s="308" customFormat="1">
      <c r="A979" s="755"/>
      <c r="B979" s="779"/>
      <c r="C979" s="398"/>
      <c r="D979" s="393"/>
      <c r="E979" s="421" t="s">
        <v>396</v>
      </c>
      <c r="F979" s="421" t="s">
        <v>112</v>
      </c>
      <c r="G979" s="572" t="s">
        <v>933</v>
      </c>
      <c r="H979" s="385" t="s">
        <v>465</v>
      </c>
      <c r="I979" s="398"/>
      <c r="J979" s="446"/>
      <c r="K979" s="393"/>
      <c r="L979" s="15"/>
      <c r="M979" s="377">
        <v>1.4</v>
      </c>
      <c r="N979" s="15"/>
      <c r="O979" s="15"/>
      <c r="P979" s="15"/>
      <c r="Q979" s="15"/>
      <c r="R979" s="15"/>
      <c r="S979" s="15"/>
      <c r="T979" s="15"/>
      <c r="U979" s="15"/>
      <c r="V979" s="15"/>
      <c r="W979" s="9"/>
      <c r="Y979" s="322"/>
    </row>
    <row r="980" spans="1:25" s="308" customFormat="1" ht="63">
      <c r="A980" s="755"/>
      <c r="B980" s="779"/>
      <c r="C980" s="774" t="s">
        <v>1447</v>
      </c>
      <c r="D980" s="745"/>
      <c r="E980" s="746" t="s">
        <v>396</v>
      </c>
      <c r="F980" s="746" t="s">
        <v>396</v>
      </c>
      <c r="G980" s="781" t="s">
        <v>537</v>
      </c>
      <c r="H980" s="746" t="s">
        <v>465</v>
      </c>
      <c r="I980" s="403" t="s">
        <v>1499</v>
      </c>
      <c r="J980" s="446"/>
      <c r="K980" s="745"/>
      <c r="L980" s="738">
        <v>162.1</v>
      </c>
      <c r="M980" s="738">
        <v>138.69999999999999</v>
      </c>
      <c r="N980" s="738">
        <v>138.69999999999999</v>
      </c>
      <c r="O980" s="738"/>
      <c r="P980" s="738"/>
      <c r="Q980" s="738"/>
      <c r="R980" s="738"/>
      <c r="S980" s="738"/>
      <c r="T980" s="738"/>
      <c r="U980" s="738"/>
      <c r="V980" s="738"/>
      <c r="W980" s="739"/>
      <c r="Y980" s="322"/>
    </row>
    <row r="981" spans="1:25" s="308" customFormat="1" ht="78.75">
      <c r="A981" s="756"/>
      <c r="B981" s="780"/>
      <c r="C981" s="774"/>
      <c r="D981" s="745"/>
      <c r="E981" s="746"/>
      <c r="F981" s="746"/>
      <c r="G981" s="781"/>
      <c r="H981" s="746"/>
      <c r="I981" s="378" t="s">
        <v>565</v>
      </c>
      <c r="J981" s="390" t="s">
        <v>566</v>
      </c>
      <c r="K981" s="745"/>
      <c r="L981" s="738"/>
      <c r="M981" s="738"/>
      <c r="N981" s="738"/>
      <c r="O981" s="738"/>
      <c r="P981" s="738"/>
      <c r="Q981" s="738"/>
      <c r="R981" s="738"/>
      <c r="S981" s="738"/>
      <c r="T981" s="738"/>
      <c r="U981" s="738"/>
      <c r="V981" s="738"/>
      <c r="W981" s="739"/>
      <c r="Y981" s="322"/>
    </row>
    <row r="982" spans="1:25" s="308" customFormat="1" ht="63">
      <c r="A982" s="750" t="s">
        <v>610</v>
      </c>
      <c r="B982" s="775" t="s">
        <v>611</v>
      </c>
      <c r="C982" s="752" t="s">
        <v>1504</v>
      </c>
      <c r="D982" s="745"/>
      <c r="E982" s="757" t="s">
        <v>396</v>
      </c>
      <c r="F982" s="757" t="s">
        <v>396</v>
      </c>
      <c r="G982" s="776" t="s">
        <v>550</v>
      </c>
      <c r="H982" s="757" t="s">
        <v>465</v>
      </c>
      <c r="I982" s="364" t="s">
        <v>1452</v>
      </c>
      <c r="J982" s="582"/>
      <c r="K982" s="745"/>
      <c r="L982" s="769">
        <v>1843.9</v>
      </c>
      <c r="M982" s="769">
        <v>8384.5</v>
      </c>
      <c r="N982" s="769">
        <v>6567.6</v>
      </c>
      <c r="O982" s="769">
        <f>P982</f>
        <v>8596.2000000000007</v>
      </c>
      <c r="P982" s="769">
        <v>8596.2000000000007</v>
      </c>
      <c r="Q982" s="769"/>
      <c r="R982" s="769">
        <f>S982</f>
        <v>8909</v>
      </c>
      <c r="S982" s="769">
        <v>8909</v>
      </c>
      <c r="T982" s="769"/>
      <c r="U982" s="769">
        <f>V982</f>
        <v>8930.7999999999993</v>
      </c>
      <c r="V982" s="769">
        <v>8930.7999999999993</v>
      </c>
      <c r="W982" s="771"/>
    </row>
    <row r="983" spans="1:25" s="308" customFormat="1" ht="78.75">
      <c r="A983" s="750"/>
      <c r="B983" s="775"/>
      <c r="C983" s="753"/>
      <c r="D983" s="745"/>
      <c r="E983" s="759"/>
      <c r="F983" s="759"/>
      <c r="G983" s="777"/>
      <c r="H983" s="759"/>
      <c r="I983" s="369" t="s">
        <v>565</v>
      </c>
      <c r="J983" s="729" t="s">
        <v>566</v>
      </c>
      <c r="K983" s="745"/>
      <c r="L983" s="770"/>
      <c r="M983" s="770"/>
      <c r="N983" s="770"/>
      <c r="O983" s="770"/>
      <c r="P983" s="770"/>
      <c r="Q983" s="770"/>
      <c r="R983" s="770"/>
      <c r="S983" s="770"/>
      <c r="T983" s="770"/>
      <c r="U983" s="770"/>
      <c r="V983" s="770"/>
      <c r="W983" s="772"/>
    </row>
    <row r="984" spans="1:25" s="308" customFormat="1" ht="63">
      <c r="A984" s="750"/>
      <c r="B984" s="775"/>
      <c r="C984" s="398" t="s">
        <v>569</v>
      </c>
      <c r="D984" s="745"/>
      <c r="E984" s="421" t="s">
        <v>396</v>
      </c>
      <c r="F984" s="421" t="s">
        <v>361</v>
      </c>
      <c r="G984" s="572" t="s">
        <v>1505</v>
      </c>
      <c r="H984" s="385" t="s">
        <v>465</v>
      </c>
      <c r="I984" s="379"/>
      <c r="J984" s="731"/>
      <c r="K984" s="745"/>
      <c r="L984" s="15"/>
      <c r="M984" s="15">
        <v>5286</v>
      </c>
      <c r="N984" s="15">
        <v>4673.7</v>
      </c>
      <c r="O984" s="15">
        <f>P984</f>
        <v>0</v>
      </c>
      <c r="P984" s="15">
        <v>0</v>
      </c>
      <c r="Q984" s="15"/>
      <c r="R984" s="15">
        <f>S984</f>
        <v>0</v>
      </c>
      <c r="S984" s="15">
        <v>0</v>
      </c>
      <c r="T984" s="15"/>
      <c r="U984" s="15">
        <f>V984</f>
        <v>0</v>
      </c>
      <c r="V984" s="15">
        <v>0</v>
      </c>
      <c r="W984" s="9"/>
    </row>
    <row r="985" spans="1:25" s="308" customFormat="1">
      <c r="A985" s="384" t="s">
        <v>41</v>
      </c>
      <c r="B985" s="773" t="s">
        <v>40</v>
      </c>
      <c r="C985" s="773"/>
      <c r="D985" s="393"/>
      <c r="E985" s="421"/>
      <c r="F985" s="421"/>
      <c r="G985" s="421"/>
      <c r="H985" s="385">
        <v>600</v>
      </c>
      <c r="I985" s="454"/>
      <c r="J985" s="446"/>
      <c r="K985" s="393"/>
      <c r="L985" s="15">
        <f t="shared" ref="L985:W985" si="495">L986+L991+L996+L1002+L1009+L1016+L1020+L1025+L1032+L1038+L1041+L1045+L1048+L1054</f>
        <v>3776.5000000000009</v>
      </c>
      <c r="M985" s="15">
        <f t="shared" si="495"/>
        <v>2417</v>
      </c>
      <c r="N985" s="15">
        <f t="shared" si="495"/>
        <v>1688.3000000000002</v>
      </c>
      <c r="O985" s="15">
        <f>O986+O991+O996+O1002+O1009+O1016+O1020+O1025+O1032+O1038+O1041+O1045+O1048+O1054</f>
        <v>0</v>
      </c>
      <c r="P985" s="15">
        <f t="shared" si="495"/>
        <v>0</v>
      </c>
      <c r="Q985" s="15">
        <f t="shared" si="495"/>
        <v>0</v>
      </c>
      <c r="R985" s="15">
        <f t="shared" si="495"/>
        <v>0</v>
      </c>
      <c r="S985" s="15">
        <f t="shared" si="495"/>
        <v>0</v>
      </c>
      <c r="T985" s="15">
        <f t="shared" si="495"/>
        <v>0</v>
      </c>
      <c r="U985" s="15">
        <f t="shared" si="495"/>
        <v>0</v>
      </c>
      <c r="V985" s="15">
        <f t="shared" si="495"/>
        <v>0</v>
      </c>
      <c r="W985" s="15">
        <f t="shared" si="495"/>
        <v>0</v>
      </c>
    </row>
    <row r="986" spans="1:25" s="308" customFormat="1">
      <c r="A986" s="754" t="s">
        <v>47</v>
      </c>
      <c r="B986" s="752" t="s">
        <v>598</v>
      </c>
      <c r="C986" s="398"/>
      <c r="D986" s="393"/>
      <c r="E986" s="421"/>
      <c r="F986" s="421"/>
      <c r="G986" s="421"/>
      <c r="H986" s="385"/>
      <c r="I986" s="774" t="s">
        <v>1506</v>
      </c>
      <c r="J986" s="446"/>
      <c r="K986" s="745"/>
      <c r="L986" s="7">
        <f>L987+L989+L988+L990</f>
        <v>93.399999999999991</v>
      </c>
      <c r="M986" s="7">
        <f t="shared" ref="M986:W986" si="496">M987+M989</f>
        <v>49.7</v>
      </c>
      <c r="N986" s="7">
        <f t="shared" si="496"/>
        <v>49.7</v>
      </c>
      <c r="O986" s="7">
        <f>O987+O989</f>
        <v>0</v>
      </c>
      <c r="P986" s="7">
        <f t="shared" si="496"/>
        <v>0</v>
      </c>
      <c r="Q986" s="7">
        <f t="shared" si="496"/>
        <v>0</v>
      </c>
      <c r="R986" s="7">
        <f t="shared" si="496"/>
        <v>0</v>
      </c>
      <c r="S986" s="7">
        <f t="shared" si="496"/>
        <v>0</v>
      </c>
      <c r="T986" s="7">
        <f t="shared" si="496"/>
        <v>0</v>
      </c>
      <c r="U986" s="7">
        <f t="shared" si="496"/>
        <v>0</v>
      </c>
      <c r="V986" s="7">
        <f t="shared" si="496"/>
        <v>0</v>
      </c>
      <c r="W986" s="7">
        <f t="shared" si="496"/>
        <v>0</v>
      </c>
    </row>
    <row r="987" spans="1:25" s="308" customFormat="1">
      <c r="A987" s="755"/>
      <c r="B987" s="753"/>
      <c r="C987" s="752" t="s">
        <v>564</v>
      </c>
      <c r="D987" s="393"/>
      <c r="E987" s="421" t="s">
        <v>104</v>
      </c>
      <c r="F987" s="421" t="s">
        <v>103</v>
      </c>
      <c r="G987" s="421" t="s">
        <v>401</v>
      </c>
      <c r="H987" s="385" t="s">
        <v>470</v>
      </c>
      <c r="I987" s="774"/>
      <c r="J987" s="751" t="s">
        <v>551</v>
      </c>
      <c r="K987" s="745"/>
      <c r="L987" s="15">
        <v>30.6</v>
      </c>
      <c r="M987" s="15"/>
      <c r="N987" s="15"/>
      <c r="O987" s="15"/>
      <c r="P987" s="15"/>
      <c r="Q987" s="15"/>
      <c r="R987" s="15"/>
      <c r="S987" s="15"/>
      <c r="T987" s="15"/>
      <c r="U987" s="15"/>
      <c r="V987" s="15"/>
      <c r="W987" s="9"/>
    </row>
    <row r="988" spans="1:25" s="308" customFormat="1">
      <c r="A988" s="755"/>
      <c r="B988" s="359"/>
      <c r="C988" s="760"/>
      <c r="D988" s="393"/>
      <c r="E988" s="421" t="s">
        <v>396</v>
      </c>
      <c r="F988" s="421" t="s">
        <v>361</v>
      </c>
      <c r="G988" s="421" t="s">
        <v>570</v>
      </c>
      <c r="H988" s="385" t="s">
        <v>470</v>
      </c>
      <c r="I988" s="774"/>
      <c r="J988" s="751"/>
      <c r="K988" s="745"/>
      <c r="L988" s="99">
        <v>47.5</v>
      </c>
      <c r="M988" s="15"/>
      <c r="N988" s="15"/>
      <c r="O988" s="15"/>
      <c r="P988" s="15"/>
      <c r="Q988" s="15"/>
      <c r="R988" s="15"/>
      <c r="S988" s="15"/>
      <c r="T988" s="15"/>
      <c r="U988" s="15"/>
      <c r="V988" s="15"/>
      <c r="W988" s="9"/>
    </row>
    <row r="989" spans="1:25" s="308" customFormat="1" ht="31.5">
      <c r="A989" s="755"/>
      <c r="B989" s="359" t="s">
        <v>612</v>
      </c>
      <c r="C989" s="760"/>
      <c r="D989" s="393"/>
      <c r="E989" s="421" t="s">
        <v>396</v>
      </c>
      <c r="F989" s="421" t="s">
        <v>361</v>
      </c>
      <c r="G989" s="421" t="s">
        <v>287</v>
      </c>
      <c r="H989" s="385" t="s">
        <v>470</v>
      </c>
      <c r="I989" s="774"/>
      <c r="J989" s="751"/>
      <c r="K989" s="745"/>
      <c r="L989" s="267"/>
      <c r="M989" s="15">
        <v>49.7</v>
      </c>
      <c r="N989" s="15">
        <v>49.7</v>
      </c>
      <c r="O989" s="15"/>
      <c r="P989" s="15"/>
      <c r="Q989" s="15"/>
      <c r="R989" s="15"/>
      <c r="S989" s="15"/>
      <c r="T989" s="15"/>
      <c r="U989" s="15"/>
      <c r="V989" s="15"/>
      <c r="W989" s="9"/>
    </row>
    <row r="990" spans="1:25" s="308" customFormat="1">
      <c r="A990" s="756"/>
      <c r="B990" s="359"/>
      <c r="C990" s="760"/>
      <c r="D990" s="393"/>
      <c r="E990" s="421" t="s">
        <v>396</v>
      </c>
      <c r="F990" s="421" t="s">
        <v>112</v>
      </c>
      <c r="G990" s="421" t="s">
        <v>543</v>
      </c>
      <c r="H990" s="385" t="s">
        <v>470</v>
      </c>
      <c r="I990" s="774"/>
      <c r="J990" s="751"/>
      <c r="K990" s="745"/>
      <c r="L990" s="99">
        <v>15.3</v>
      </c>
      <c r="M990" s="438"/>
      <c r="N990" s="438"/>
      <c r="O990" s="438"/>
      <c r="P990" s="438"/>
      <c r="Q990" s="438"/>
      <c r="R990" s="438"/>
      <c r="S990" s="438"/>
      <c r="T990" s="438"/>
      <c r="U990" s="438"/>
      <c r="V990" s="438"/>
      <c r="W990" s="96"/>
    </row>
    <row r="991" spans="1:25" s="308" customFormat="1">
      <c r="A991" s="750" t="s">
        <v>419</v>
      </c>
      <c r="B991" s="347" t="s">
        <v>599</v>
      </c>
      <c r="C991" s="752" t="s">
        <v>1507</v>
      </c>
      <c r="D991" s="393"/>
      <c r="E991" s="421"/>
      <c r="F991" s="421"/>
      <c r="G991" s="421"/>
      <c r="H991" s="385"/>
      <c r="I991" s="774"/>
      <c r="J991" s="751"/>
      <c r="K991" s="745"/>
      <c r="L991" s="583">
        <f>L992+L993+L994+L995</f>
        <v>87.8</v>
      </c>
      <c r="M991" s="583">
        <f t="shared" ref="M991:W991" si="497">M992+M993+M994+M995</f>
        <v>0</v>
      </c>
      <c r="N991" s="583">
        <f t="shared" si="497"/>
        <v>0</v>
      </c>
      <c r="O991" s="583">
        <f t="shared" si="497"/>
        <v>0</v>
      </c>
      <c r="P991" s="583">
        <f t="shared" si="497"/>
        <v>0</v>
      </c>
      <c r="Q991" s="583">
        <f t="shared" si="497"/>
        <v>0</v>
      </c>
      <c r="R991" s="583">
        <f t="shared" si="497"/>
        <v>0</v>
      </c>
      <c r="S991" s="583">
        <f t="shared" si="497"/>
        <v>0</v>
      </c>
      <c r="T991" s="583">
        <f t="shared" si="497"/>
        <v>0</v>
      </c>
      <c r="U991" s="583">
        <f t="shared" si="497"/>
        <v>0</v>
      </c>
      <c r="V991" s="583">
        <f t="shared" si="497"/>
        <v>0</v>
      </c>
      <c r="W991" s="583">
        <f t="shared" si="497"/>
        <v>0</v>
      </c>
    </row>
    <row r="992" spans="1:25" s="308" customFormat="1" ht="31.5">
      <c r="A992" s="750"/>
      <c r="B992" s="348" t="s">
        <v>613</v>
      </c>
      <c r="C992" s="760"/>
      <c r="D992" s="393"/>
      <c r="E992" s="421" t="s">
        <v>104</v>
      </c>
      <c r="F992" s="421" t="s">
        <v>103</v>
      </c>
      <c r="G992" s="421" t="s">
        <v>401</v>
      </c>
      <c r="H992" s="385" t="s">
        <v>470</v>
      </c>
      <c r="I992" s="774"/>
      <c r="J992" s="390"/>
      <c r="K992" s="745"/>
      <c r="L992" s="99">
        <v>30.6</v>
      </c>
      <c r="M992" s="15"/>
      <c r="N992" s="15"/>
      <c r="O992" s="15"/>
      <c r="P992" s="15"/>
      <c r="Q992" s="15"/>
      <c r="R992" s="15"/>
      <c r="S992" s="15"/>
      <c r="T992" s="15"/>
      <c r="U992" s="15"/>
      <c r="V992" s="15"/>
      <c r="W992" s="9"/>
    </row>
    <row r="993" spans="1:23" s="308" customFormat="1" ht="31.5">
      <c r="A993" s="750"/>
      <c r="B993" s="359" t="s">
        <v>612</v>
      </c>
      <c r="C993" s="760"/>
      <c r="D993" s="393"/>
      <c r="E993" s="421" t="s">
        <v>396</v>
      </c>
      <c r="F993" s="421" t="s">
        <v>361</v>
      </c>
      <c r="G993" s="421" t="s">
        <v>614</v>
      </c>
      <c r="H993" s="385" t="s">
        <v>470</v>
      </c>
      <c r="I993" s="774"/>
      <c r="J993" s="751" t="s">
        <v>572</v>
      </c>
      <c r="K993" s="745"/>
      <c r="L993" s="15">
        <v>19.5</v>
      </c>
      <c r="M993" s="15"/>
      <c r="N993" s="15"/>
      <c r="O993" s="15"/>
      <c r="P993" s="15"/>
      <c r="Q993" s="15"/>
      <c r="R993" s="15"/>
      <c r="S993" s="15"/>
      <c r="T993" s="15"/>
      <c r="U993" s="15"/>
      <c r="V993" s="15"/>
      <c r="W993" s="9"/>
    </row>
    <row r="994" spans="1:23" s="308" customFormat="1">
      <c r="A994" s="750"/>
      <c r="B994" s="348"/>
      <c r="C994" s="760"/>
      <c r="D994" s="393"/>
      <c r="E994" s="421" t="s">
        <v>396</v>
      </c>
      <c r="F994" s="421" t="s">
        <v>361</v>
      </c>
      <c r="G994" s="421" t="s">
        <v>570</v>
      </c>
      <c r="H994" s="385" t="s">
        <v>470</v>
      </c>
      <c r="I994" s="774"/>
      <c r="J994" s="751"/>
      <c r="K994" s="745"/>
      <c r="L994" s="15">
        <v>22.4</v>
      </c>
      <c r="M994" s="15"/>
      <c r="N994" s="15"/>
      <c r="O994" s="15"/>
      <c r="P994" s="15"/>
      <c r="Q994" s="15"/>
      <c r="R994" s="15"/>
      <c r="S994" s="15"/>
      <c r="T994" s="15"/>
      <c r="U994" s="15"/>
      <c r="V994" s="15"/>
      <c r="W994" s="9"/>
    </row>
    <row r="995" spans="1:23" s="308" customFormat="1">
      <c r="A995" s="750"/>
      <c r="B995" s="349"/>
      <c r="C995" s="753"/>
      <c r="D995" s="393"/>
      <c r="E995" s="421" t="s">
        <v>396</v>
      </c>
      <c r="F995" s="421" t="s">
        <v>112</v>
      </c>
      <c r="G995" s="421" t="s">
        <v>543</v>
      </c>
      <c r="H995" s="385" t="s">
        <v>470</v>
      </c>
      <c r="I995" s="774"/>
      <c r="J995" s="751"/>
      <c r="K995" s="745"/>
      <c r="L995" s="15">
        <v>15.3</v>
      </c>
      <c r="M995" s="15"/>
      <c r="N995" s="15"/>
      <c r="O995" s="15"/>
      <c r="P995" s="15"/>
      <c r="Q995" s="15"/>
      <c r="R995" s="15"/>
      <c r="S995" s="15"/>
      <c r="T995" s="15"/>
      <c r="U995" s="15"/>
      <c r="V995" s="15"/>
      <c r="W995" s="9"/>
    </row>
    <row r="996" spans="1:23" s="308" customFormat="1">
      <c r="A996" s="754" t="s">
        <v>421</v>
      </c>
      <c r="B996" s="347" t="s">
        <v>600</v>
      </c>
      <c r="C996" s="398"/>
      <c r="D996" s="393"/>
      <c r="E996" s="421"/>
      <c r="F996" s="421"/>
      <c r="G996" s="421"/>
      <c r="H996" s="385"/>
      <c r="I996" s="774"/>
      <c r="J996" s="751"/>
      <c r="K996" s="745"/>
      <c r="L996" s="7">
        <f>L997+L998+L999</f>
        <v>389.3</v>
      </c>
      <c r="M996" s="7">
        <f>M997+M998+M999+M1000+M1001</f>
        <v>462.7</v>
      </c>
      <c r="N996" s="7">
        <f>N997+N998+N999+N1000+N1001</f>
        <v>462.7</v>
      </c>
      <c r="O996" s="7">
        <f t="shared" ref="O996:V996" si="498">O997+O998+O999</f>
        <v>0</v>
      </c>
      <c r="P996" s="7">
        <f t="shared" si="498"/>
        <v>0</v>
      </c>
      <c r="Q996" s="7">
        <f t="shared" si="498"/>
        <v>0</v>
      </c>
      <c r="R996" s="7">
        <f t="shared" si="498"/>
        <v>0</v>
      </c>
      <c r="S996" s="7">
        <f t="shared" si="498"/>
        <v>0</v>
      </c>
      <c r="T996" s="7">
        <f t="shared" si="498"/>
        <v>0</v>
      </c>
      <c r="U996" s="7">
        <f t="shared" si="498"/>
        <v>0</v>
      </c>
      <c r="V996" s="7">
        <f t="shared" si="498"/>
        <v>0</v>
      </c>
      <c r="W996" s="7">
        <f>W997+W998+W999</f>
        <v>0</v>
      </c>
    </row>
    <row r="997" spans="1:23" s="308" customFormat="1" ht="31.5">
      <c r="A997" s="755"/>
      <c r="B997" s="348" t="s">
        <v>613</v>
      </c>
      <c r="C997" s="752" t="s">
        <v>1473</v>
      </c>
      <c r="D997" s="393"/>
      <c r="E997" s="421" t="s">
        <v>104</v>
      </c>
      <c r="F997" s="421" t="s">
        <v>103</v>
      </c>
      <c r="G997" s="421" t="s">
        <v>401</v>
      </c>
      <c r="H997" s="385" t="s">
        <v>470</v>
      </c>
      <c r="I997" s="774"/>
      <c r="J997" s="751"/>
      <c r="K997" s="745"/>
      <c r="L997" s="15">
        <v>129.19999999999999</v>
      </c>
      <c r="M997" s="15">
        <v>292.5</v>
      </c>
      <c r="N997" s="15">
        <v>292.5</v>
      </c>
      <c r="O997" s="15"/>
      <c r="P997" s="15"/>
      <c r="Q997" s="15"/>
      <c r="R997" s="15"/>
      <c r="S997" s="15"/>
      <c r="T997" s="15"/>
      <c r="U997" s="15"/>
      <c r="V997" s="15"/>
      <c r="W997" s="9"/>
    </row>
    <row r="998" spans="1:23" s="308" customFormat="1">
      <c r="A998" s="755"/>
      <c r="B998" s="348"/>
      <c r="C998" s="760"/>
      <c r="D998" s="393"/>
      <c r="E998" s="421" t="s">
        <v>396</v>
      </c>
      <c r="F998" s="421" t="s">
        <v>361</v>
      </c>
      <c r="G998" s="421" t="s">
        <v>570</v>
      </c>
      <c r="H998" s="385" t="s">
        <v>470</v>
      </c>
      <c r="I998" s="774"/>
      <c r="J998" s="751"/>
      <c r="K998" s="745"/>
      <c r="L998" s="15">
        <v>244.8</v>
      </c>
      <c r="M998" s="15"/>
      <c r="N998" s="15"/>
      <c r="O998" s="15"/>
      <c r="P998" s="15"/>
      <c r="Q998" s="15"/>
      <c r="R998" s="15"/>
      <c r="S998" s="15"/>
      <c r="T998" s="15"/>
      <c r="U998" s="15"/>
      <c r="V998" s="15"/>
      <c r="W998" s="9"/>
    </row>
    <row r="999" spans="1:23" s="308" customFormat="1">
      <c r="A999" s="755"/>
      <c r="B999" s="359"/>
      <c r="C999" s="760"/>
      <c r="D999" s="393"/>
      <c r="E999" s="421" t="s">
        <v>396</v>
      </c>
      <c r="F999" s="421" t="s">
        <v>112</v>
      </c>
      <c r="G999" s="421" t="s">
        <v>543</v>
      </c>
      <c r="H999" s="385" t="s">
        <v>470</v>
      </c>
      <c r="I999" s="774"/>
      <c r="J999" s="751"/>
      <c r="K999" s="745"/>
      <c r="L999" s="15">
        <v>15.3</v>
      </c>
      <c r="M999" s="15"/>
      <c r="N999" s="15"/>
      <c r="O999" s="15"/>
      <c r="P999" s="15"/>
      <c r="Q999" s="15"/>
      <c r="R999" s="15"/>
      <c r="S999" s="15"/>
      <c r="T999" s="15"/>
      <c r="U999" s="15"/>
      <c r="V999" s="15"/>
      <c r="W999" s="9"/>
    </row>
    <row r="1000" spans="1:23" s="308" customFormat="1">
      <c r="A1000" s="755"/>
      <c r="B1000" s="359"/>
      <c r="C1000" s="760"/>
      <c r="D1000" s="393"/>
      <c r="E1000" s="421" t="s">
        <v>396</v>
      </c>
      <c r="F1000" s="421" t="s">
        <v>361</v>
      </c>
      <c r="G1000" s="421" t="s">
        <v>222</v>
      </c>
      <c r="H1000" s="385" t="s">
        <v>470</v>
      </c>
      <c r="I1000" s="774"/>
      <c r="J1000" s="751"/>
      <c r="K1000" s="745"/>
      <c r="L1000" s="15"/>
      <c r="M1000" s="15">
        <v>99</v>
      </c>
      <c r="N1000" s="15">
        <v>99</v>
      </c>
      <c r="O1000" s="15"/>
      <c r="P1000" s="15"/>
      <c r="Q1000" s="15"/>
      <c r="R1000" s="15"/>
      <c r="S1000" s="15"/>
      <c r="T1000" s="15"/>
      <c r="U1000" s="15"/>
      <c r="V1000" s="15"/>
      <c r="W1000" s="269"/>
    </row>
    <row r="1001" spans="1:23" s="308" customFormat="1">
      <c r="A1001" s="756"/>
      <c r="B1001" s="359"/>
      <c r="C1001" s="753"/>
      <c r="D1001" s="393"/>
      <c r="E1001" s="421" t="s">
        <v>396</v>
      </c>
      <c r="F1001" s="421" t="s">
        <v>112</v>
      </c>
      <c r="G1001" s="421" t="s">
        <v>933</v>
      </c>
      <c r="H1001" s="385"/>
      <c r="I1001" s="774"/>
      <c r="J1001" s="751"/>
      <c r="K1001" s="745"/>
      <c r="L1001" s="15"/>
      <c r="M1001" s="15">
        <v>71.2</v>
      </c>
      <c r="N1001" s="15">
        <v>71.2</v>
      </c>
      <c r="O1001" s="15"/>
      <c r="P1001" s="15"/>
      <c r="Q1001" s="15"/>
      <c r="R1001" s="15"/>
      <c r="S1001" s="15"/>
      <c r="T1001" s="15"/>
      <c r="U1001" s="15"/>
      <c r="V1001" s="15"/>
      <c r="W1001" s="269"/>
    </row>
    <row r="1002" spans="1:23" s="308" customFormat="1">
      <c r="A1002" s="750" t="s">
        <v>422</v>
      </c>
      <c r="B1002" s="347" t="s">
        <v>615</v>
      </c>
      <c r="C1002" s="398"/>
      <c r="D1002" s="393"/>
      <c r="E1002" s="421"/>
      <c r="F1002" s="421"/>
      <c r="G1002" s="421"/>
      <c r="H1002" s="385"/>
      <c r="I1002" s="774"/>
      <c r="J1002" s="751"/>
      <c r="K1002" s="745"/>
      <c r="L1002" s="7">
        <f>L1003+L1004+L1008+L1005+L1006</f>
        <v>376.7</v>
      </c>
      <c r="M1002" s="7">
        <f>M1003+M1004+M1008+M1007</f>
        <v>83.1</v>
      </c>
      <c r="N1002" s="7">
        <f>N1003+N1004+N1008+N1007</f>
        <v>83.1</v>
      </c>
      <c r="O1002" s="7">
        <f t="shared" ref="O1002:W1002" si="499">O1003+O1004+O1008</f>
        <v>0</v>
      </c>
      <c r="P1002" s="7">
        <f t="shared" si="499"/>
        <v>0</v>
      </c>
      <c r="Q1002" s="7">
        <f t="shared" si="499"/>
        <v>0</v>
      </c>
      <c r="R1002" s="7">
        <f t="shared" si="499"/>
        <v>0</v>
      </c>
      <c r="S1002" s="7">
        <f t="shared" si="499"/>
        <v>0</v>
      </c>
      <c r="T1002" s="7">
        <f t="shared" si="499"/>
        <v>0</v>
      </c>
      <c r="U1002" s="7">
        <f t="shared" si="499"/>
        <v>0</v>
      </c>
      <c r="V1002" s="7">
        <f t="shared" si="499"/>
        <v>0</v>
      </c>
      <c r="W1002" s="7">
        <f t="shared" si="499"/>
        <v>0</v>
      </c>
    </row>
    <row r="1003" spans="1:23" s="308" customFormat="1">
      <c r="A1003" s="750"/>
      <c r="B1003" s="348"/>
      <c r="C1003" s="752" t="s">
        <v>564</v>
      </c>
      <c r="D1003" s="393"/>
      <c r="E1003" s="421" t="s">
        <v>104</v>
      </c>
      <c r="F1003" s="421" t="s">
        <v>103</v>
      </c>
      <c r="G1003" s="421" t="s">
        <v>401</v>
      </c>
      <c r="H1003" s="385" t="s">
        <v>470</v>
      </c>
      <c r="I1003" s="774"/>
      <c r="J1003" s="751"/>
      <c r="K1003" s="745"/>
      <c r="L1003" s="15">
        <v>43.7</v>
      </c>
      <c r="M1003" s="15">
        <v>47.8</v>
      </c>
      <c r="N1003" s="15">
        <v>47.8</v>
      </c>
      <c r="O1003" s="15"/>
      <c r="P1003" s="15"/>
      <c r="Q1003" s="15"/>
      <c r="R1003" s="15"/>
      <c r="S1003" s="15"/>
      <c r="T1003" s="15"/>
      <c r="U1003" s="15"/>
      <c r="V1003" s="15"/>
      <c r="W1003" s="9"/>
    </row>
    <row r="1004" spans="1:23" s="308" customFormat="1" ht="31.5">
      <c r="A1004" s="750"/>
      <c r="B1004" s="348" t="s">
        <v>1508</v>
      </c>
      <c r="C1004" s="760"/>
      <c r="D1004" s="393"/>
      <c r="E1004" s="421" t="s">
        <v>396</v>
      </c>
      <c r="F1004" s="421" t="s">
        <v>361</v>
      </c>
      <c r="G1004" s="421" t="s">
        <v>222</v>
      </c>
      <c r="H1004" s="385" t="s">
        <v>470</v>
      </c>
      <c r="I1004" s="774"/>
      <c r="J1004" s="751"/>
      <c r="K1004" s="745"/>
      <c r="L1004" s="15">
        <v>106.8</v>
      </c>
      <c r="M1004" s="15"/>
      <c r="N1004" s="15"/>
      <c r="O1004" s="15"/>
      <c r="P1004" s="15"/>
      <c r="Q1004" s="15"/>
      <c r="R1004" s="15"/>
      <c r="S1004" s="15"/>
      <c r="T1004" s="15"/>
      <c r="U1004" s="15"/>
      <c r="V1004" s="15"/>
      <c r="W1004" s="9"/>
    </row>
    <row r="1005" spans="1:23" s="308" customFormat="1">
      <c r="A1005" s="750"/>
      <c r="B1005" s="348"/>
      <c r="C1005" s="760"/>
      <c r="D1005" s="393"/>
      <c r="E1005" s="421" t="s">
        <v>396</v>
      </c>
      <c r="F1005" s="421" t="s">
        <v>361</v>
      </c>
      <c r="G1005" s="421" t="s">
        <v>570</v>
      </c>
      <c r="H1005" s="385" t="s">
        <v>470</v>
      </c>
      <c r="I1005" s="774"/>
      <c r="J1005" s="751"/>
      <c r="K1005" s="745"/>
      <c r="L1005" s="15">
        <v>123.4</v>
      </c>
      <c r="M1005" s="15"/>
      <c r="N1005" s="15"/>
      <c r="O1005" s="15"/>
      <c r="P1005" s="15"/>
      <c r="Q1005" s="15"/>
      <c r="R1005" s="15"/>
      <c r="S1005" s="15"/>
      <c r="T1005" s="15"/>
      <c r="U1005" s="15"/>
      <c r="V1005" s="15"/>
      <c r="W1005" s="9"/>
    </row>
    <row r="1006" spans="1:23" s="308" customFormat="1">
      <c r="A1006" s="750"/>
      <c r="B1006" s="348"/>
      <c r="C1006" s="760"/>
      <c r="D1006" s="393"/>
      <c r="E1006" s="421" t="s">
        <v>396</v>
      </c>
      <c r="F1006" s="421" t="s">
        <v>112</v>
      </c>
      <c r="G1006" s="421" t="s">
        <v>543</v>
      </c>
      <c r="H1006" s="385" t="s">
        <v>470</v>
      </c>
      <c r="I1006" s="774"/>
      <c r="J1006" s="751"/>
      <c r="K1006" s="745"/>
      <c r="L1006" s="15">
        <v>15.3</v>
      </c>
      <c r="M1006" s="15"/>
      <c r="N1006" s="15"/>
      <c r="O1006" s="15"/>
      <c r="P1006" s="15"/>
      <c r="Q1006" s="15"/>
      <c r="R1006" s="15"/>
      <c r="S1006" s="15"/>
      <c r="T1006" s="15"/>
      <c r="U1006" s="15"/>
      <c r="V1006" s="15"/>
      <c r="W1006" s="9"/>
    </row>
    <row r="1007" spans="1:23" s="308" customFormat="1">
      <c r="A1007" s="750"/>
      <c r="B1007" s="348"/>
      <c r="C1007" s="760"/>
      <c r="D1007" s="393"/>
      <c r="E1007" s="421" t="s">
        <v>396</v>
      </c>
      <c r="F1007" s="421" t="s">
        <v>112</v>
      </c>
      <c r="G1007" s="421" t="s">
        <v>933</v>
      </c>
      <c r="H1007" s="385" t="s">
        <v>470</v>
      </c>
      <c r="I1007" s="774"/>
      <c r="J1007" s="751"/>
      <c r="K1007" s="745"/>
      <c r="L1007" s="15"/>
      <c r="M1007" s="15">
        <v>35.299999999999997</v>
      </c>
      <c r="N1007" s="15">
        <v>35.299999999999997</v>
      </c>
      <c r="O1007" s="15"/>
      <c r="P1007" s="15"/>
      <c r="Q1007" s="15"/>
      <c r="R1007" s="15"/>
      <c r="S1007" s="15"/>
      <c r="T1007" s="15"/>
      <c r="U1007" s="15"/>
      <c r="V1007" s="15"/>
      <c r="W1007" s="9"/>
    </row>
    <row r="1008" spans="1:23" s="308" customFormat="1">
      <c r="A1008" s="750"/>
      <c r="B1008" s="359"/>
      <c r="C1008" s="753"/>
      <c r="D1008" s="393"/>
      <c r="E1008" s="421" t="s">
        <v>396</v>
      </c>
      <c r="F1008" s="421" t="s">
        <v>396</v>
      </c>
      <c r="G1008" s="421" t="s">
        <v>550</v>
      </c>
      <c r="H1008" s="385" t="s">
        <v>470</v>
      </c>
      <c r="I1008" s="774"/>
      <c r="J1008" s="751"/>
      <c r="K1008" s="745"/>
      <c r="L1008" s="15">
        <v>87.5</v>
      </c>
      <c r="M1008" s="15"/>
      <c r="N1008" s="15"/>
      <c r="O1008" s="15"/>
      <c r="P1008" s="15"/>
      <c r="Q1008" s="15"/>
      <c r="R1008" s="15"/>
      <c r="S1008" s="15"/>
      <c r="T1008" s="15"/>
      <c r="U1008" s="15"/>
      <c r="V1008" s="15"/>
      <c r="W1008" s="9"/>
    </row>
    <row r="1009" spans="1:23" s="308" customFormat="1">
      <c r="A1009" s="750" t="s">
        <v>423</v>
      </c>
      <c r="B1009" s="347" t="s">
        <v>605</v>
      </c>
      <c r="C1009" s="398"/>
      <c r="D1009" s="393"/>
      <c r="E1009" s="421"/>
      <c r="F1009" s="421"/>
      <c r="G1009" s="421"/>
      <c r="H1009" s="385"/>
      <c r="I1009" s="774"/>
      <c r="J1009" s="751"/>
      <c r="K1009" s="745"/>
      <c r="L1009" s="7">
        <f>L1010+L1011+L1012+L1013+L1015</f>
        <v>733.2</v>
      </c>
      <c r="M1009" s="7">
        <f>M1010+M1011+M1012+M1013+M1015+M1014</f>
        <v>732</v>
      </c>
      <c r="N1009" s="7">
        <f>N1010+N1011+N1012+N1013+N1015+N1014</f>
        <v>732</v>
      </c>
      <c r="O1009" s="7">
        <f t="shared" ref="O1009:U1009" si="500">O1010+O1011+O1012+O1013+O1015</f>
        <v>0</v>
      </c>
      <c r="P1009" s="7">
        <f t="shared" si="500"/>
        <v>0</v>
      </c>
      <c r="Q1009" s="7">
        <f t="shared" si="500"/>
        <v>0</v>
      </c>
      <c r="R1009" s="7">
        <f t="shared" si="500"/>
        <v>0</v>
      </c>
      <c r="S1009" s="7">
        <f t="shared" si="500"/>
        <v>0</v>
      </c>
      <c r="T1009" s="7">
        <f t="shared" si="500"/>
        <v>0</v>
      </c>
      <c r="U1009" s="7">
        <f t="shared" si="500"/>
        <v>0</v>
      </c>
      <c r="V1009" s="7">
        <f>V1010+V1011+V1012+V1013+V1015</f>
        <v>0</v>
      </c>
      <c r="W1009" s="7">
        <f>W1010+W1011+W1012+W1013+W1015</f>
        <v>0</v>
      </c>
    </row>
    <row r="1010" spans="1:23" s="308" customFormat="1" ht="31.5">
      <c r="A1010" s="750"/>
      <c r="B1010" s="348" t="s">
        <v>613</v>
      </c>
      <c r="C1010" s="752" t="s">
        <v>564</v>
      </c>
      <c r="D1010" s="393"/>
      <c r="E1010" s="421" t="s">
        <v>104</v>
      </c>
      <c r="F1010" s="421" t="s">
        <v>103</v>
      </c>
      <c r="G1010" s="421" t="s">
        <v>401</v>
      </c>
      <c r="H1010" s="385" t="s">
        <v>470</v>
      </c>
      <c r="I1010" s="774"/>
      <c r="J1010" s="751"/>
      <c r="K1010" s="745"/>
      <c r="L1010" s="15">
        <v>56.8</v>
      </c>
      <c r="M1010" s="15">
        <v>86</v>
      </c>
      <c r="N1010" s="15">
        <v>86</v>
      </c>
      <c r="O1010" s="15"/>
      <c r="P1010" s="15"/>
      <c r="Q1010" s="15"/>
      <c r="R1010" s="15"/>
      <c r="S1010" s="15"/>
      <c r="T1010" s="15"/>
      <c r="U1010" s="15"/>
      <c r="V1010" s="15"/>
      <c r="W1010" s="9"/>
    </row>
    <row r="1011" spans="1:23" s="308" customFormat="1">
      <c r="A1011" s="750"/>
      <c r="B1011" s="348"/>
      <c r="C1011" s="760"/>
      <c r="D1011" s="393"/>
      <c r="E1011" s="421" t="s">
        <v>396</v>
      </c>
      <c r="F1011" s="421" t="s">
        <v>361</v>
      </c>
      <c r="G1011" s="421" t="s">
        <v>570</v>
      </c>
      <c r="H1011" s="385" t="s">
        <v>470</v>
      </c>
      <c r="I1011" s="774"/>
      <c r="J1011" s="751"/>
      <c r="K1011" s="745"/>
      <c r="L1011" s="15">
        <v>198.8</v>
      </c>
      <c r="M1011" s="15"/>
      <c r="N1011" s="15"/>
      <c r="O1011" s="15"/>
      <c r="P1011" s="15"/>
      <c r="Q1011" s="15"/>
      <c r="R1011" s="15"/>
      <c r="S1011" s="15"/>
      <c r="T1011" s="15"/>
      <c r="U1011" s="15"/>
      <c r="V1011" s="15"/>
      <c r="W1011" s="9"/>
    </row>
    <row r="1012" spans="1:23" s="308" customFormat="1">
      <c r="A1012" s="750"/>
      <c r="B1012" s="348"/>
      <c r="C1012" s="760"/>
      <c r="D1012" s="393"/>
      <c r="E1012" s="421" t="s">
        <v>396</v>
      </c>
      <c r="F1012" s="421" t="s">
        <v>396</v>
      </c>
      <c r="G1012" s="421" t="s">
        <v>550</v>
      </c>
      <c r="H1012" s="385" t="s">
        <v>470</v>
      </c>
      <c r="I1012" s="774"/>
      <c r="J1012" s="751"/>
      <c r="K1012" s="745"/>
      <c r="L1012" s="15">
        <v>209.2</v>
      </c>
      <c r="M1012" s="15"/>
      <c r="N1012" s="15"/>
      <c r="O1012" s="15"/>
      <c r="P1012" s="15"/>
      <c r="Q1012" s="15"/>
      <c r="R1012" s="15"/>
      <c r="S1012" s="15"/>
      <c r="T1012" s="15"/>
      <c r="U1012" s="15"/>
      <c r="V1012" s="15"/>
      <c r="W1012" s="9"/>
    </row>
    <row r="1013" spans="1:23" s="308" customFormat="1" ht="31.5">
      <c r="A1013" s="750"/>
      <c r="B1013" s="348" t="s">
        <v>1508</v>
      </c>
      <c r="C1013" s="760"/>
      <c r="D1013" s="393"/>
      <c r="E1013" s="421" t="s">
        <v>396</v>
      </c>
      <c r="F1013" s="421" t="s">
        <v>361</v>
      </c>
      <c r="G1013" s="572" t="s">
        <v>222</v>
      </c>
      <c r="H1013" s="385" t="s">
        <v>470</v>
      </c>
      <c r="I1013" s="774"/>
      <c r="J1013" s="751"/>
      <c r="K1013" s="745"/>
      <c r="L1013" s="15">
        <v>134.19999999999999</v>
      </c>
      <c r="M1013" s="15"/>
      <c r="N1013" s="15"/>
      <c r="O1013" s="15"/>
      <c r="P1013" s="15"/>
      <c r="Q1013" s="15"/>
      <c r="R1013" s="15"/>
      <c r="S1013" s="15"/>
      <c r="T1013" s="15"/>
      <c r="U1013" s="15"/>
      <c r="V1013" s="15"/>
      <c r="W1013" s="9"/>
    </row>
    <row r="1014" spans="1:23" s="308" customFormat="1">
      <c r="A1014" s="750"/>
      <c r="B1014" s="348"/>
      <c r="C1014" s="760"/>
      <c r="D1014" s="393"/>
      <c r="E1014" s="421" t="s">
        <v>396</v>
      </c>
      <c r="F1014" s="421" t="s">
        <v>361</v>
      </c>
      <c r="G1014" s="572" t="s">
        <v>1509</v>
      </c>
      <c r="H1014" s="385" t="s">
        <v>470</v>
      </c>
      <c r="I1014" s="774"/>
      <c r="J1014" s="751"/>
      <c r="K1014" s="745"/>
      <c r="L1014" s="15"/>
      <c r="M1014" s="15">
        <v>616</v>
      </c>
      <c r="N1014" s="15">
        <v>616</v>
      </c>
      <c r="O1014" s="15"/>
      <c r="P1014" s="15"/>
      <c r="Q1014" s="15"/>
      <c r="R1014" s="15"/>
      <c r="S1014" s="15"/>
      <c r="T1014" s="15"/>
      <c r="U1014" s="15"/>
      <c r="V1014" s="15"/>
      <c r="W1014" s="9"/>
    </row>
    <row r="1015" spans="1:23" s="308" customFormat="1">
      <c r="A1015" s="750"/>
      <c r="B1015" s="348"/>
      <c r="C1015" s="760"/>
      <c r="D1015" s="393"/>
      <c r="E1015" s="421" t="s">
        <v>396</v>
      </c>
      <c r="F1015" s="421" t="s">
        <v>112</v>
      </c>
      <c r="G1015" s="421" t="s">
        <v>543</v>
      </c>
      <c r="H1015" s="385" t="s">
        <v>470</v>
      </c>
      <c r="I1015" s="774"/>
      <c r="J1015" s="751"/>
      <c r="K1015" s="745"/>
      <c r="L1015" s="15">
        <v>134.19999999999999</v>
      </c>
      <c r="M1015" s="15">
        <v>30</v>
      </c>
      <c r="N1015" s="15">
        <v>30</v>
      </c>
      <c r="O1015" s="15"/>
      <c r="P1015" s="15"/>
      <c r="Q1015" s="15"/>
      <c r="R1015" s="15"/>
      <c r="S1015" s="15"/>
      <c r="T1015" s="15"/>
      <c r="U1015" s="15"/>
      <c r="V1015" s="15"/>
      <c r="W1015" s="9"/>
    </row>
    <row r="1016" spans="1:23" s="308" customFormat="1">
      <c r="A1016" s="750" t="s">
        <v>424</v>
      </c>
      <c r="B1016" s="347" t="s">
        <v>616</v>
      </c>
      <c r="C1016" s="398"/>
      <c r="D1016" s="393"/>
      <c r="E1016" s="421"/>
      <c r="F1016" s="421"/>
      <c r="G1016" s="421"/>
      <c r="H1016" s="385"/>
      <c r="I1016" s="774"/>
      <c r="J1016" s="751"/>
      <c r="K1016" s="745"/>
      <c r="L1016" s="7">
        <f>L1017+L1018+L1019</f>
        <v>119.7</v>
      </c>
      <c r="M1016" s="7">
        <f t="shared" ref="M1016:W1016" si="501">M1017+M1018+M1019</f>
        <v>0</v>
      </c>
      <c r="N1016" s="7">
        <f t="shared" si="501"/>
        <v>0</v>
      </c>
      <c r="O1016" s="7">
        <f t="shared" si="501"/>
        <v>0</v>
      </c>
      <c r="P1016" s="7">
        <f t="shared" si="501"/>
        <v>0</v>
      </c>
      <c r="Q1016" s="7">
        <f t="shared" si="501"/>
        <v>0</v>
      </c>
      <c r="R1016" s="7">
        <f t="shared" si="501"/>
        <v>0</v>
      </c>
      <c r="S1016" s="7">
        <f t="shared" si="501"/>
        <v>0</v>
      </c>
      <c r="T1016" s="7">
        <f t="shared" si="501"/>
        <v>0</v>
      </c>
      <c r="U1016" s="7">
        <f t="shared" si="501"/>
        <v>0</v>
      </c>
      <c r="V1016" s="7">
        <f t="shared" si="501"/>
        <v>0</v>
      </c>
      <c r="W1016" s="7">
        <f t="shared" si="501"/>
        <v>0</v>
      </c>
    </row>
    <row r="1017" spans="1:23" s="308" customFormat="1" ht="31.5">
      <c r="A1017" s="750"/>
      <c r="B1017" s="348" t="s">
        <v>613</v>
      </c>
      <c r="C1017" s="752" t="s">
        <v>564</v>
      </c>
      <c r="D1017" s="393"/>
      <c r="E1017" s="421" t="s">
        <v>104</v>
      </c>
      <c r="F1017" s="421" t="s">
        <v>103</v>
      </c>
      <c r="G1017" s="421" t="s">
        <v>401</v>
      </c>
      <c r="H1017" s="385" t="s">
        <v>470</v>
      </c>
      <c r="I1017" s="774"/>
      <c r="J1017" s="751"/>
      <c r="K1017" s="745"/>
      <c r="L1017" s="15">
        <v>26.2</v>
      </c>
      <c r="M1017" s="15"/>
      <c r="N1017" s="15"/>
      <c r="O1017" s="15"/>
      <c r="P1017" s="15"/>
      <c r="Q1017" s="15"/>
      <c r="R1017" s="15"/>
      <c r="S1017" s="15"/>
      <c r="T1017" s="15"/>
      <c r="U1017" s="15"/>
      <c r="V1017" s="15"/>
      <c r="W1017" s="9"/>
    </row>
    <row r="1018" spans="1:23" s="308" customFormat="1">
      <c r="A1018" s="750"/>
      <c r="B1018" s="348"/>
      <c r="C1018" s="760"/>
      <c r="D1018" s="393"/>
      <c r="E1018" s="421" t="s">
        <v>396</v>
      </c>
      <c r="F1018" s="421" t="s">
        <v>361</v>
      </c>
      <c r="G1018" s="421" t="s">
        <v>570</v>
      </c>
      <c r="H1018" s="385" t="s">
        <v>470</v>
      </c>
      <c r="I1018" s="774"/>
      <c r="J1018" s="751"/>
      <c r="K1018" s="745"/>
      <c r="L1018" s="15">
        <v>78.2</v>
      </c>
      <c r="M1018" s="15"/>
      <c r="N1018" s="15"/>
      <c r="O1018" s="15"/>
      <c r="P1018" s="15"/>
      <c r="Q1018" s="15"/>
      <c r="R1018" s="15"/>
      <c r="S1018" s="15"/>
      <c r="T1018" s="15"/>
      <c r="U1018" s="15"/>
      <c r="V1018" s="15"/>
      <c r="W1018" s="9"/>
    </row>
    <row r="1019" spans="1:23" s="308" customFormat="1">
      <c r="A1019" s="750"/>
      <c r="B1019" s="348"/>
      <c r="C1019" s="760"/>
      <c r="D1019" s="393"/>
      <c r="E1019" s="421" t="s">
        <v>396</v>
      </c>
      <c r="F1019" s="421" t="s">
        <v>112</v>
      </c>
      <c r="G1019" s="421" t="s">
        <v>543</v>
      </c>
      <c r="H1019" s="385" t="s">
        <v>470</v>
      </c>
      <c r="I1019" s="774"/>
      <c r="J1019" s="751"/>
      <c r="K1019" s="745"/>
      <c r="L1019" s="15">
        <v>15.3</v>
      </c>
      <c r="M1019" s="15"/>
      <c r="N1019" s="15"/>
      <c r="O1019" s="15"/>
      <c r="P1019" s="15"/>
      <c r="Q1019" s="15"/>
      <c r="R1019" s="15"/>
      <c r="S1019" s="15"/>
      <c r="T1019" s="15"/>
      <c r="U1019" s="15"/>
      <c r="V1019" s="15"/>
      <c r="W1019" s="9"/>
    </row>
    <row r="1020" spans="1:23" s="308" customFormat="1">
      <c r="A1020" s="750" t="s">
        <v>426</v>
      </c>
      <c r="B1020" s="347" t="s">
        <v>617</v>
      </c>
      <c r="C1020" s="398"/>
      <c r="D1020" s="393"/>
      <c r="E1020" s="421"/>
      <c r="F1020" s="421"/>
      <c r="G1020" s="421"/>
      <c r="H1020" s="385"/>
      <c r="I1020" s="774"/>
      <c r="J1020" s="751"/>
      <c r="K1020" s="745"/>
      <c r="L1020" s="7">
        <f>L1021+L1022+L1024+L1023</f>
        <v>152.80000000000001</v>
      </c>
      <c r="M1020" s="7">
        <f t="shared" ref="M1020:W1020" si="502">M1021+M1022+M1024</f>
        <v>748.2</v>
      </c>
      <c r="N1020" s="7">
        <f t="shared" si="502"/>
        <v>132.19999999999999</v>
      </c>
      <c r="O1020" s="7">
        <f t="shared" si="502"/>
        <v>0</v>
      </c>
      <c r="P1020" s="7">
        <f t="shared" si="502"/>
        <v>0</v>
      </c>
      <c r="Q1020" s="7">
        <f t="shared" si="502"/>
        <v>0</v>
      </c>
      <c r="R1020" s="7">
        <f t="shared" si="502"/>
        <v>0</v>
      </c>
      <c r="S1020" s="7">
        <f t="shared" si="502"/>
        <v>0</v>
      </c>
      <c r="T1020" s="7">
        <f t="shared" si="502"/>
        <v>0</v>
      </c>
      <c r="U1020" s="7">
        <f t="shared" si="502"/>
        <v>0</v>
      </c>
      <c r="V1020" s="7">
        <f t="shared" si="502"/>
        <v>0</v>
      </c>
      <c r="W1020" s="7">
        <f t="shared" si="502"/>
        <v>0</v>
      </c>
    </row>
    <row r="1021" spans="1:23" s="308" customFormat="1" ht="31.5">
      <c r="A1021" s="750"/>
      <c r="B1021" s="348" t="s">
        <v>613</v>
      </c>
      <c r="C1021" s="752" t="s">
        <v>564</v>
      </c>
      <c r="D1021" s="393"/>
      <c r="E1021" s="421" t="s">
        <v>104</v>
      </c>
      <c r="F1021" s="421" t="s">
        <v>103</v>
      </c>
      <c r="G1021" s="421" t="s">
        <v>401</v>
      </c>
      <c r="H1021" s="385" t="s">
        <v>470</v>
      </c>
      <c r="I1021" s="774"/>
      <c r="J1021" s="751"/>
      <c r="K1021" s="745"/>
      <c r="L1021" s="15">
        <v>48</v>
      </c>
      <c r="M1021" s="15">
        <v>132.19999999999999</v>
      </c>
      <c r="N1021" s="15">
        <v>132.19999999999999</v>
      </c>
      <c r="O1021" s="15"/>
      <c r="P1021" s="15"/>
      <c r="Q1021" s="15"/>
      <c r="R1021" s="15"/>
      <c r="S1021" s="15"/>
      <c r="T1021" s="15"/>
      <c r="U1021" s="15"/>
      <c r="V1021" s="15"/>
      <c r="W1021" s="9"/>
    </row>
    <row r="1022" spans="1:23" s="308" customFormat="1">
      <c r="A1022" s="750"/>
      <c r="B1022" s="348"/>
      <c r="C1022" s="760"/>
      <c r="D1022" s="393"/>
      <c r="E1022" s="421" t="s">
        <v>396</v>
      </c>
      <c r="F1022" s="421" t="s">
        <v>361</v>
      </c>
      <c r="G1022" s="572" t="s">
        <v>1509</v>
      </c>
      <c r="H1022" s="385" t="s">
        <v>470</v>
      </c>
      <c r="I1022" s="774"/>
      <c r="J1022" s="751"/>
      <c r="K1022" s="745"/>
      <c r="L1022" s="15"/>
      <c r="M1022" s="15">
        <v>616</v>
      </c>
      <c r="N1022" s="15"/>
      <c r="O1022" s="15"/>
      <c r="P1022" s="15"/>
      <c r="Q1022" s="15"/>
      <c r="R1022" s="15"/>
      <c r="S1022" s="15"/>
      <c r="T1022" s="15"/>
      <c r="U1022" s="15"/>
      <c r="V1022" s="15"/>
      <c r="W1022" s="9"/>
    </row>
    <row r="1023" spans="1:23" s="308" customFormat="1">
      <c r="A1023" s="750"/>
      <c r="B1023" s="348"/>
      <c r="C1023" s="760"/>
      <c r="D1023" s="393"/>
      <c r="E1023" s="421" t="s">
        <v>396</v>
      </c>
      <c r="F1023" s="421" t="s">
        <v>361</v>
      </c>
      <c r="G1023" s="572" t="s">
        <v>570</v>
      </c>
      <c r="H1023" s="385" t="s">
        <v>470</v>
      </c>
      <c r="I1023" s="774"/>
      <c r="J1023" s="751"/>
      <c r="K1023" s="745"/>
      <c r="L1023" s="15">
        <v>89.5</v>
      </c>
      <c r="M1023" s="15"/>
      <c r="N1023" s="15"/>
      <c r="O1023" s="15"/>
      <c r="P1023" s="15"/>
      <c r="Q1023" s="15"/>
      <c r="R1023" s="15"/>
      <c r="S1023" s="15"/>
      <c r="T1023" s="15"/>
      <c r="U1023" s="15"/>
      <c r="V1023" s="15"/>
      <c r="W1023" s="9"/>
    </row>
    <row r="1024" spans="1:23" s="308" customFormat="1">
      <c r="A1024" s="750"/>
      <c r="B1024" s="349"/>
      <c r="C1024" s="753"/>
      <c r="D1024" s="393"/>
      <c r="E1024" s="421" t="s">
        <v>396</v>
      </c>
      <c r="F1024" s="421" t="s">
        <v>112</v>
      </c>
      <c r="G1024" s="421" t="s">
        <v>543</v>
      </c>
      <c r="H1024" s="385" t="s">
        <v>470</v>
      </c>
      <c r="I1024" s="774"/>
      <c r="J1024" s="751"/>
      <c r="K1024" s="745"/>
      <c r="L1024" s="15">
        <v>15.3</v>
      </c>
      <c r="M1024" s="15"/>
      <c r="N1024" s="15"/>
      <c r="O1024" s="15"/>
      <c r="P1024" s="15"/>
      <c r="Q1024" s="15"/>
      <c r="R1024" s="15"/>
      <c r="S1024" s="15"/>
      <c r="T1024" s="15"/>
      <c r="U1024" s="15"/>
      <c r="V1024" s="15"/>
      <c r="W1024" s="9"/>
    </row>
    <row r="1025" spans="1:23" s="308" customFormat="1">
      <c r="A1025" s="750" t="s">
        <v>427</v>
      </c>
      <c r="B1025" s="401" t="s">
        <v>601</v>
      </c>
      <c r="C1025" s="398"/>
      <c r="D1025" s="393"/>
      <c r="E1025" s="421"/>
      <c r="F1025" s="421"/>
      <c r="G1025" s="421"/>
      <c r="H1025" s="385"/>
      <c r="I1025" s="774"/>
      <c r="J1025" s="751"/>
      <c r="K1025" s="745"/>
      <c r="L1025" s="7">
        <f>L1026+L1027+L1028+L1029+L1031+L1030</f>
        <v>823.7</v>
      </c>
      <c r="M1025" s="7">
        <f t="shared" ref="M1025:W1025" si="503">M1026+M1027+M1028+M1029+M1031+M1030</f>
        <v>218.2</v>
      </c>
      <c r="N1025" s="7">
        <f t="shared" si="503"/>
        <v>218.2</v>
      </c>
      <c r="O1025" s="7">
        <f t="shared" si="503"/>
        <v>0</v>
      </c>
      <c r="P1025" s="7">
        <f t="shared" si="503"/>
        <v>0</v>
      </c>
      <c r="Q1025" s="7">
        <f t="shared" si="503"/>
        <v>0</v>
      </c>
      <c r="R1025" s="7">
        <f t="shared" si="503"/>
        <v>0</v>
      </c>
      <c r="S1025" s="7">
        <f t="shared" si="503"/>
        <v>0</v>
      </c>
      <c r="T1025" s="7">
        <f t="shared" si="503"/>
        <v>0</v>
      </c>
      <c r="U1025" s="7">
        <f t="shared" si="503"/>
        <v>0</v>
      </c>
      <c r="V1025" s="7">
        <f t="shared" si="503"/>
        <v>0</v>
      </c>
      <c r="W1025" s="7">
        <f t="shared" si="503"/>
        <v>0</v>
      </c>
    </row>
    <row r="1026" spans="1:23" s="308" customFormat="1">
      <c r="A1026" s="750"/>
      <c r="B1026" s="584"/>
      <c r="C1026" s="752" t="s">
        <v>564</v>
      </c>
      <c r="D1026" s="393"/>
      <c r="E1026" s="421" t="s">
        <v>396</v>
      </c>
      <c r="F1026" s="421" t="s">
        <v>361</v>
      </c>
      <c r="G1026" s="421" t="s">
        <v>618</v>
      </c>
      <c r="H1026" s="385" t="s">
        <v>470</v>
      </c>
      <c r="I1026" s="774"/>
      <c r="J1026" s="751"/>
      <c r="K1026" s="745"/>
      <c r="L1026" s="15">
        <v>616</v>
      </c>
      <c r="M1026" s="15"/>
      <c r="N1026" s="15"/>
      <c r="O1026" s="15"/>
      <c r="P1026" s="15"/>
      <c r="Q1026" s="15"/>
      <c r="R1026" s="15"/>
      <c r="S1026" s="15"/>
      <c r="T1026" s="15"/>
      <c r="U1026" s="15"/>
      <c r="V1026" s="15"/>
      <c r="W1026" s="9"/>
    </row>
    <row r="1027" spans="1:23" s="308" customFormat="1" ht="31.5">
      <c r="A1027" s="750"/>
      <c r="B1027" s="359" t="s">
        <v>612</v>
      </c>
      <c r="C1027" s="760"/>
      <c r="D1027" s="393"/>
      <c r="E1027" s="421" t="s">
        <v>396</v>
      </c>
      <c r="F1027" s="421" t="s">
        <v>361</v>
      </c>
      <c r="G1027" s="421" t="s">
        <v>287</v>
      </c>
      <c r="H1027" s="385" t="s">
        <v>470</v>
      </c>
      <c r="I1027" s="774"/>
      <c r="J1027" s="751"/>
      <c r="K1027" s="745"/>
      <c r="L1027" s="15">
        <v>30</v>
      </c>
      <c r="M1027" s="15">
        <v>100</v>
      </c>
      <c r="N1027" s="15">
        <v>100</v>
      </c>
      <c r="O1027" s="15"/>
      <c r="P1027" s="15"/>
      <c r="Q1027" s="15"/>
      <c r="R1027" s="15"/>
      <c r="S1027" s="15"/>
      <c r="T1027" s="15"/>
      <c r="U1027" s="15"/>
      <c r="V1027" s="15"/>
      <c r="W1027" s="9"/>
    </row>
    <row r="1028" spans="1:23" s="308" customFormat="1">
      <c r="A1028" s="750"/>
      <c r="B1028" s="584"/>
      <c r="C1028" s="760"/>
      <c r="D1028" s="393"/>
      <c r="E1028" s="421" t="s">
        <v>396</v>
      </c>
      <c r="F1028" s="421" t="s">
        <v>361</v>
      </c>
      <c r="G1028" s="421" t="s">
        <v>570</v>
      </c>
      <c r="H1028" s="385" t="s">
        <v>470</v>
      </c>
      <c r="I1028" s="774"/>
      <c r="J1028" s="751"/>
      <c r="K1028" s="745"/>
      <c r="L1028" s="15">
        <v>124.2</v>
      </c>
      <c r="M1028" s="15"/>
      <c r="N1028" s="15"/>
      <c r="O1028" s="15"/>
      <c r="P1028" s="15"/>
      <c r="Q1028" s="15"/>
      <c r="R1028" s="15"/>
      <c r="S1028" s="15"/>
      <c r="T1028" s="15"/>
      <c r="U1028" s="15"/>
      <c r="V1028" s="15"/>
      <c r="W1028" s="9"/>
    </row>
    <row r="1029" spans="1:23" s="308" customFormat="1">
      <c r="A1029" s="750"/>
      <c r="B1029" s="584"/>
      <c r="C1029" s="760"/>
      <c r="D1029" s="393"/>
      <c r="E1029" s="421" t="s">
        <v>396</v>
      </c>
      <c r="F1029" s="421" t="s">
        <v>396</v>
      </c>
      <c r="G1029" s="421" t="s">
        <v>550</v>
      </c>
      <c r="H1029" s="385" t="s">
        <v>470</v>
      </c>
      <c r="I1029" s="774"/>
      <c r="J1029" s="751"/>
      <c r="K1029" s="745"/>
      <c r="L1029" s="15">
        <v>33.1</v>
      </c>
      <c r="M1029" s="15"/>
      <c r="N1029" s="15"/>
      <c r="O1029" s="15"/>
      <c r="P1029" s="15"/>
      <c r="Q1029" s="15"/>
      <c r="R1029" s="15"/>
      <c r="S1029" s="15"/>
      <c r="T1029" s="15"/>
      <c r="U1029" s="15"/>
      <c r="V1029" s="15"/>
      <c r="W1029" s="9"/>
    </row>
    <row r="1030" spans="1:23" s="308" customFormat="1">
      <c r="A1030" s="750"/>
      <c r="B1030" s="584"/>
      <c r="C1030" s="760"/>
      <c r="D1030" s="335"/>
      <c r="E1030" s="360" t="s">
        <v>396</v>
      </c>
      <c r="F1030" s="360" t="s">
        <v>112</v>
      </c>
      <c r="G1030" s="360" t="s">
        <v>933</v>
      </c>
      <c r="H1030" s="361" t="s">
        <v>470</v>
      </c>
      <c r="I1030" s="752"/>
      <c r="J1030" s="729"/>
      <c r="K1030" s="717"/>
      <c r="L1030" s="437">
        <v>5.0999999999999996</v>
      </c>
      <c r="M1030" s="437">
        <v>108.2</v>
      </c>
      <c r="N1030" s="437">
        <v>108.2</v>
      </c>
      <c r="O1030" s="437"/>
      <c r="P1030" s="437"/>
      <c r="Q1030" s="437"/>
      <c r="R1030" s="437"/>
      <c r="S1030" s="437"/>
      <c r="T1030" s="15"/>
      <c r="U1030" s="15"/>
      <c r="V1030" s="15"/>
      <c r="W1030" s="9"/>
    </row>
    <row r="1031" spans="1:23" s="308" customFormat="1">
      <c r="A1031" s="750"/>
      <c r="B1031" s="402"/>
      <c r="C1031" s="753"/>
      <c r="D1031" s="335"/>
      <c r="E1031" s="360" t="s">
        <v>396</v>
      </c>
      <c r="F1031" s="360" t="s">
        <v>112</v>
      </c>
      <c r="G1031" s="360" t="s">
        <v>543</v>
      </c>
      <c r="H1031" s="361" t="s">
        <v>470</v>
      </c>
      <c r="I1031" s="752"/>
      <c r="J1031" s="729"/>
      <c r="K1031" s="717"/>
      <c r="L1031" s="437">
        <v>15.3</v>
      </c>
      <c r="M1031" s="437">
        <v>10</v>
      </c>
      <c r="N1031" s="437">
        <v>10</v>
      </c>
      <c r="O1031" s="437"/>
      <c r="P1031" s="437"/>
      <c r="Q1031" s="437"/>
      <c r="R1031" s="437"/>
      <c r="S1031" s="437"/>
      <c r="T1031" s="15"/>
      <c r="U1031" s="15"/>
      <c r="V1031" s="15"/>
      <c r="W1031" s="9"/>
    </row>
    <row r="1032" spans="1:23" s="308" customFormat="1">
      <c r="A1032" s="750" t="s">
        <v>428</v>
      </c>
      <c r="B1032" s="401" t="s">
        <v>611</v>
      </c>
      <c r="C1032" s="240"/>
      <c r="D1032" s="745"/>
      <c r="E1032" s="240"/>
      <c r="F1032" s="240"/>
      <c r="G1032" s="240"/>
      <c r="H1032" s="240"/>
      <c r="I1032" s="764" t="s">
        <v>1452</v>
      </c>
      <c r="J1032" s="766"/>
      <c r="K1032" s="745"/>
      <c r="L1032" s="585">
        <f>L1033+L1036+L1037+L1034</f>
        <v>467.9</v>
      </c>
      <c r="M1032" s="585">
        <f>M1033+M1036+M1037+M1035</f>
        <v>15.3</v>
      </c>
      <c r="N1032" s="585">
        <f>N1033+N1036+N1037+N1035</f>
        <v>0</v>
      </c>
      <c r="O1032" s="585">
        <f t="shared" ref="O1032:W1032" si="504">O1033+O1036+O1037</f>
        <v>0</v>
      </c>
      <c r="P1032" s="585">
        <f t="shared" si="504"/>
        <v>0</v>
      </c>
      <c r="Q1032" s="585">
        <f t="shared" si="504"/>
        <v>0</v>
      </c>
      <c r="R1032" s="585">
        <f t="shared" si="504"/>
        <v>0</v>
      </c>
      <c r="S1032" s="585">
        <f t="shared" si="504"/>
        <v>0</v>
      </c>
      <c r="T1032" s="585">
        <f t="shared" si="504"/>
        <v>0</v>
      </c>
      <c r="U1032" s="585">
        <f t="shared" si="504"/>
        <v>0</v>
      </c>
      <c r="V1032" s="585">
        <f t="shared" si="504"/>
        <v>0</v>
      </c>
      <c r="W1032" s="585">
        <f t="shared" si="504"/>
        <v>0</v>
      </c>
    </row>
    <row r="1033" spans="1:23" s="308" customFormat="1">
      <c r="A1033" s="750"/>
      <c r="B1033" s="584"/>
      <c r="C1033" s="752" t="s">
        <v>1510</v>
      </c>
      <c r="D1033" s="745"/>
      <c r="E1033" s="421" t="s">
        <v>396</v>
      </c>
      <c r="F1033" s="421" t="s">
        <v>396</v>
      </c>
      <c r="G1033" s="421" t="s">
        <v>550</v>
      </c>
      <c r="H1033" s="391" t="s">
        <v>470</v>
      </c>
      <c r="I1033" s="765"/>
      <c r="J1033" s="767"/>
      <c r="K1033" s="749"/>
      <c r="L1033" s="15">
        <v>249</v>
      </c>
      <c r="M1033" s="15"/>
      <c r="N1033" s="15"/>
      <c r="O1033" s="15"/>
      <c r="P1033" s="15"/>
      <c r="Q1033" s="15"/>
      <c r="R1033" s="15"/>
      <c r="S1033" s="15"/>
      <c r="T1033" s="15"/>
      <c r="U1033" s="15"/>
      <c r="V1033" s="15"/>
      <c r="W1033" s="9"/>
    </row>
    <row r="1034" spans="1:23" s="308" customFormat="1">
      <c r="A1034" s="750"/>
      <c r="B1034" s="584"/>
      <c r="C1034" s="760"/>
      <c r="D1034" s="745"/>
      <c r="E1034" s="421" t="s">
        <v>396</v>
      </c>
      <c r="F1034" s="421" t="s">
        <v>112</v>
      </c>
      <c r="G1034" s="421" t="s">
        <v>933</v>
      </c>
      <c r="H1034" s="391" t="s">
        <v>470</v>
      </c>
      <c r="I1034" s="765"/>
      <c r="J1034" s="333"/>
      <c r="K1034" s="749"/>
      <c r="L1034" s="15">
        <v>201.7</v>
      </c>
      <c r="M1034" s="15"/>
      <c r="N1034" s="15"/>
      <c r="O1034" s="15"/>
      <c r="P1034" s="15"/>
      <c r="Q1034" s="15"/>
      <c r="R1034" s="15"/>
      <c r="S1034" s="15"/>
      <c r="T1034" s="15"/>
      <c r="U1034" s="15"/>
      <c r="V1034" s="15"/>
      <c r="W1034" s="9"/>
    </row>
    <row r="1035" spans="1:23" s="308" customFormat="1">
      <c r="A1035" s="750"/>
      <c r="B1035" s="584"/>
      <c r="C1035" s="760"/>
      <c r="D1035" s="745"/>
      <c r="E1035" s="421" t="s">
        <v>396</v>
      </c>
      <c r="F1035" s="421" t="s">
        <v>112</v>
      </c>
      <c r="G1035" s="421" t="s">
        <v>541</v>
      </c>
      <c r="H1035" s="391" t="s">
        <v>470</v>
      </c>
      <c r="I1035" s="765"/>
      <c r="J1035" s="333"/>
      <c r="K1035" s="749"/>
      <c r="L1035" s="15"/>
      <c r="M1035" s="15">
        <v>15.3</v>
      </c>
      <c r="N1035" s="15"/>
      <c r="O1035" s="15"/>
      <c r="P1035" s="15"/>
      <c r="Q1035" s="15"/>
      <c r="R1035" s="15"/>
      <c r="S1035" s="15"/>
      <c r="T1035" s="15"/>
      <c r="U1035" s="15"/>
      <c r="V1035" s="15"/>
      <c r="W1035" s="9"/>
    </row>
    <row r="1036" spans="1:23" s="308" customFormat="1" ht="78.75">
      <c r="A1036" s="750"/>
      <c r="B1036" s="359" t="s">
        <v>612</v>
      </c>
      <c r="C1036" s="760"/>
      <c r="D1036" s="745"/>
      <c r="E1036" s="746" t="s">
        <v>396</v>
      </c>
      <c r="F1036" s="746" t="s">
        <v>396</v>
      </c>
      <c r="G1036" s="746" t="s">
        <v>287</v>
      </c>
      <c r="H1036" s="768" t="s">
        <v>470</v>
      </c>
      <c r="I1036" s="375" t="s">
        <v>1511</v>
      </c>
      <c r="J1036" s="344" t="s">
        <v>566</v>
      </c>
      <c r="K1036" s="749"/>
      <c r="L1036" s="15">
        <v>17.2</v>
      </c>
      <c r="M1036" s="15"/>
      <c r="N1036" s="15"/>
      <c r="O1036" s="15"/>
      <c r="P1036" s="15"/>
      <c r="Q1036" s="15"/>
      <c r="R1036" s="15"/>
      <c r="S1036" s="15"/>
      <c r="T1036" s="15"/>
      <c r="U1036" s="15"/>
      <c r="V1036" s="15"/>
      <c r="W1036" s="9"/>
    </row>
    <row r="1037" spans="1:23" s="308" customFormat="1" ht="94.5">
      <c r="A1037" s="750"/>
      <c r="B1037" s="402"/>
      <c r="C1037" s="753"/>
      <c r="D1037" s="745"/>
      <c r="E1037" s="746"/>
      <c r="F1037" s="746"/>
      <c r="G1037" s="746"/>
      <c r="H1037" s="746"/>
      <c r="I1037" s="379" t="s">
        <v>1512</v>
      </c>
      <c r="J1037" s="345" t="s">
        <v>572</v>
      </c>
      <c r="K1037" s="745"/>
      <c r="L1037" s="15"/>
      <c r="M1037" s="15"/>
      <c r="N1037" s="15"/>
      <c r="O1037" s="15">
        <f>SUM(P1037:Q1037)</f>
        <v>0</v>
      </c>
      <c r="P1037" s="15"/>
      <c r="Q1037" s="15"/>
      <c r="R1037" s="15">
        <f>SUM(S1037:T1037)</f>
        <v>0</v>
      </c>
      <c r="S1037" s="15"/>
      <c r="T1037" s="15"/>
      <c r="U1037" s="15">
        <f>SUM(V1037:W1037)</f>
        <v>0</v>
      </c>
      <c r="V1037" s="15"/>
      <c r="W1037" s="9"/>
    </row>
    <row r="1038" spans="1:23" s="308" customFormat="1">
      <c r="A1038" s="750" t="s">
        <v>619</v>
      </c>
      <c r="B1038" s="347" t="s">
        <v>620</v>
      </c>
      <c r="I1038" s="704" t="s">
        <v>1513</v>
      </c>
      <c r="J1038" s="751"/>
      <c r="K1038" s="745"/>
      <c r="L1038" s="7">
        <f>L1039+L1040</f>
        <v>38.299999999999997</v>
      </c>
      <c r="M1038" s="7">
        <f t="shared" ref="M1038:W1038" si="505">M1039+M1040</f>
        <v>10.4</v>
      </c>
      <c r="N1038" s="7">
        <f t="shared" si="505"/>
        <v>10.4</v>
      </c>
      <c r="O1038" s="7">
        <f t="shared" si="505"/>
        <v>0</v>
      </c>
      <c r="P1038" s="7">
        <f t="shared" si="505"/>
        <v>0</v>
      </c>
      <c r="Q1038" s="7">
        <f t="shared" si="505"/>
        <v>0</v>
      </c>
      <c r="R1038" s="7">
        <f t="shared" si="505"/>
        <v>0</v>
      </c>
      <c r="S1038" s="7">
        <f t="shared" si="505"/>
        <v>0</v>
      </c>
      <c r="T1038" s="7">
        <f t="shared" si="505"/>
        <v>0</v>
      </c>
      <c r="U1038" s="7">
        <f t="shared" si="505"/>
        <v>0</v>
      </c>
      <c r="V1038" s="7">
        <f t="shared" si="505"/>
        <v>0</v>
      </c>
      <c r="W1038" s="7">
        <f t="shared" si="505"/>
        <v>0</v>
      </c>
    </row>
    <row r="1039" spans="1:23" s="308" customFormat="1">
      <c r="A1039" s="750"/>
      <c r="B1039" s="348"/>
      <c r="C1039" s="752" t="s">
        <v>1445</v>
      </c>
      <c r="D1039" s="393"/>
      <c r="E1039" s="421" t="s">
        <v>396</v>
      </c>
      <c r="F1039" s="421" t="s">
        <v>112</v>
      </c>
      <c r="G1039" s="421" t="s">
        <v>621</v>
      </c>
      <c r="H1039" s="385" t="s">
        <v>470</v>
      </c>
      <c r="I1039" s="705"/>
      <c r="J1039" s="751"/>
      <c r="K1039" s="745"/>
      <c r="L1039" s="15">
        <v>9</v>
      </c>
      <c r="M1039" s="15">
        <v>10.4</v>
      </c>
      <c r="N1039" s="15">
        <v>10.4</v>
      </c>
      <c r="O1039" s="15"/>
      <c r="P1039" s="15"/>
      <c r="Q1039" s="15"/>
      <c r="R1039" s="15"/>
      <c r="S1039" s="15"/>
      <c r="T1039" s="15"/>
      <c r="U1039" s="15"/>
      <c r="V1039" s="15"/>
      <c r="W1039" s="9"/>
    </row>
    <row r="1040" spans="1:23" s="308" customFormat="1">
      <c r="A1040" s="750"/>
      <c r="B1040" s="359"/>
      <c r="C1040" s="753"/>
      <c r="D1040" s="393"/>
      <c r="E1040" s="421" t="s">
        <v>396</v>
      </c>
      <c r="F1040" s="421" t="s">
        <v>103</v>
      </c>
      <c r="G1040" s="421" t="s">
        <v>930</v>
      </c>
      <c r="H1040" s="385" t="s">
        <v>470</v>
      </c>
      <c r="I1040" s="705"/>
      <c r="J1040" s="751"/>
      <c r="K1040" s="745"/>
      <c r="L1040" s="15">
        <v>29.3</v>
      </c>
      <c r="M1040" s="15"/>
      <c r="N1040" s="15"/>
      <c r="O1040" s="15"/>
      <c r="P1040" s="15"/>
      <c r="Q1040" s="15"/>
      <c r="R1040" s="15"/>
      <c r="S1040" s="15"/>
      <c r="T1040" s="15"/>
      <c r="U1040" s="15"/>
      <c r="V1040" s="15"/>
      <c r="W1040" s="9"/>
    </row>
    <row r="1041" spans="1:23" s="308" customFormat="1">
      <c r="A1041" s="754" t="s">
        <v>1514</v>
      </c>
      <c r="B1041" s="757" t="s">
        <v>1515</v>
      </c>
      <c r="C1041" s="752" t="s">
        <v>1445</v>
      </c>
      <c r="D1041" s="717"/>
      <c r="E1041" s="421"/>
      <c r="F1041" s="421"/>
      <c r="G1041" s="421"/>
      <c r="H1041" s="385"/>
      <c r="I1041" s="705"/>
      <c r="J1041" s="751"/>
      <c r="K1041" s="745"/>
      <c r="L1041" s="7">
        <f>L1042+L1043+L1044</f>
        <v>53.3</v>
      </c>
      <c r="M1041" s="7"/>
      <c r="N1041" s="7"/>
      <c r="O1041" s="7"/>
      <c r="P1041" s="7"/>
      <c r="Q1041" s="7"/>
      <c r="R1041" s="7"/>
      <c r="S1041" s="7"/>
      <c r="T1041" s="7"/>
      <c r="U1041" s="7"/>
      <c r="V1041" s="7"/>
      <c r="W1041" s="13"/>
    </row>
    <row r="1042" spans="1:23" s="308" customFormat="1">
      <c r="A1042" s="755"/>
      <c r="B1042" s="758"/>
      <c r="C1042" s="760"/>
      <c r="D1042" s="718"/>
      <c r="E1042" s="421" t="s">
        <v>396</v>
      </c>
      <c r="F1042" s="421" t="s">
        <v>103</v>
      </c>
      <c r="G1042" s="421" t="s">
        <v>930</v>
      </c>
      <c r="H1042" s="385" t="s">
        <v>470</v>
      </c>
      <c r="I1042" s="705"/>
      <c r="J1042" s="586"/>
      <c r="K1042" s="745"/>
      <c r="L1042" s="15">
        <v>13</v>
      </c>
      <c r="M1042" s="7"/>
      <c r="N1042" s="7"/>
      <c r="O1042" s="7"/>
      <c r="P1042" s="7"/>
      <c r="Q1042" s="7"/>
      <c r="R1042" s="7"/>
      <c r="S1042" s="7"/>
      <c r="T1042" s="7"/>
      <c r="U1042" s="7"/>
      <c r="V1042" s="7"/>
      <c r="W1042" s="316"/>
    </row>
    <row r="1043" spans="1:23" s="308" customFormat="1">
      <c r="A1043" s="755"/>
      <c r="B1043" s="758"/>
      <c r="C1043" s="760"/>
      <c r="D1043" s="718"/>
      <c r="E1043" s="421" t="s">
        <v>396</v>
      </c>
      <c r="F1043" s="421" t="s">
        <v>112</v>
      </c>
      <c r="G1043" s="421" t="s">
        <v>543</v>
      </c>
      <c r="H1043" s="385" t="s">
        <v>470</v>
      </c>
      <c r="I1043" s="705"/>
      <c r="J1043" s="586"/>
      <c r="K1043" s="745"/>
      <c r="L1043" s="15">
        <v>15.3</v>
      </c>
      <c r="M1043" s="7"/>
      <c r="N1043" s="7"/>
      <c r="O1043" s="7"/>
      <c r="P1043" s="7"/>
      <c r="Q1043" s="7"/>
      <c r="R1043" s="7"/>
      <c r="S1043" s="7"/>
      <c r="T1043" s="7"/>
      <c r="U1043" s="7"/>
      <c r="V1043" s="7"/>
      <c r="W1043" s="316"/>
    </row>
    <row r="1044" spans="1:23" s="308" customFormat="1">
      <c r="A1044" s="756"/>
      <c r="B1044" s="759"/>
      <c r="C1044" s="753"/>
      <c r="D1044" s="719"/>
      <c r="E1044" s="421" t="s">
        <v>396</v>
      </c>
      <c r="F1044" s="421" t="s">
        <v>103</v>
      </c>
      <c r="G1044" s="421" t="s">
        <v>287</v>
      </c>
      <c r="H1044" s="385" t="s">
        <v>470</v>
      </c>
      <c r="I1044" s="705"/>
      <c r="J1044" s="586"/>
      <c r="K1044" s="745"/>
      <c r="L1044" s="15">
        <v>25</v>
      </c>
      <c r="M1044" s="7"/>
      <c r="N1044" s="7"/>
      <c r="O1044" s="7"/>
      <c r="P1044" s="7"/>
      <c r="Q1044" s="7"/>
      <c r="R1044" s="7"/>
      <c r="S1044" s="7"/>
      <c r="T1044" s="7"/>
      <c r="U1044" s="7"/>
      <c r="V1044" s="7"/>
      <c r="W1044" s="316"/>
    </row>
    <row r="1045" spans="1:23" s="308" customFormat="1">
      <c r="A1045" s="750" t="s">
        <v>622</v>
      </c>
      <c r="B1045" s="380" t="s">
        <v>596</v>
      </c>
      <c r="C1045" s="398"/>
      <c r="D1045" s="393"/>
      <c r="E1045" s="421"/>
      <c r="F1045" s="421"/>
      <c r="G1045" s="421"/>
      <c r="H1045" s="385"/>
      <c r="I1045" s="705"/>
      <c r="K1045" s="745"/>
      <c r="L1045" s="7">
        <f>L1046+L1047</f>
        <v>40</v>
      </c>
      <c r="M1045" s="7">
        <f t="shared" ref="M1045:W1045" si="506">M1046+M1047</f>
        <v>0</v>
      </c>
      <c r="N1045" s="7">
        <f t="shared" si="506"/>
        <v>0</v>
      </c>
      <c r="O1045" s="7">
        <f t="shared" si="506"/>
        <v>0</v>
      </c>
      <c r="P1045" s="7">
        <f t="shared" si="506"/>
        <v>0</v>
      </c>
      <c r="Q1045" s="7">
        <f t="shared" si="506"/>
        <v>0</v>
      </c>
      <c r="R1045" s="7">
        <f t="shared" si="506"/>
        <v>0</v>
      </c>
      <c r="S1045" s="7">
        <f t="shared" si="506"/>
        <v>0</v>
      </c>
      <c r="T1045" s="7">
        <f t="shared" si="506"/>
        <v>0</v>
      </c>
      <c r="U1045" s="7">
        <f t="shared" si="506"/>
        <v>0</v>
      </c>
      <c r="V1045" s="7">
        <f t="shared" si="506"/>
        <v>0</v>
      </c>
      <c r="W1045" s="7">
        <f t="shared" si="506"/>
        <v>0</v>
      </c>
    </row>
    <row r="1046" spans="1:23" s="308" customFormat="1" ht="31.5">
      <c r="A1046" s="750"/>
      <c r="B1046" s="587"/>
      <c r="C1046" s="752" t="s">
        <v>1445</v>
      </c>
      <c r="D1046" s="393"/>
      <c r="E1046" s="421" t="s">
        <v>396</v>
      </c>
      <c r="F1046" s="421" t="s">
        <v>103</v>
      </c>
      <c r="G1046" s="421" t="s">
        <v>930</v>
      </c>
      <c r="H1046" s="385" t="s">
        <v>470</v>
      </c>
      <c r="I1046" s="705"/>
      <c r="J1046" s="372" t="s">
        <v>551</v>
      </c>
      <c r="K1046" s="745"/>
      <c r="L1046" s="15">
        <v>24.7</v>
      </c>
      <c r="M1046" s="15"/>
      <c r="N1046" s="15"/>
      <c r="O1046" s="15"/>
      <c r="P1046" s="15"/>
      <c r="Q1046" s="15"/>
      <c r="R1046" s="15"/>
      <c r="S1046" s="15"/>
      <c r="T1046" s="15"/>
      <c r="U1046" s="15"/>
      <c r="V1046" s="15"/>
      <c r="W1046" s="9"/>
    </row>
    <row r="1047" spans="1:23" s="308" customFormat="1">
      <c r="A1047" s="750"/>
      <c r="B1047" s="348"/>
      <c r="C1047" s="753"/>
      <c r="D1047" s="393"/>
      <c r="E1047" s="421" t="s">
        <v>396</v>
      </c>
      <c r="F1047" s="421" t="s">
        <v>112</v>
      </c>
      <c r="G1047" s="572" t="s">
        <v>543</v>
      </c>
      <c r="H1047" s="385" t="s">
        <v>470</v>
      </c>
      <c r="I1047" s="705"/>
      <c r="J1047" s="374"/>
      <c r="K1047" s="745"/>
      <c r="L1047" s="15">
        <v>15.3</v>
      </c>
      <c r="M1047" s="15"/>
      <c r="N1047" s="15"/>
      <c r="O1047" s="15"/>
      <c r="P1047" s="15"/>
      <c r="Q1047" s="15"/>
      <c r="R1047" s="15"/>
      <c r="S1047" s="15"/>
      <c r="T1047" s="15"/>
      <c r="U1047" s="15"/>
      <c r="V1047" s="15"/>
      <c r="W1047" s="9"/>
    </row>
    <row r="1048" spans="1:23" s="308" customFormat="1">
      <c r="A1048" s="754" t="s">
        <v>623</v>
      </c>
      <c r="B1048" s="380" t="s">
        <v>1516</v>
      </c>
      <c r="C1048" s="752" t="s">
        <v>1445</v>
      </c>
      <c r="E1048" s="421"/>
      <c r="F1048" s="421"/>
      <c r="G1048" s="572"/>
      <c r="H1048" s="385"/>
      <c r="I1048" s="705"/>
      <c r="J1048" s="374"/>
      <c r="K1048" s="745"/>
      <c r="L1048" s="7">
        <f>L1049+L1050+L1051+L1053</f>
        <v>338.9</v>
      </c>
      <c r="M1048" s="7">
        <f>M1049+M1050+M1051+M1053+M1052</f>
        <v>97.4</v>
      </c>
      <c r="N1048" s="7">
        <f>N1049+N1050+N1051+N1053+N1052</f>
        <v>0</v>
      </c>
      <c r="O1048" s="15"/>
      <c r="P1048" s="15"/>
      <c r="Q1048" s="15"/>
      <c r="R1048" s="15"/>
      <c r="S1048" s="15"/>
      <c r="T1048" s="15"/>
      <c r="U1048" s="15"/>
      <c r="V1048" s="15"/>
      <c r="W1048" s="9"/>
    </row>
    <row r="1049" spans="1:23" s="308" customFormat="1" ht="31.5">
      <c r="A1049" s="755"/>
      <c r="B1049" s="587" t="s">
        <v>612</v>
      </c>
      <c r="C1049" s="760"/>
      <c r="D1049" s="717"/>
      <c r="E1049" s="421" t="s">
        <v>396</v>
      </c>
      <c r="F1049" s="421" t="s">
        <v>103</v>
      </c>
      <c r="G1049" s="572" t="s">
        <v>287</v>
      </c>
      <c r="H1049" s="385" t="s">
        <v>470</v>
      </c>
      <c r="I1049" s="705"/>
      <c r="J1049" s="390" t="s">
        <v>572</v>
      </c>
      <c r="K1049" s="745"/>
      <c r="L1049" s="15">
        <v>18.399999999999999</v>
      </c>
      <c r="M1049" s="7"/>
      <c r="N1049" s="7">
        <v>0</v>
      </c>
      <c r="O1049" s="7"/>
      <c r="P1049" s="7"/>
      <c r="Q1049" s="7"/>
      <c r="R1049" s="7"/>
      <c r="S1049" s="7"/>
      <c r="T1049" s="7"/>
      <c r="U1049" s="7"/>
      <c r="V1049" s="7"/>
      <c r="W1049" s="13"/>
    </row>
    <row r="1050" spans="1:23" s="308" customFormat="1">
      <c r="A1050" s="755"/>
      <c r="B1050" s="587"/>
      <c r="C1050" s="760"/>
      <c r="D1050" s="718"/>
      <c r="E1050" s="421" t="s">
        <v>396</v>
      </c>
      <c r="F1050" s="421" t="s">
        <v>103</v>
      </c>
      <c r="G1050" s="572" t="s">
        <v>930</v>
      </c>
      <c r="H1050" s="385" t="s">
        <v>470</v>
      </c>
      <c r="I1050" s="705"/>
      <c r="J1050" s="390"/>
      <c r="K1050" s="393"/>
      <c r="L1050" s="15">
        <v>49.5</v>
      </c>
      <c r="M1050" s="7"/>
      <c r="N1050" s="7"/>
      <c r="O1050" s="7"/>
      <c r="P1050" s="7"/>
      <c r="Q1050" s="7"/>
      <c r="R1050" s="7"/>
      <c r="S1050" s="7"/>
      <c r="T1050" s="7"/>
      <c r="U1050" s="7"/>
      <c r="V1050" s="7"/>
      <c r="W1050" s="13"/>
    </row>
    <row r="1051" spans="1:23" s="308" customFormat="1">
      <c r="A1051" s="755"/>
      <c r="B1051" s="587"/>
      <c r="C1051" s="760"/>
      <c r="D1051" s="718"/>
      <c r="E1051" s="421" t="s">
        <v>396</v>
      </c>
      <c r="F1051" s="421" t="s">
        <v>112</v>
      </c>
      <c r="G1051" s="572" t="s">
        <v>933</v>
      </c>
      <c r="H1051" s="385" t="s">
        <v>470</v>
      </c>
      <c r="I1051" s="705"/>
      <c r="J1051" s="390"/>
      <c r="K1051" s="393"/>
      <c r="L1051" s="15">
        <v>40</v>
      </c>
      <c r="M1051" s="7"/>
      <c r="N1051" s="7"/>
      <c r="O1051" s="7"/>
      <c r="P1051" s="7"/>
      <c r="Q1051" s="7"/>
      <c r="R1051" s="7"/>
      <c r="S1051" s="7"/>
      <c r="T1051" s="7"/>
      <c r="U1051" s="7"/>
      <c r="V1051" s="7"/>
      <c r="W1051" s="13"/>
    </row>
    <row r="1052" spans="1:23" s="308" customFormat="1" ht="31.5">
      <c r="A1052" s="755"/>
      <c r="B1052" s="348" t="s">
        <v>1508</v>
      </c>
      <c r="C1052" s="760"/>
      <c r="D1052" s="718"/>
      <c r="E1052" s="421" t="s">
        <v>396</v>
      </c>
      <c r="F1052" s="421" t="s">
        <v>103</v>
      </c>
      <c r="G1052" s="572" t="s">
        <v>222</v>
      </c>
      <c r="H1052" s="385" t="s">
        <v>470</v>
      </c>
      <c r="I1052" s="705"/>
      <c r="J1052" s="390"/>
      <c r="K1052" s="393"/>
      <c r="L1052" s="15"/>
      <c r="M1052" s="7">
        <v>97.4</v>
      </c>
      <c r="N1052" s="7"/>
      <c r="O1052" s="7"/>
      <c r="P1052" s="7"/>
      <c r="Q1052" s="7"/>
      <c r="R1052" s="7"/>
      <c r="S1052" s="7"/>
      <c r="T1052" s="7"/>
      <c r="U1052" s="7"/>
      <c r="V1052" s="7"/>
      <c r="W1052" s="13"/>
    </row>
    <row r="1053" spans="1:23" s="308" customFormat="1">
      <c r="A1053" s="756"/>
      <c r="B1053" s="381"/>
      <c r="C1053" s="753"/>
      <c r="D1053" s="719"/>
      <c r="E1053" s="421" t="s">
        <v>396</v>
      </c>
      <c r="F1053" s="421" t="s">
        <v>396</v>
      </c>
      <c r="G1053" s="572" t="s">
        <v>931</v>
      </c>
      <c r="H1053" s="385" t="s">
        <v>470</v>
      </c>
      <c r="I1053" s="705"/>
      <c r="J1053" s="390"/>
      <c r="K1053" s="393"/>
      <c r="L1053" s="15">
        <v>231</v>
      </c>
      <c r="M1053" s="7"/>
      <c r="N1053" s="7"/>
      <c r="O1053" s="7"/>
      <c r="P1053" s="7"/>
      <c r="Q1053" s="7"/>
      <c r="R1053" s="7"/>
      <c r="S1053" s="7"/>
      <c r="T1053" s="7"/>
      <c r="U1053" s="7"/>
      <c r="V1053" s="7"/>
      <c r="W1053" s="13"/>
    </row>
    <row r="1054" spans="1:23" s="308" customFormat="1">
      <c r="A1054" s="754" t="s">
        <v>622</v>
      </c>
      <c r="B1054" s="761" t="s">
        <v>597</v>
      </c>
      <c r="C1054" s="752" t="s">
        <v>1445</v>
      </c>
      <c r="D1054" s="717"/>
      <c r="E1054" s="421"/>
      <c r="F1054" s="421"/>
      <c r="G1054" s="572"/>
      <c r="H1054" s="385"/>
      <c r="I1054" s="705"/>
      <c r="J1054" s="390"/>
      <c r="K1054" s="393"/>
      <c r="L1054" s="7">
        <f>L1055+L1056+L1057</f>
        <v>61.5</v>
      </c>
      <c r="M1054" s="7"/>
      <c r="N1054" s="7"/>
      <c r="O1054" s="7"/>
      <c r="P1054" s="7"/>
      <c r="Q1054" s="7"/>
      <c r="R1054" s="7"/>
      <c r="S1054" s="7"/>
      <c r="T1054" s="7"/>
      <c r="U1054" s="7"/>
      <c r="V1054" s="7"/>
      <c r="W1054" s="13"/>
    </row>
    <row r="1055" spans="1:23" s="308" customFormat="1">
      <c r="A1055" s="755"/>
      <c r="B1055" s="762"/>
      <c r="C1055" s="760"/>
      <c r="D1055" s="718"/>
      <c r="E1055" s="421" t="s">
        <v>396</v>
      </c>
      <c r="F1055" s="421" t="s">
        <v>103</v>
      </c>
      <c r="G1055" s="572" t="s">
        <v>930</v>
      </c>
      <c r="H1055" s="385" t="s">
        <v>470</v>
      </c>
      <c r="I1055" s="705"/>
      <c r="J1055" s="390"/>
      <c r="K1055" s="393"/>
      <c r="L1055" s="15">
        <v>26.2</v>
      </c>
      <c r="M1055" s="7"/>
      <c r="N1055" s="7"/>
      <c r="O1055" s="7"/>
      <c r="P1055" s="7"/>
      <c r="Q1055" s="7"/>
      <c r="R1055" s="7"/>
      <c r="S1055" s="7"/>
      <c r="T1055" s="7"/>
      <c r="U1055" s="7"/>
      <c r="V1055" s="7"/>
      <c r="W1055" s="13"/>
    </row>
    <row r="1056" spans="1:23" s="308" customFormat="1">
      <c r="A1056" s="755"/>
      <c r="B1056" s="762"/>
      <c r="C1056" s="760"/>
      <c r="D1056" s="718"/>
      <c r="E1056" s="421" t="s">
        <v>396</v>
      </c>
      <c r="F1056" s="421" t="s">
        <v>112</v>
      </c>
      <c r="G1056" s="572" t="s">
        <v>933</v>
      </c>
      <c r="H1056" s="385" t="s">
        <v>470</v>
      </c>
      <c r="I1056" s="705"/>
      <c r="J1056" s="390"/>
      <c r="K1056" s="393"/>
      <c r="L1056" s="15">
        <v>20</v>
      </c>
      <c r="M1056" s="7"/>
      <c r="N1056" s="7"/>
      <c r="O1056" s="7"/>
      <c r="P1056" s="7"/>
      <c r="Q1056" s="7"/>
      <c r="R1056" s="7"/>
      <c r="S1056" s="7"/>
      <c r="T1056" s="7"/>
      <c r="U1056" s="7"/>
      <c r="V1056" s="7"/>
      <c r="W1056" s="13"/>
    </row>
    <row r="1057" spans="1:256" s="308" customFormat="1">
      <c r="A1057" s="756"/>
      <c r="B1057" s="763"/>
      <c r="C1057" s="753"/>
      <c r="D1057" s="719"/>
      <c r="E1057" s="421" t="s">
        <v>396</v>
      </c>
      <c r="F1057" s="421" t="s">
        <v>112</v>
      </c>
      <c r="G1057" s="572" t="s">
        <v>543</v>
      </c>
      <c r="H1057" s="385" t="s">
        <v>470</v>
      </c>
      <c r="I1057" s="706"/>
      <c r="J1057" s="390"/>
      <c r="K1057" s="393"/>
      <c r="L1057" s="15">
        <v>15.3</v>
      </c>
      <c r="M1057" s="7"/>
      <c r="N1057" s="7"/>
      <c r="O1057" s="7"/>
      <c r="P1057" s="7"/>
      <c r="Q1057" s="7"/>
      <c r="R1057" s="7"/>
      <c r="S1057" s="7"/>
      <c r="T1057" s="7"/>
      <c r="U1057" s="7"/>
      <c r="V1057" s="7"/>
      <c r="W1057" s="13"/>
    </row>
    <row r="1058" spans="1:256" s="29" customFormat="1">
      <c r="A1058" s="154" t="s">
        <v>624</v>
      </c>
      <c r="B1058" s="168"/>
      <c r="C1058" s="194"/>
      <c r="D1058" s="147"/>
      <c r="E1058" s="145"/>
      <c r="F1058" s="145"/>
      <c r="G1058" s="214"/>
      <c r="H1058" s="145"/>
      <c r="I1058" s="184"/>
      <c r="J1058" s="146"/>
      <c r="K1058" s="147"/>
      <c r="L1058" s="149">
        <f t="shared" ref="L1058:W1058" si="507">SUM(L1059:L1059)</f>
        <v>1062.2</v>
      </c>
      <c r="M1058" s="149">
        <f t="shared" si="507"/>
        <v>1403.2</v>
      </c>
      <c r="N1058" s="149">
        <f t="shared" si="507"/>
        <v>1074</v>
      </c>
      <c r="O1058" s="149">
        <f t="shared" si="507"/>
        <v>2375.1999999999998</v>
      </c>
      <c r="P1058" s="149">
        <f>SUM(P1059:P1059)</f>
        <v>2375.1999999999998</v>
      </c>
      <c r="Q1058" s="149">
        <f t="shared" si="507"/>
        <v>0</v>
      </c>
      <c r="R1058" s="149">
        <f t="shared" si="507"/>
        <v>2461.6</v>
      </c>
      <c r="S1058" s="149">
        <f t="shared" si="507"/>
        <v>2461.6</v>
      </c>
      <c r="T1058" s="149">
        <f t="shared" si="507"/>
        <v>0</v>
      </c>
      <c r="U1058" s="149">
        <f t="shared" si="507"/>
        <v>2471</v>
      </c>
      <c r="V1058" s="149">
        <f t="shared" si="507"/>
        <v>2471</v>
      </c>
      <c r="W1058" s="150">
        <f t="shared" si="507"/>
        <v>0</v>
      </c>
      <c r="X1058" s="151"/>
      <c r="Y1058" s="151"/>
      <c r="Z1058" s="151"/>
      <c r="AA1058" s="151"/>
      <c r="AB1058" s="151"/>
      <c r="AC1058" s="151"/>
      <c r="AD1058" s="151"/>
      <c r="AE1058" s="151"/>
      <c r="AF1058" s="151"/>
      <c r="AG1058" s="151"/>
      <c r="AH1058" s="151"/>
      <c r="AI1058" s="151"/>
      <c r="AJ1058" s="151"/>
      <c r="AK1058" s="151"/>
      <c r="AL1058" s="151"/>
      <c r="AM1058" s="151"/>
      <c r="AN1058" s="151"/>
      <c r="AO1058" s="151"/>
      <c r="AP1058" s="151"/>
      <c r="AQ1058" s="151"/>
      <c r="AR1058" s="151"/>
      <c r="AS1058" s="151"/>
      <c r="AT1058" s="151"/>
      <c r="AU1058" s="151"/>
      <c r="AV1058" s="151"/>
      <c r="AW1058" s="151"/>
      <c r="AX1058" s="151"/>
      <c r="AY1058" s="151"/>
      <c r="AZ1058" s="151"/>
      <c r="BA1058" s="151"/>
      <c r="BB1058" s="151"/>
      <c r="BC1058" s="151"/>
      <c r="BD1058" s="151"/>
      <c r="BE1058" s="151"/>
      <c r="BF1058" s="151"/>
      <c r="BG1058" s="151"/>
      <c r="BH1058" s="151"/>
      <c r="BI1058" s="151"/>
      <c r="BJ1058" s="151"/>
      <c r="BK1058" s="151"/>
      <c r="BL1058" s="151"/>
      <c r="BM1058" s="151"/>
      <c r="BN1058" s="151"/>
      <c r="BO1058" s="151"/>
      <c r="BP1058" s="151"/>
      <c r="BQ1058" s="151"/>
      <c r="BR1058" s="151"/>
      <c r="BS1058" s="151"/>
      <c r="BT1058" s="151"/>
      <c r="BU1058" s="151"/>
      <c r="BV1058" s="151"/>
      <c r="BW1058" s="151"/>
      <c r="BX1058" s="151"/>
      <c r="BY1058" s="151"/>
      <c r="BZ1058" s="151"/>
      <c r="CA1058" s="151"/>
      <c r="CB1058" s="151"/>
      <c r="CC1058" s="151"/>
      <c r="CD1058" s="151"/>
      <c r="CE1058" s="151"/>
      <c r="CF1058" s="151"/>
      <c r="CG1058" s="151"/>
      <c r="CH1058" s="151"/>
      <c r="CI1058" s="151"/>
      <c r="CJ1058" s="151"/>
      <c r="CK1058" s="151"/>
      <c r="CL1058" s="151"/>
      <c r="CM1058" s="151"/>
      <c r="CN1058" s="151"/>
      <c r="CO1058" s="151"/>
      <c r="CP1058" s="151"/>
      <c r="CQ1058" s="151"/>
      <c r="CR1058" s="151"/>
      <c r="CS1058" s="151"/>
      <c r="CT1058" s="151"/>
      <c r="CU1058" s="151"/>
      <c r="CV1058" s="151"/>
      <c r="CW1058" s="151"/>
      <c r="CX1058" s="151"/>
      <c r="CY1058" s="151"/>
      <c r="CZ1058" s="151"/>
      <c r="DA1058" s="151"/>
      <c r="DB1058" s="151"/>
      <c r="DC1058" s="151"/>
      <c r="DD1058" s="151"/>
      <c r="DE1058" s="151"/>
      <c r="DF1058" s="151"/>
      <c r="DG1058" s="151"/>
      <c r="DH1058" s="151"/>
      <c r="DI1058" s="151"/>
      <c r="DJ1058" s="151"/>
      <c r="DK1058" s="151"/>
      <c r="DL1058" s="151"/>
      <c r="DM1058" s="151"/>
      <c r="DN1058" s="151"/>
      <c r="DO1058" s="151"/>
      <c r="DP1058" s="151"/>
      <c r="DQ1058" s="151"/>
      <c r="DR1058" s="151"/>
      <c r="DS1058" s="151"/>
      <c r="DT1058" s="151"/>
      <c r="DU1058" s="151"/>
      <c r="DV1058" s="151"/>
      <c r="DW1058" s="151"/>
      <c r="DX1058" s="151"/>
      <c r="DY1058" s="151"/>
      <c r="DZ1058" s="151"/>
      <c r="EA1058" s="151"/>
      <c r="EB1058" s="151"/>
      <c r="EC1058" s="151"/>
      <c r="ED1058" s="151"/>
      <c r="EE1058" s="151"/>
      <c r="EF1058" s="151"/>
      <c r="EG1058" s="151"/>
      <c r="EH1058" s="151"/>
      <c r="EI1058" s="151"/>
      <c r="EJ1058" s="151"/>
      <c r="EK1058" s="151"/>
      <c r="EL1058" s="151"/>
      <c r="EM1058" s="151"/>
      <c r="EN1058" s="151"/>
      <c r="EO1058" s="151"/>
      <c r="EP1058" s="151"/>
      <c r="EQ1058" s="151"/>
      <c r="ER1058" s="151"/>
      <c r="ES1058" s="151"/>
      <c r="ET1058" s="151"/>
      <c r="EU1058" s="151"/>
      <c r="EV1058" s="151"/>
      <c r="EW1058" s="151"/>
      <c r="EX1058" s="151"/>
      <c r="EY1058" s="151"/>
      <c r="EZ1058" s="151"/>
      <c r="FA1058" s="151"/>
      <c r="FB1058" s="151"/>
      <c r="FC1058" s="151"/>
      <c r="FD1058" s="151"/>
      <c r="FE1058" s="151"/>
      <c r="FF1058" s="151"/>
      <c r="FG1058" s="151"/>
      <c r="FH1058" s="151"/>
      <c r="FI1058" s="151"/>
      <c r="FJ1058" s="151"/>
      <c r="FK1058" s="151"/>
      <c r="FL1058" s="151"/>
      <c r="FM1058" s="151"/>
      <c r="FN1058" s="151"/>
      <c r="FO1058" s="151"/>
      <c r="FP1058" s="151"/>
      <c r="FQ1058" s="151"/>
      <c r="FR1058" s="151"/>
      <c r="FS1058" s="151"/>
      <c r="FT1058" s="151"/>
      <c r="FU1058" s="151"/>
      <c r="FV1058" s="151"/>
      <c r="FW1058" s="151"/>
      <c r="FX1058" s="151"/>
      <c r="FY1058" s="151"/>
      <c r="FZ1058" s="151"/>
      <c r="GA1058" s="151"/>
      <c r="GB1058" s="151"/>
      <c r="GC1058" s="151"/>
      <c r="GD1058" s="151"/>
      <c r="GE1058" s="151"/>
      <c r="GF1058" s="151"/>
      <c r="GG1058" s="151"/>
      <c r="GH1058" s="151"/>
      <c r="GI1058" s="151"/>
      <c r="GJ1058" s="151"/>
      <c r="GK1058" s="151"/>
      <c r="GL1058" s="151"/>
      <c r="GM1058" s="151"/>
      <c r="GN1058" s="151"/>
      <c r="GO1058" s="151"/>
      <c r="GP1058" s="151"/>
      <c r="GQ1058" s="151"/>
      <c r="GR1058" s="151"/>
      <c r="GS1058" s="151"/>
      <c r="GT1058" s="151"/>
      <c r="GU1058" s="151"/>
      <c r="GV1058" s="151"/>
      <c r="GW1058" s="151"/>
      <c r="GX1058" s="151"/>
      <c r="GY1058" s="151"/>
      <c r="GZ1058" s="151"/>
      <c r="HA1058" s="151"/>
      <c r="HB1058" s="151"/>
      <c r="HC1058" s="151"/>
      <c r="HD1058" s="151"/>
      <c r="HE1058" s="151"/>
      <c r="HF1058" s="151"/>
      <c r="HG1058" s="151"/>
      <c r="HH1058" s="151"/>
      <c r="HI1058" s="151"/>
      <c r="HJ1058" s="151"/>
      <c r="HK1058" s="151"/>
      <c r="HL1058" s="151"/>
      <c r="HM1058" s="151"/>
      <c r="HN1058" s="151"/>
      <c r="HO1058" s="151"/>
      <c r="HP1058" s="151"/>
      <c r="HQ1058" s="151"/>
      <c r="HR1058" s="151"/>
      <c r="HS1058" s="151"/>
      <c r="HT1058" s="151"/>
      <c r="HU1058" s="151"/>
      <c r="HV1058" s="151"/>
      <c r="HW1058" s="151"/>
      <c r="HX1058" s="151"/>
      <c r="HY1058" s="151"/>
      <c r="HZ1058" s="151"/>
      <c r="IA1058" s="151"/>
      <c r="IB1058" s="151"/>
      <c r="IC1058" s="151"/>
      <c r="ID1058" s="151"/>
      <c r="IE1058" s="151"/>
      <c r="IF1058" s="151"/>
      <c r="IG1058" s="151"/>
      <c r="IH1058" s="151"/>
      <c r="II1058" s="151"/>
      <c r="IJ1058" s="151"/>
      <c r="IK1058" s="151"/>
      <c r="IL1058" s="151"/>
      <c r="IM1058" s="151"/>
      <c r="IN1058" s="151"/>
      <c r="IO1058" s="151"/>
      <c r="IP1058" s="151"/>
      <c r="IQ1058" s="151"/>
      <c r="IR1058" s="151"/>
      <c r="IS1058" s="151"/>
      <c r="IT1058" s="151"/>
      <c r="IU1058" s="151"/>
      <c r="IV1058" s="151"/>
    </row>
    <row r="1059" spans="1:256" s="308" customFormat="1" ht="110.25">
      <c r="A1059" s="78" t="s">
        <v>517</v>
      </c>
      <c r="B1059" s="433" t="s">
        <v>625</v>
      </c>
      <c r="C1059" s="421" t="s">
        <v>626</v>
      </c>
      <c r="D1059" s="393"/>
      <c r="E1059" s="421" t="s">
        <v>396</v>
      </c>
      <c r="F1059" s="421" t="s">
        <v>361</v>
      </c>
      <c r="G1059" s="421" t="s">
        <v>627</v>
      </c>
      <c r="H1059" s="396" t="s">
        <v>1517</v>
      </c>
      <c r="I1059" s="588" t="s">
        <v>1518</v>
      </c>
      <c r="J1059" s="446"/>
      <c r="K1059" s="393"/>
      <c r="L1059" s="15">
        <v>1062.2</v>
      </c>
      <c r="M1059" s="15">
        <v>1403.2</v>
      </c>
      <c r="N1059" s="15">
        <v>1074</v>
      </c>
      <c r="O1059" s="15">
        <f>P1059</f>
        <v>2375.1999999999998</v>
      </c>
      <c r="P1059" s="15">
        <v>2375.1999999999998</v>
      </c>
      <c r="Q1059" s="15"/>
      <c r="R1059" s="15">
        <f>S1059</f>
        <v>2461.6</v>
      </c>
      <c r="S1059" s="15">
        <v>2461.6</v>
      </c>
      <c r="T1059" s="15"/>
      <c r="U1059" s="15">
        <f>V1059</f>
        <v>2471</v>
      </c>
      <c r="V1059" s="15">
        <v>2471</v>
      </c>
      <c r="W1059" s="9"/>
    </row>
    <row r="1060" spans="1:256" s="484" customFormat="1">
      <c r="A1060" s="253" t="s">
        <v>15</v>
      </c>
      <c r="B1060" s="254" t="s">
        <v>16</v>
      </c>
      <c r="C1060" s="255"/>
      <c r="D1060" s="256"/>
      <c r="E1060" s="254"/>
      <c r="F1060" s="254"/>
      <c r="G1060" s="254"/>
      <c r="H1060" s="254">
        <v>300</v>
      </c>
      <c r="I1060" s="257"/>
      <c r="J1060" s="255"/>
      <c r="K1060" s="256"/>
      <c r="L1060" s="258">
        <f>SUM(L1061)</f>
        <v>7572.8</v>
      </c>
      <c r="M1060" s="258">
        <f t="shared" ref="M1060:W1060" si="508">SUM(M1061)</f>
        <v>2140.9</v>
      </c>
      <c r="N1060" s="258">
        <f t="shared" si="508"/>
        <v>592.6</v>
      </c>
      <c r="O1060" s="258">
        <f t="shared" si="508"/>
        <v>1556.6</v>
      </c>
      <c r="P1060" s="258">
        <f t="shared" si="508"/>
        <v>1556.6</v>
      </c>
      <c r="Q1060" s="258">
        <f t="shared" si="508"/>
        <v>0</v>
      </c>
      <c r="R1060" s="258">
        <f t="shared" si="508"/>
        <v>1613.2</v>
      </c>
      <c r="S1060" s="258">
        <f t="shared" si="508"/>
        <v>1613.2</v>
      </c>
      <c r="T1060" s="258">
        <f t="shared" si="508"/>
        <v>0</v>
      </c>
      <c r="U1060" s="258">
        <f t="shared" si="508"/>
        <v>1618</v>
      </c>
      <c r="V1060" s="258">
        <f t="shared" si="508"/>
        <v>1618</v>
      </c>
      <c r="W1060" s="258">
        <f t="shared" si="508"/>
        <v>0</v>
      </c>
    </row>
    <row r="1061" spans="1:256" s="29" customFormat="1">
      <c r="A1061" s="154" t="s">
        <v>1429</v>
      </c>
      <c r="B1061" s="168"/>
      <c r="C1061" s="194"/>
      <c r="D1061" s="147"/>
      <c r="E1061" s="145"/>
      <c r="F1061" s="145"/>
      <c r="G1061" s="214"/>
      <c r="H1061" s="145">
        <v>360</v>
      </c>
      <c r="I1061" s="184"/>
      <c r="J1061" s="146"/>
      <c r="K1061" s="147"/>
      <c r="L1061" s="149">
        <f>SUM(L1062:L1062)</f>
        <v>7572.8</v>
      </c>
      <c r="M1061" s="149">
        <f t="shared" ref="M1061:W1061" si="509">SUM(M1062:M1062)</f>
        <v>2140.9</v>
      </c>
      <c r="N1061" s="149">
        <f t="shared" si="509"/>
        <v>592.6</v>
      </c>
      <c r="O1061" s="149">
        <f>SUM(O1062:O1062)</f>
        <v>1556.6</v>
      </c>
      <c r="P1061" s="149">
        <f t="shared" si="509"/>
        <v>1556.6</v>
      </c>
      <c r="Q1061" s="149">
        <f t="shared" si="509"/>
        <v>0</v>
      </c>
      <c r="R1061" s="149">
        <f t="shared" si="509"/>
        <v>1613.2</v>
      </c>
      <c r="S1061" s="149">
        <f t="shared" si="509"/>
        <v>1613.2</v>
      </c>
      <c r="T1061" s="149">
        <f t="shared" si="509"/>
        <v>0</v>
      </c>
      <c r="U1061" s="149">
        <f t="shared" si="509"/>
        <v>1618</v>
      </c>
      <c r="V1061" s="149">
        <f t="shared" si="509"/>
        <v>1618</v>
      </c>
      <c r="W1061" s="150">
        <f t="shared" si="509"/>
        <v>0</v>
      </c>
      <c r="X1061" s="151"/>
      <c r="Y1061" s="151"/>
      <c r="Z1061" s="151"/>
      <c r="AA1061" s="151"/>
      <c r="AB1061" s="151"/>
      <c r="AC1061" s="151"/>
      <c r="AD1061" s="151"/>
      <c r="AE1061" s="151"/>
      <c r="AF1061" s="151"/>
      <c r="AG1061" s="151"/>
      <c r="AH1061" s="151"/>
      <c r="AI1061" s="151"/>
      <c r="AJ1061" s="151"/>
      <c r="AK1061" s="151"/>
      <c r="AL1061" s="151"/>
      <c r="AM1061" s="151"/>
      <c r="AN1061" s="151"/>
      <c r="AO1061" s="151"/>
      <c r="AP1061" s="151"/>
      <c r="AQ1061" s="151"/>
      <c r="AR1061" s="151"/>
      <c r="AS1061" s="151"/>
      <c r="AT1061" s="151"/>
      <c r="AU1061" s="151"/>
      <c r="AV1061" s="151"/>
      <c r="AW1061" s="151"/>
      <c r="AX1061" s="151"/>
      <c r="AY1061" s="151"/>
      <c r="AZ1061" s="151"/>
      <c r="BA1061" s="151"/>
      <c r="BB1061" s="151"/>
      <c r="BC1061" s="151"/>
      <c r="BD1061" s="151"/>
      <c r="BE1061" s="151"/>
      <c r="BF1061" s="151"/>
      <c r="BG1061" s="151"/>
      <c r="BH1061" s="151"/>
      <c r="BI1061" s="151"/>
      <c r="BJ1061" s="151"/>
      <c r="BK1061" s="151"/>
      <c r="BL1061" s="151"/>
      <c r="BM1061" s="151"/>
      <c r="BN1061" s="151"/>
      <c r="BO1061" s="151"/>
      <c r="BP1061" s="151"/>
      <c r="BQ1061" s="151"/>
      <c r="BR1061" s="151"/>
      <c r="BS1061" s="151"/>
      <c r="BT1061" s="151"/>
      <c r="BU1061" s="151"/>
      <c r="BV1061" s="151"/>
      <c r="BW1061" s="151"/>
      <c r="BX1061" s="151"/>
      <c r="BY1061" s="151"/>
      <c r="BZ1061" s="151"/>
      <c r="CA1061" s="151"/>
      <c r="CB1061" s="151"/>
      <c r="CC1061" s="151"/>
      <c r="CD1061" s="151"/>
      <c r="CE1061" s="151"/>
      <c r="CF1061" s="151"/>
      <c r="CG1061" s="151"/>
      <c r="CH1061" s="151"/>
      <c r="CI1061" s="151"/>
      <c r="CJ1061" s="151"/>
      <c r="CK1061" s="151"/>
      <c r="CL1061" s="151"/>
      <c r="CM1061" s="151"/>
      <c r="CN1061" s="151"/>
      <c r="CO1061" s="151"/>
      <c r="CP1061" s="151"/>
      <c r="CQ1061" s="151"/>
      <c r="CR1061" s="151"/>
      <c r="CS1061" s="151"/>
      <c r="CT1061" s="151"/>
      <c r="CU1061" s="151"/>
      <c r="CV1061" s="151"/>
      <c r="CW1061" s="151"/>
      <c r="CX1061" s="151"/>
      <c r="CY1061" s="151"/>
      <c r="CZ1061" s="151"/>
      <c r="DA1061" s="151"/>
      <c r="DB1061" s="151"/>
      <c r="DC1061" s="151"/>
      <c r="DD1061" s="151"/>
      <c r="DE1061" s="151"/>
      <c r="DF1061" s="151"/>
      <c r="DG1061" s="151"/>
      <c r="DH1061" s="151"/>
      <c r="DI1061" s="151"/>
      <c r="DJ1061" s="151"/>
      <c r="DK1061" s="151"/>
      <c r="DL1061" s="151"/>
      <c r="DM1061" s="151"/>
      <c r="DN1061" s="151"/>
      <c r="DO1061" s="151"/>
      <c r="DP1061" s="151"/>
      <c r="DQ1061" s="151"/>
      <c r="DR1061" s="151"/>
      <c r="DS1061" s="151"/>
      <c r="DT1061" s="151"/>
      <c r="DU1061" s="151"/>
      <c r="DV1061" s="151"/>
      <c r="DW1061" s="151"/>
      <c r="DX1061" s="151"/>
      <c r="DY1061" s="151"/>
      <c r="DZ1061" s="151"/>
      <c r="EA1061" s="151"/>
      <c r="EB1061" s="151"/>
      <c r="EC1061" s="151"/>
      <c r="ED1061" s="151"/>
      <c r="EE1061" s="151"/>
      <c r="EF1061" s="151"/>
      <c r="EG1061" s="151"/>
      <c r="EH1061" s="151"/>
      <c r="EI1061" s="151"/>
      <c r="EJ1061" s="151"/>
      <c r="EK1061" s="151"/>
      <c r="EL1061" s="151"/>
      <c r="EM1061" s="151"/>
      <c r="EN1061" s="151"/>
      <c r="EO1061" s="151"/>
      <c r="EP1061" s="151"/>
      <c r="EQ1061" s="151"/>
      <c r="ER1061" s="151"/>
      <c r="ES1061" s="151"/>
      <c r="ET1061" s="151"/>
      <c r="EU1061" s="151"/>
      <c r="EV1061" s="151"/>
      <c r="EW1061" s="151"/>
      <c r="EX1061" s="151"/>
      <c r="EY1061" s="151"/>
      <c r="EZ1061" s="151"/>
      <c r="FA1061" s="151"/>
      <c r="FB1061" s="151"/>
      <c r="FC1061" s="151"/>
      <c r="FD1061" s="151"/>
      <c r="FE1061" s="151"/>
      <c r="FF1061" s="151"/>
      <c r="FG1061" s="151"/>
      <c r="FH1061" s="151"/>
      <c r="FI1061" s="151"/>
      <c r="FJ1061" s="151"/>
      <c r="FK1061" s="151"/>
      <c r="FL1061" s="151"/>
      <c r="FM1061" s="151"/>
      <c r="FN1061" s="151"/>
      <c r="FO1061" s="151"/>
      <c r="FP1061" s="151"/>
      <c r="FQ1061" s="151"/>
      <c r="FR1061" s="151"/>
      <c r="FS1061" s="151"/>
      <c r="FT1061" s="151"/>
      <c r="FU1061" s="151"/>
      <c r="FV1061" s="151"/>
      <c r="FW1061" s="151"/>
      <c r="FX1061" s="151"/>
      <c r="FY1061" s="151"/>
      <c r="FZ1061" s="151"/>
      <c r="GA1061" s="151"/>
      <c r="GB1061" s="151"/>
      <c r="GC1061" s="151"/>
      <c r="GD1061" s="151"/>
      <c r="GE1061" s="151"/>
      <c r="GF1061" s="151"/>
      <c r="GG1061" s="151"/>
      <c r="GH1061" s="151"/>
      <c r="GI1061" s="151"/>
      <c r="GJ1061" s="151"/>
      <c r="GK1061" s="151"/>
      <c r="GL1061" s="151"/>
      <c r="GM1061" s="151"/>
      <c r="GN1061" s="151"/>
      <c r="GO1061" s="151"/>
      <c r="GP1061" s="151"/>
      <c r="GQ1061" s="151"/>
      <c r="GR1061" s="151"/>
      <c r="GS1061" s="151"/>
      <c r="GT1061" s="151"/>
      <c r="GU1061" s="151"/>
      <c r="GV1061" s="151"/>
      <c r="GW1061" s="151"/>
      <c r="GX1061" s="151"/>
      <c r="GY1061" s="151"/>
      <c r="GZ1061" s="151"/>
      <c r="HA1061" s="151"/>
      <c r="HB1061" s="151"/>
      <c r="HC1061" s="151"/>
      <c r="HD1061" s="151"/>
      <c r="HE1061" s="151"/>
      <c r="HF1061" s="151"/>
      <c r="HG1061" s="151"/>
      <c r="HH1061" s="151"/>
      <c r="HI1061" s="151"/>
      <c r="HJ1061" s="151"/>
      <c r="HK1061" s="151"/>
      <c r="HL1061" s="151"/>
      <c r="HM1061" s="151"/>
      <c r="HN1061" s="151"/>
      <c r="HO1061" s="151"/>
      <c r="HP1061" s="151"/>
      <c r="HQ1061" s="151"/>
      <c r="HR1061" s="151"/>
      <c r="HS1061" s="151"/>
      <c r="HT1061" s="151"/>
      <c r="HU1061" s="151"/>
      <c r="HV1061" s="151"/>
      <c r="HW1061" s="151"/>
      <c r="HX1061" s="151"/>
      <c r="HY1061" s="151"/>
      <c r="HZ1061" s="151"/>
      <c r="IA1061" s="151"/>
      <c r="IB1061" s="151"/>
      <c r="IC1061" s="151"/>
      <c r="ID1061" s="151"/>
      <c r="IE1061" s="151"/>
      <c r="IF1061" s="151"/>
      <c r="IG1061" s="151"/>
      <c r="IH1061" s="151"/>
      <c r="II1061" s="151"/>
      <c r="IJ1061" s="151"/>
      <c r="IK1061" s="151"/>
      <c r="IL1061" s="151"/>
      <c r="IM1061" s="151"/>
      <c r="IN1061" s="151"/>
      <c r="IO1061" s="151"/>
      <c r="IP1061" s="151"/>
      <c r="IQ1061" s="151"/>
      <c r="IR1061" s="151"/>
      <c r="IS1061" s="151"/>
      <c r="IT1061" s="151"/>
      <c r="IU1061" s="151"/>
      <c r="IV1061" s="151"/>
    </row>
    <row r="1062" spans="1:256" s="308" customFormat="1" ht="63">
      <c r="A1062" s="742" t="s">
        <v>519</v>
      </c>
      <c r="B1062" s="743" t="s">
        <v>628</v>
      </c>
      <c r="C1062" s="744"/>
      <c r="D1062" s="745"/>
      <c r="E1062" s="746" t="s">
        <v>396</v>
      </c>
      <c r="F1062" s="746" t="s">
        <v>396</v>
      </c>
      <c r="G1062" s="746" t="s">
        <v>537</v>
      </c>
      <c r="H1062" s="747">
        <v>360</v>
      </c>
      <c r="I1062" s="556" t="s">
        <v>1452</v>
      </c>
      <c r="J1062" s="92"/>
      <c r="K1062" s="749"/>
      <c r="L1062" s="738">
        <v>7572.8</v>
      </c>
      <c r="M1062" s="738">
        <v>2140.9</v>
      </c>
      <c r="N1062" s="738">
        <v>592.6</v>
      </c>
      <c r="O1062" s="738">
        <f>P1062</f>
        <v>1556.6</v>
      </c>
      <c r="P1062" s="738">
        <v>1556.6</v>
      </c>
      <c r="Q1062" s="738"/>
      <c r="R1062" s="738">
        <f>S1062</f>
        <v>1613.2</v>
      </c>
      <c r="S1062" s="738">
        <v>1613.2</v>
      </c>
      <c r="T1062" s="738"/>
      <c r="U1062" s="738">
        <f>V1062</f>
        <v>1618</v>
      </c>
      <c r="V1062" s="738">
        <v>1618</v>
      </c>
      <c r="W1062" s="739"/>
    </row>
    <row r="1063" spans="1:256" s="308" customFormat="1" ht="78.75">
      <c r="A1063" s="742"/>
      <c r="B1063" s="743"/>
      <c r="C1063" s="744"/>
      <c r="D1063" s="745"/>
      <c r="E1063" s="746"/>
      <c r="F1063" s="746"/>
      <c r="G1063" s="746"/>
      <c r="H1063" s="748"/>
      <c r="I1063" s="558" t="s">
        <v>565</v>
      </c>
      <c r="J1063" s="345" t="s">
        <v>566</v>
      </c>
      <c r="K1063" s="745"/>
      <c r="L1063" s="738"/>
      <c r="M1063" s="738"/>
      <c r="N1063" s="738"/>
      <c r="O1063" s="738"/>
      <c r="P1063" s="738"/>
      <c r="Q1063" s="738"/>
      <c r="R1063" s="738"/>
      <c r="S1063" s="738"/>
      <c r="T1063" s="738"/>
      <c r="U1063" s="738"/>
      <c r="V1063" s="738"/>
      <c r="W1063" s="739"/>
    </row>
    <row r="1064" spans="1:256" s="307" customFormat="1">
      <c r="A1064" s="253" t="s">
        <v>20</v>
      </c>
      <c r="B1064" s="696" t="s">
        <v>1201</v>
      </c>
      <c r="C1064" s="696"/>
      <c r="D1064" s="696"/>
      <c r="E1064" s="696"/>
      <c r="F1064" s="696"/>
      <c r="G1064" s="696"/>
      <c r="H1064" s="696"/>
      <c r="I1064" s="696"/>
      <c r="J1064" s="696"/>
      <c r="K1064" s="696"/>
      <c r="L1064" s="488">
        <f t="shared" ref="L1064:W1064" si="510">SUM(L1065:L1065)</f>
        <v>1491.6</v>
      </c>
      <c r="M1064" s="488">
        <f t="shared" si="510"/>
        <v>1250.5999999999999</v>
      </c>
      <c r="N1064" s="488">
        <f t="shared" si="510"/>
        <v>178.8</v>
      </c>
      <c r="O1064" s="488">
        <f t="shared" si="510"/>
        <v>0</v>
      </c>
      <c r="P1064" s="488">
        <f t="shared" si="510"/>
        <v>0</v>
      </c>
      <c r="Q1064" s="488">
        <f t="shared" si="510"/>
        <v>0</v>
      </c>
      <c r="R1064" s="488">
        <f t="shared" si="510"/>
        <v>0</v>
      </c>
      <c r="S1064" s="488">
        <f t="shared" si="510"/>
        <v>0</v>
      </c>
      <c r="T1064" s="488">
        <f t="shared" si="510"/>
        <v>0</v>
      </c>
      <c r="U1064" s="488">
        <f t="shared" si="510"/>
        <v>0</v>
      </c>
      <c r="V1064" s="488">
        <f t="shared" si="510"/>
        <v>0</v>
      </c>
      <c r="W1064" s="489">
        <f t="shared" si="510"/>
        <v>0</v>
      </c>
    </row>
    <row r="1065" spans="1:256" s="310" customFormat="1" ht="141.75">
      <c r="A1065" s="406" t="s">
        <v>26</v>
      </c>
      <c r="B1065" s="551" t="s">
        <v>628</v>
      </c>
      <c r="C1065" s="447"/>
      <c r="D1065" s="447"/>
      <c r="E1065" s="80" t="s">
        <v>396</v>
      </c>
      <c r="F1065" s="80" t="s">
        <v>396</v>
      </c>
      <c r="G1065" s="80" t="s">
        <v>537</v>
      </c>
      <c r="H1065" s="12" t="s">
        <v>1519</v>
      </c>
      <c r="I1065" s="433" t="s">
        <v>1520</v>
      </c>
      <c r="J1065" s="589" t="s">
        <v>824</v>
      </c>
      <c r="K1065" s="447"/>
      <c r="L1065" s="15">
        <v>1491.6</v>
      </c>
      <c r="M1065" s="15">
        <v>1250.5999999999999</v>
      </c>
      <c r="N1065" s="15">
        <v>178.8</v>
      </c>
      <c r="O1065" s="15">
        <v>0</v>
      </c>
      <c r="P1065" s="15">
        <v>0</v>
      </c>
      <c r="Q1065" s="15">
        <v>0</v>
      </c>
      <c r="R1065" s="15">
        <v>0</v>
      </c>
      <c r="S1065" s="15">
        <v>0</v>
      </c>
      <c r="T1065" s="15">
        <v>0</v>
      </c>
      <c r="U1065" s="15">
        <v>0</v>
      </c>
      <c r="V1065" s="15">
        <v>0</v>
      </c>
      <c r="W1065" s="9">
        <v>0</v>
      </c>
    </row>
    <row r="1066" spans="1:256" s="307" customFormat="1" ht="31.5">
      <c r="A1066" s="38" t="s">
        <v>649</v>
      </c>
      <c r="B1066" s="39" t="s">
        <v>1522</v>
      </c>
      <c r="C1066" s="40"/>
      <c r="D1066" s="40"/>
      <c r="E1066" s="40"/>
      <c r="F1066" s="40"/>
      <c r="G1066" s="40"/>
      <c r="H1066" s="40"/>
      <c r="I1066" s="40"/>
      <c r="J1066" s="40"/>
      <c r="K1066" s="40" t="s">
        <v>66</v>
      </c>
      <c r="L1066" s="10">
        <f>SUM(L1067,L1078,L1080)</f>
        <v>8056.1</v>
      </c>
      <c r="M1066" s="10">
        <f t="shared" ref="M1066:W1066" si="511">SUM(M1067,M1078,M1080)</f>
        <v>3177.8</v>
      </c>
      <c r="N1066" s="10">
        <f t="shared" si="511"/>
        <v>2521.3000000000002</v>
      </c>
      <c r="O1066" s="10">
        <f t="shared" si="511"/>
        <v>2786.5</v>
      </c>
      <c r="P1066" s="10">
        <f t="shared" si="511"/>
        <v>2786.5</v>
      </c>
      <c r="Q1066" s="10">
        <f t="shared" si="511"/>
        <v>0</v>
      </c>
      <c r="R1066" s="10">
        <f t="shared" si="511"/>
        <v>2887.9</v>
      </c>
      <c r="S1066" s="10">
        <f t="shared" si="511"/>
        <v>2887.9</v>
      </c>
      <c r="T1066" s="10">
        <f t="shared" si="511"/>
        <v>0</v>
      </c>
      <c r="U1066" s="10">
        <f t="shared" si="511"/>
        <v>2899</v>
      </c>
      <c r="V1066" s="10">
        <f t="shared" si="511"/>
        <v>2899</v>
      </c>
      <c r="W1066" s="10">
        <f t="shared" si="511"/>
        <v>0</v>
      </c>
    </row>
    <row r="1067" spans="1:256" ht="15.75" customHeight="1">
      <c r="A1067" s="136" t="s">
        <v>9</v>
      </c>
      <c r="B1067" s="350" t="s">
        <v>71</v>
      </c>
      <c r="C1067" s="351"/>
      <c r="D1067" s="351"/>
      <c r="E1067" s="351"/>
      <c r="F1067" s="351"/>
      <c r="G1067" s="351"/>
      <c r="H1067" s="351"/>
      <c r="I1067" s="351"/>
      <c r="J1067" s="351"/>
      <c r="K1067" s="352"/>
      <c r="L1067" s="137">
        <f>SUM(L1068,L1071)</f>
        <v>1362.5</v>
      </c>
      <c r="M1067" s="137">
        <f t="shared" ref="M1067:W1067" si="512">SUM(M1068,M1071)</f>
        <v>895</v>
      </c>
      <c r="N1067" s="137">
        <f t="shared" si="512"/>
        <v>238.5</v>
      </c>
      <c r="O1067" s="137">
        <f t="shared" si="512"/>
        <v>291.5</v>
      </c>
      <c r="P1067" s="137">
        <f t="shared" si="512"/>
        <v>291.5</v>
      </c>
      <c r="Q1067" s="137">
        <f t="shared" si="512"/>
        <v>0</v>
      </c>
      <c r="R1067" s="137">
        <f t="shared" si="512"/>
        <v>302.10000000000002</v>
      </c>
      <c r="S1067" s="137">
        <f t="shared" si="512"/>
        <v>302.10000000000002</v>
      </c>
      <c r="T1067" s="137">
        <f t="shared" si="512"/>
        <v>0</v>
      </c>
      <c r="U1067" s="137">
        <f t="shared" si="512"/>
        <v>303.3</v>
      </c>
      <c r="V1067" s="137">
        <f t="shared" si="512"/>
        <v>303.3</v>
      </c>
      <c r="W1067" s="137">
        <f t="shared" si="512"/>
        <v>0</v>
      </c>
      <c r="X1067" s="138"/>
      <c r="Y1067" s="138"/>
      <c r="Z1067" s="138"/>
      <c r="AA1067" s="138"/>
      <c r="AB1067" s="138"/>
      <c r="AC1067" s="138"/>
      <c r="AD1067" s="138"/>
      <c r="AE1067" s="138"/>
      <c r="AF1067" s="138"/>
      <c r="AG1067" s="138"/>
      <c r="AH1067" s="138"/>
      <c r="AI1067" s="138"/>
      <c r="AJ1067" s="138"/>
      <c r="AK1067" s="138"/>
      <c r="AL1067" s="138"/>
      <c r="AM1067" s="138"/>
      <c r="AN1067" s="138"/>
      <c r="AO1067" s="138"/>
      <c r="AP1067" s="138"/>
      <c r="AQ1067" s="138"/>
      <c r="AR1067" s="138"/>
      <c r="AS1067" s="138"/>
      <c r="AT1067" s="138"/>
      <c r="AU1067" s="138"/>
      <c r="AV1067" s="138"/>
      <c r="AW1067" s="138"/>
      <c r="AX1067" s="138"/>
      <c r="AY1067" s="138"/>
      <c r="AZ1067" s="138"/>
      <c r="BA1067" s="138"/>
      <c r="BB1067" s="138"/>
      <c r="BC1067" s="138"/>
      <c r="BD1067" s="138"/>
      <c r="BE1067" s="138"/>
      <c r="BF1067" s="138"/>
      <c r="BG1067" s="138"/>
      <c r="BH1067" s="138"/>
      <c r="BI1067" s="138"/>
      <c r="BJ1067" s="138"/>
      <c r="BK1067" s="138"/>
      <c r="BL1067" s="138"/>
      <c r="BM1067" s="138"/>
      <c r="BN1067" s="138"/>
      <c r="BO1067" s="138"/>
      <c r="BP1067" s="138"/>
      <c r="BQ1067" s="138"/>
      <c r="BR1067" s="138"/>
      <c r="BS1067" s="138"/>
      <c r="BT1067" s="138"/>
      <c r="BU1067" s="138"/>
      <c r="BV1067" s="138"/>
      <c r="BW1067" s="138"/>
      <c r="BX1067" s="138"/>
      <c r="BY1067" s="138"/>
      <c r="BZ1067" s="138"/>
      <c r="CA1067" s="138"/>
      <c r="CB1067" s="138"/>
      <c r="CC1067" s="138"/>
      <c r="CD1067" s="138"/>
      <c r="CE1067" s="138"/>
      <c r="CF1067" s="138"/>
      <c r="CG1067" s="138"/>
      <c r="CH1067" s="138"/>
      <c r="CI1067" s="138"/>
      <c r="CJ1067" s="138"/>
      <c r="CK1067" s="138"/>
      <c r="CL1067" s="138"/>
      <c r="CM1067" s="138"/>
      <c r="CN1067" s="138"/>
      <c r="CO1067" s="138"/>
      <c r="CP1067" s="138"/>
      <c r="CQ1067" s="138"/>
      <c r="CR1067" s="138"/>
      <c r="CS1067" s="138"/>
      <c r="CT1067" s="138"/>
      <c r="CU1067" s="138"/>
      <c r="CV1067" s="138"/>
      <c r="CW1067" s="138"/>
      <c r="CX1067" s="138"/>
      <c r="CY1067" s="138"/>
      <c r="CZ1067" s="138"/>
      <c r="DA1067" s="138"/>
      <c r="DB1067" s="138"/>
      <c r="DC1067" s="138"/>
      <c r="DD1067" s="138"/>
      <c r="DE1067" s="138"/>
      <c r="DF1067" s="138"/>
      <c r="DG1067" s="138"/>
      <c r="DH1067" s="138"/>
      <c r="DI1067" s="138"/>
      <c r="DJ1067" s="138"/>
      <c r="DK1067" s="138"/>
      <c r="DL1067" s="138"/>
      <c r="DM1067" s="138"/>
      <c r="DN1067" s="138"/>
      <c r="DO1067" s="138"/>
      <c r="DP1067" s="138"/>
      <c r="DQ1067" s="138"/>
      <c r="DR1067" s="138"/>
      <c r="DS1067" s="138"/>
      <c r="DT1067" s="138"/>
      <c r="DU1067" s="138"/>
      <c r="DV1067" s="138"/>
      <c r="DW1067" s="138"/>
      <c r="DX1067" s="138"/>
      <c r="DY1067" s="138"/>
      <c r="DZ1067" s="138"/>
      <c r="EA1067" s="138"/>
      <c r="EB1067" s="138"/>
      <c r="EC1067" s="138"/>
      <c r="ED1067" s="138"/>
      <c r="EE1067" s="138"/>
      <c r="EF1067" s="138"/>
      <c r="EG1067" s="138"/>
      <c r="EH1067" s="138"/>
      <c r="EI1067" s="138"/>
      <c r="EJ1067" s="138"/>
      <c r="EK1067" s="138"/>
      <c r="EL1067" s="138"/>
      <c r="EM1067" s="138"/>
      <c r="EN1067" s="138"/>
      <c r="EO1067" s="138"/>
      <c r="EP1067" s="138"/>
      <c r="EQ1067" s="138"/>
      <c r="ER1067" s="138"/>
      <c r="ES1067" s="138"/>
      <c r="ET1067" s="138"/>
      <c r="EU1067" s="138"/>
      <c r="EV1067" s="138"/>
      <c r="EW1067" s="138"/>
      <c r="EX1067" s="138"/>
      <c r="EY1067" s="138"/>
      <c r="EZ1067" s="138"/>
      <c r="FA1067" s="138"/>
      <c r="FB1067" s="138"/>
      <c r="FC1067" s="138"/>
      <c r="FD1067" s="138"/>
      <c r="FE1067" s="138"/>
      <c r="FF1067" s="138"/>
      <c r="FG1067" s="138"/>
      <c r="FH1067" s="138"/>
      <c r="FI1067" s="138"/>
      <c r="FJ1067" s="138"/>
      <c r="FK1067" s="138"/>
      <c r="FL1067" s="138"/>
      <c r="FM1067" s="138"/>
      <c r="FN1067" s="138"/>
      <c r="FO1067" s="138"/>
      <c r="FP1067" s="138"/>
      <c r="FQ1067" s="138"/>
      <c r="FR1067" s="138"/>
      <c r="FS1067" s="138"/>
      <c r="FT1067" s="138"/>
      <c r="FU1067" s="138"/>
      <c r="FV1067" s="138"/>
      <c r="FW1067" s="138"/>
      <c r="FX1067" s="138"/>
      <c r="FY1067" s="138"/>
      <c r="FZ1067" s="138"/>
      <c r="GA1067" s="138"/>
      <c r="GB1067" s="138"/>
      <c r="GC1067" s="138"/>
      <c r="GD1067" s="138"/>
      <c r="GE1067" s="138"/>
      <c r="GF1067" s="138"/>
      <c r="GG1067" s="138"/>
      <c r="GH1067" s="138"/>
      <c r="GI1067" s="138"/>
      <c r="GJ1067" s="138"/>
      <c r="GK1067" s="138"/>
      <c r="GL1067" s="138"/>
      <c r="GM1067" s="138"/>
      <c r="GN1067" s="138"/>
      <c r="GO1067" s="138"/>
      <c r="GP1067" s="138"/>
      <c r="GQ1067" s="138"/>
      <c r="GR1067" s="138"/>
      <c r="GS1067" s="138"/>
      <c r="GT1067" s="138"/>
      <c r="GU1067" s="138"/>
      <c r="GV1067" s="138"/>
      <c r="GW1067" s="138"/>
      <c r="GX1067" s="138"/>
      <c r="GY1067" s="138"/>
      <c r="GZ1067" s="138"/>
      <c r="HA1067" s="138"/>
      <c r="HB1067" s="138"/>
      <c r="HC1067" s="138"/>
      <c r="HD1067" s="138"/>
      <c r="HE1067" s="138"/>
      <c r="HF1067" s="138"/>
      <c r="HG1067" s="138"/>
      <c r="HH1067" s="138"/>
      <c r="HI1067" s="138"/>
      <c r="HJ1067" s="138"/>
      <c r="HK1067" s="138"/>
      <c r="HL1067" s="138"/>
      <c r="HM1067" s="138"/>
      <c r="HN1067" s="138"/>
      <c r="HO1067" s="138"/>
      <c r="HP1067" s="138"/>
      <c r="HQ1067" s="138"/>
      <c r="HR1067" s="138"/>
      <c r="HS1067" s="138"/>
      <c r="HT1067" s="138"/>
      <c r="HU1067" s="138"/>
      <c r="HV1067" s="138"/>
      <c r="HW1067" s="138"/>
      <c r="HX1067" s="138"/>
      <c r="HY1067" s="138"/>
      <c r="HZ1067" s="138"/>
      <c r="IA1067" s="138"/>
      <c r="IB1067" s="138"/>
      <c r="IC1067" s="138"/>
      <c r="ID1067" s="138"/>
      <c r="IE1067" s="138"/>
      <c r="IF1067" s="138"/>
      <c r="IG1067" s="138"/>
      <c r="IH1067" s="138"/>
      <c r="II1067" s="138"/>
      <c r="IJ1067" s="138"/>
      <c r="IK1067" s="138"/>
      <c r="IL1067" s="138"/>
      <c r="IM1067" s="138"/>
      <c r="IN1067" s="138"/>
      <c r="IO1067" s="138"/>
      <c r="IP1067" s="138"/>
      <c r="IQ1067" s="138"/>
      <c r="IR1067" s="138"/>
      <c r="IS1067" s="138"/>
      <c r="IT1067" s="138"/>
      <c r="IU1067" s="138"/>
      <c r="IV1067" s="138"/>
    </row>
    <row r="1068" spans="1:256" s="29" customFormat="1">
      <c r="A1068" s="154" t="s">
        <v>58</v>
      </c>
      <c r="B1068" s="168"/>
      <c r="C1068" s="194"/>
      <c r="D1068" s="147"/>
      <c r="E1068" s="145"/>
      <c r="F1068" s="145"/>
      <c r="G1068" s="214"/>
      <c r="H1068" s="145"/>
      <c r="I1068" s="184"/>
      <c r="J1068" s="146"/>
      <c r="K1068" s="147"/>
      <c r="L1068" s="149">
        <f>SUM(L1069:L1070)</f>
        <v>1042.3</v>
      </c>
      <c r="M1068" s="149">
        <f t="shared" ref="M1068:W1068" si="513">SUM(M1069:M1070)</f>
        <v>0</v>
      </c>
      <c r="N1068" s="149">
        <f t="shared" si="513"/>
        <v>0</v>
      </c>
      <c r="O1068" s="149">
        <f t="shared" si="513"/>
        <v>0</v>
      </c>
      <c r="P1068" s="149">
        <f t="shared" si="513"/>
        <v>0</v>
      </c>
      <c r="Q1068" s="149">
        <f t="shared" si="513"/>
        <v>0</v>
      </c>
      <c r="R1068" s="149">
        <f t="shared" si="513"/>
        <v>0</v>
      </c>
      <c r="S1068" s="149">
        <f t="shared" si="513"/>
        <v>0</v>
      </c>
      <c r="T1068" s="149">
        <f t="shared" si="513"/>
        <v>0</v>
      </c>
      <c r="U1068" s="149">
        <f t="shared" si="513"/>
        <v>0</v>
      </c>
      <c r="V1068" s="149">
        <f t="shared" si="513"/>
        <v>0</v>
      </c>
      <c r="W1068" s="149">
        <f t="shared" si="513"/>
        <v>0</v>
      </c>
      <c r="X1068" s="151"/>
      <c r="Y1068" s="151"/>
      <c r="Z1068" s="151"/>
      <c r="AA1068" s="151"/>
      <c r="AB1068" s="151"/>
      <c r="AC1068" s="151"/>
      <c r="AD1068" s="151"/>
      <c r="AE1068" s="151"/>
      <c r="AF1068" s="151"/>
      <c r="AG1068" s="151"/>
      <c r="AH1068" s="151"/>
      <c r="AI1068" s="151"/>
      <c r="AJ1068" s="151"/>
      <c r="AK1068" s="151"/>
      <c r="AL1068" s="151"/>
      <c r="AM1068" s="151"/>
      <c r="AN1068" s="151"/>
      <c r="AO1068" s="151"/>
      <c r="AP1068" s="151"/>
      <c r="AQ1068" s="151"/>
      <c r="AR1068" s="151"/>
      <c r="AS1068" s="151"/>
      <c r="AT1068" s="151"/>
      <c r="AU1068" s="151"/>
      <c r="AV1068" s="151"/>
      <c r="AW1068" s="151"/>
      <c r="AX1068" s="151"/>
      <c r="AY1068" s="151"/>
      <c r="AZ1068" s="151"/>
      <c r="BA1068" s="151"/>
      <c r="BB1068" s="151"/>
      <c r="BC1068" s="151"/>
      <c r="BD1068" s="151"/>
      <c r="BE1068" s="151"/>
      <c r="BF1068" s="151"/>
      <c r="BG1068" s="151"/>
      <c r="BH1068" s="151"/>
      <c r="BI1068" s="151"/>
      <c r="BJ1068" s="151"/>
      <c r="BK1068" s="151"/>
      <c r="BL1068" s="151"/>
      <c r="BM1068" s="151"/>
      <c r="BN1068" s="151"/>
      <c r="BO1068" s="151"/>
      <c r="BP1068" s="151"/>
      <c r="BQ1068" s="151"/>
      <c r="BR1068" s="151"/>
      <c r="BS1068" s="151"/>
      <c r="BT1068" s="151"/>
      <c r="BU1068" s="151"/>
      <c r="BV1068" s="151"/>
      <c r="BW1068" s="151"/>
      <c r="BX1068" s="151"/>
      <c r="BY1068" s="151"/>
      <c r="BZ1068" s="151"/>
      <c r="CA1068" s="151"/>
      <c r="CB1068" s="151"/>
      <c r="CC1068" s="151"/>
      <c r="CD1068" s="151"/>
      <c r="CE1068" s="151"/>
      <c r="CF1068" s="151"/>
      <c r="CG1068" s="151"/>
      <c r="CH1068" s="151"/>
      <c r="CI1068" s="151"/>
      <c r="CJ1068" s="151"/>
      <c r="CK1068" s="151"/>
      <c r="CL1068" s="151"/>
      <c r="CM1068" s="151"/>
      <c r="CN1068" s="151"/>
      <c r="CO1068" s="151"/>
      <c r="CP1068" s="151"/>
      <c r="CQ1068" s="151"/>
      <c r="CR1068" s="151"/>
      <c r="CS1068" s="151"/>
      <c r="CT1068" s="151"/>
      <c r="CU1068" s="151"/>
      <c r="CV1068" s="151"/>
      <c r="CW1068" s="151"/>
      <c r="CX1068" s="151"/>
      <c r="CY1068" s="151"/>
      <c r="CZ1068" s="151"/>
      <c r="DA1068" s="151"/>
      <c r="DB1068" s="151"/>
      <c r="DC1068" s="151"/>
      <c r="DD1068" s="151"/>
      <c r="DE1068" s="151"/>
      <c r="DF1068" s="151"/>
      <c r="DG1068" s="151"/>
      <c r="DH1068" s="151"/>
      <c r="DI1068" s="151"/>
      <c r="DJ1068" s="151"/>
      <c r="DK1068" s="151"/>
      <c r="DL1068" s="151"/>
      <c r="DM1068" s="151"/>
      <c r="DN1068" s="151"/>
      <c r="DO1068" s="151"/>
      <c r="DP1068" s="151"/>
      <c r="DQ1068" s="151"/>
      <c r="DR1068" s="151"/>
      <c r="DS1068" s="151"/>
      <c r="DT1068" s="151"/>
      <c r="DU1068" s="151"/>
      <c r="DV1068" s="151"/>
      <c r="DW1068" s="151"/>
      <c r="DX1068" s="151"/>
      <c r="DY1068" s="151"/>
      <c r="DZ1068" s="151"/>
      <c r="EA1068" s="151"/>
      <c r="EB1068" s="151"/>
      <c r="EC1068" s="151"/>
      <c r="ED1068" s="151"/>
      <c r="EE1068" s="151"/>
      <c r="EF1068" s="151"/>
      <c r="EG1068" s="151"/>
      <c r="EH1068" s="151"/>
      <c r="EI1068" s="151"/>
      <c r="EJ1068" s="151"/>
      <c r="EK1068" s="151"/>
      <c r="EL1068" s="151"/>
      <c r="EM1068" s="151"/>
      <c r="EN1068" s="151"/>
      <c r="EO1068" s="151"/>
      <c r="EP1068" s="151"/>
      <c r="EQ1068" s="151"/>
      <c r="ER1068" s="151"/>
      <c r="ES1068" s="151"/>
      <c r="ET1068" s="151"/>
      <c r="EU1068" s="151"/>
      <c r="EV1068" s="151"/>
      <c r="EW1068" s="151"/>
      <c r="EX1068" s="151"/>
      <c r="EY1068" s="151"/>
      <c r="EZ1068" s="151"/>
      <c r="FA1068" s="151"/>
      <c r="FB1068" s="151"/>
      <c r="FC1068" s="151"/>
      <c r="FD1068" s="151"/>
      <c r="FE1068" s="151"/>
      <c r="FF1068" s="151"/>
      <c r="FG1068" s="151"/>
      <c r="FH1068" s="151"/>
      <c r="FI1068" s="151"/>
      <c r="FJ1068" s="151"/>
      <c r="FK1068" s="151"/>
      <c r="FL1068" s="151"/>
      <c r="FM1068" s="151"/>
      <c r="FN1068" s="151"/>
      <c r="FO1068" s="151"/>
      <c r="FP1068" s="151"/>
      <c r="FQ1068" s="151"/>
      <c r="FR1068" s="151"/>
      <c r="FS1068" s="151"/>
      <c r="FT1068" s="151"/>
      <c r="FU1068" s="151"/>
      <c r="FV1068" s="151"/>
      <c r="FW1068" s="151"/>
      <c r="FX1068" s="151"/>
      <c r="FY1068" s="151"/>
      <c r="FZ1068" s="151"/>
      <c r="GA1068" s="151"/>
      <c r="GB1068" s="151"/>
      <c r="GC1068" s="151"/>
      <c r="GD1068" s="151"/>
      <c r="GE1068" s="151"/>
      <c r="GF1068" s="151"/>
      <c r="GG1068" s="151"/>
      <c r="GH1068" s="151"/>
      <c r="GI1068" s="151"/>
      <c r="GJ1068" s="151"/>
      <c r="GK1068" s="151"/>
      <c r="GL1068" s="151"/>
      <c r="GM1068" s="151"/>
      <c r="GN1068" s="151"/>
      <c r="GO1068" s="151"/>
      <c r="GP1068" s="151"/>
      <c r="GQ1068" s="151"/>
      <c r="GR1068" s="151"/>
      <c r="GS1068" s="151"/>
      <c r="GT1068" s="151"/>
      <c r="GU1068" s="151"/>
      <c r="GV1068" s="151"/>
      <c r="GW1068" s="151"/>
      <c r="GX1068" s="151"/>
      <c r="GY1068" s="151"/>
      <c r="GZ1068" s="151"/>
      <c r="HA1068" s="151"/>
      <c r="HB1068" s="151"/>
      <c r="HC1068" s="151"/>
      <c r="HD1068" s="151"/>
      <c r="HE1068" s="151"/>
      <c r="HF1068" s="151"/>
      <c r="HG1068" s="151"/>
      <c r="HH1068" s="151"/>
      <c r="HI1068" s="151"/>
      <c r="HJ1068" s="151"/>
      <c r="HK1068" s="151"/>
      <c r="HL1068" s="151"/>
      <c r="HM1068" s="151"/>
      <c r="HN1068" s="151"/>
      <c r="HO1068" s="151"/>
      <c r="HP1068" s="151"/>
      <c r="HQ1068" s="151"/>
      <c r="HR1068" s="151"/>
      <c r="HS1068" s="151"/>
      <c r="HT1068" s="151"/>
      <c r="HU1068" s="151"/>
      <c r="HV1068" s="151"/>
      <c r="HW1068" s="151"/>
      <c r="HX1068" s="151"/>
      <c r="HY1068" s="151"/>
      <c r="HZ1068" s="151"/>
      <c r="IA1068" s="151"/>
      <c r="IB1068" s="151"/>
      <c r="IC1068" s="151"/>
      <c r="ID1068" s="151"/>
      <c r="IE1068" s="151"/>
      <c r="IF1068" s="151"/>
      <c r="IG1068" s="151"/>
      <c r="IH1068" s="151"/>
      <c r="II1068" s="151"/>
      <c r="IJ1068" s="151"/>
      <c r="IK1068" s="151"/>
      <c r="IL1068" s="151"/>
      <c r="IM1068" s="151"/>
      <c r="IN1068" s="151"/>
      <c r="IO1068" s="151"/>
      <c r="IP1068" s="151"/>
      <c r="IQ1068" s="151"/>
      <c r="IR1068" s="151"/>
      <c r="IS1068" s="151"/>
      <c r="IT1068" s="151"/>
      <c r="IU1068" s="151"/>
      <c r="IV1068" s="151"/>
    </row>
    <row r="1069" spans="1:256" s="279" customFormat="1" ht="346.5">
      <c r="A1069" s="406" t="s">
        <v>10</v>
      </c>
      <c r="B1069" s="433" t="s">
        <v>72</v>
      </c>
      <c r="C1069" s="390"/>
      <c r="D1069" s="390"/>
      <c r="E1069" s="421" t="s">
        <v>104</v>
      </c>
      <c r="F1069" s="421" t="s">
        <v>119</v>
      </c>
      <c r="G1069" s="421">
        <v>7770100190</v>
      </c>
      <c r="H1069" s="396">
        <v>100</v>
      </c>
      <c r="I1069" s="232" t="s">
        <v>1587</v>
      </c>
      <c r="J1069" s="65" t="s">
        <v>1588</v>
      </c>
      <c r="K1069" s="390"/>
      <c r="L1069" s="15">
        <v>1022.9</v>
      </c>
      <c r="M1069" s="15"/>
      <c r="N1069" s="15"/>
      <c r="O1069" s="15">
        <f>SUM(P1069:Q1069)</f>
        <v>0</v>
      </c>
      <c r="P1069" s="15"/>
      <c r="Q1069" s="15"/>
      <c r="R1069" s="15">
        <f>SUM(S1069:T1069)</f>
        <v>0</v>
      </c>
      <c r="S1069" s="15"/>
      <c r="T1069" s="15"/>
      <c r="U1069" s="15">
        <f>SUM(V1069:W1069)</f>
        <v>0</v>
      </c>
      <c r="V1069" s="15"/>
      <c r="W1069" s="9"/>
    </row>
    <row r="1070" spans="1:256" s="279" customFormat="1" ht="315">
      <c r="A1070" s="406" t="s">
        <v>11</v>
      </c>
      <c r="B1070" s="433" t="s">
        <v>73</v>
      </c>
      <c r="C1070" s="454"/>
      <c r="D1070" s="420"/>
      <c r="E1070" s="421" t="s">
        <v>103</v>
      </c>
      <c r="F1070" s="421" t="s">
        <v>92</v>
      </c>
      <c r="G1070" s="421" t="s">
        <v>984</v>
      </c>
      <c r="H1070" s="396">
        <v>200</v>
      </c>
      <c r="I1070" s="232" t="s">
        <v>1589</v>
      </c>
      <c r="J1070" s="65" t="s">
        <v>1590</v>
      </c>
      <c r="K1070" s="420"/>
      <c r="L1070" s="15">
        <v>19.399999999999999</v>
      </c>
      <c r="M1070" s="15"/>
      <c r="N1070" s="15"/>
      <c r="O1070" s="15">
        <f>SUM(P1070:Q1070)</f>
        <v>0</v>
      </c>
      <c r="P1070" s="15"/>
      <c r="Q1070" s="15"/>
      <c r="R1070" s="15">
        <f>SUM(S1070:T1070)</f>
        <v>0</v>
      </c>
      <c r="S1070" s="15"/>
      <c r="T1070" s="15"/>
      <c r="U1070" s="15">
        <f>SUM(V1070:W1070)</f>
        <v>0</v>
      </c>
      <c r="V1070" s="15"/>
      <c r="W1070" s="9"/>
    </row>
    <row r="1071" spans="1:256" s="29" customFormat="1">
      <c r="A1071" s="154" t="s">
        <v>77</v>
      </c>
      <c r="B1071" s="168"/>
      <c r="C1071" s="194"/>
      <c r="D1071" s="147"/>
      <c r="E1071" s="145"/>
      <c r="F1071" s="145"/>
      <c r="G1071" s="214"/>
      <c r="H1071" s="145"/>
      <c r="I1071" s="184"/>
      <c r="J1071" s="146"/>
      <c r="K1071" s="147"/>
      <c r="L1071" s="149">
        <f>SUM(L1072)</f>
        <v>320.2</v>
      </c>
      <c r="M1071" s="149">
        <f t="shared" ref="M1071:W1071" si="514">SUM(M1072)</f>
        <v>895</v>
      </c>
      <c r="N1071" s="149">
        <f t="shared" si="514"/>
        <v>238.5</v>
      </c>
      <c r="O1071" s="149">
        <f t="shared" si="514"/>
        <v>291.5</v>
      </c>
      <c r="P1071" s="149">
        <f t="shared" si="514"/>
        <v>291.5</v>
      </c>
      <c r="Q1071" s="149">
        <f t="shared" si="514"/>
        <v>0</v>
      </c>
      <c r="R1071" s="149">
        <f t="shared" si="514"/>
        <v>302.10000000000002</v>
      </c>
      <c r="S1071" s="149">
        <f t="shared" si="514"/>
        <v>302.10000000000002</v>
      </c>
      <c r="T1071" s="149">
        <f t="shared" si="514"/>
        <v>0</v>
      </c>
      <c r="U1071" s="149">
        <f t="shared" si="514"/>
        <v>303.3</v>
      </c>
      <c r="V1071" s="149">
        <f t="shared" si="514"/>
        <v>303.3</v>
      </c>
      <c r="W1071" s="150">
        <f t="shared" si="514"/>
        <v>0</v>
      </c>
      <c r="X1071" s="151"/>
      <c r="Y1071" s="151"/>
      <c r="Z1071" s="151"/>
      <c r="AA1071" s="151"/>
      <c r="AB1071" s="151"/>
      <c r="AC1071" s="151"/>
      <c r="AD1071" s="151"/>
      <c r="AE1071" s="151"/>
      <c r="AF1071" s="151"/>
      <c r="AG1071" s="151"/>
      <c r="AH1071" s="151"/>
      <c r="AI1071" s="151"/>
      <c r="AJ1071" s="151"/>
      <c r="AK1071" s="151"/>
      <c r="AL1071" s="151"/>
      <c r="AM1071" s="151"/>
      <c r="AN1071" s="151"/>
      <c r="AO1071" s="151"/>
      <c r="AP1071" s="151"/>
      <c r="AQ1071" s="151"/>
      <c r="AR1071" s="151"/>
      <c r="AS1071" s="151"/>
      <c r="AT1071" s="151"/>
      <c r="AU1071" s="151"/>
      <c r="AV1071" s="151"/>
      <c r="AW1071" s="151"/>
      <c r="AX1071" s="151"/>
      <c r="AY1071" s="151"/>
      <c r="AZ1071" s="151"/>
      <c r="BA1071" s="151"/>
      <c r="BB1071" s="151"/>
      <c r="BC1071" s="151"/>
      <c r="BD1071" s="151"/>
      <c r="BE1071" s="151"/>
      <c r="BF1071" s="151"/>
      <c r="BG1071" s="151"/>
      <c r="BH1071" s="151"/>
      <c r="BI1071" s="151"/>
      <c r="BJ1071" s="151"/>
      <c r="BK1071" s="151"/>
      <c r="BL1071" s="151"/>
      <c r="BM1071" s="151"/>
      <c r="BN1071" s="151"/>
      <c r="BO1071" s="151"/>
      <c r="BP1071" s="151"/>
      <c r="BQ1071" s="151"/>
      <c r="BR1071" s="151"/>
      <c r="BS1071" s="151"/>
      <c r="BT1071" s="151"/>
      <c r="BU1071" s="151"/>
      <c r="BV1071" s="151"/>
      <c r="BW1071" s="151"/>
      <c r="BX1071" s="151"/>
      <c r="BY1071" s="151"/>
      <c r="BZ1071" s="151"/>
      <c r="CA1071" s="151"/>
      <c r="CB1071" s="151"/>
      <c r="CC1071" s="151"/>
      <c r="CD1071" s="151"/>
      <c r="CE1071" s="151"/>
      <c r="CF1071" s="151"/>
      <c r="CG1071" s="151"/>
      <c r="CH1071" s="151"/>
      <c r="CI1071" s="151"/>
      <c r="CJ1071" s="151"/>
      <c r="CK1071" s="151"/>
      <c r="CL1071" s="151"/>
      <c r="CM1071" s="151"/>
      <c r="CN1071" s="151"/>
      <c r="CO1071" s="151"/>
      <c r="CP1071" s="151"/>
      <c r="CQ1071" s="151"/>
      <c r="CR1071" s="151"/>
      <c r="CS1071" s="151"/>
      <c r="CT1071" s="151"/>
      <c r="CU1071" s="151"/>
      <c r="CV1071" s="151"/>
      <c r="CW1071" s="151"/>
      <c r="CX1071" s="151"/>
      <c r="CY1071" s="151"/>
      <c r="CZ1071" s="151"/>
      <c r="DA1071" s="151"/>
      <c r="DB1071" s="151"/>
      <c r="DC1071" s="151"/>
      <c r="DD1071" s="151"/>
      <c r="DE1071" s="151"/>
      <c r="DF1071" s="151"/>
      <c r="DG1071" s="151"/>
      <c r="DH1071" s="151"/>
      <c r="DI1071" s="151"/>
      <c r="DJ1071" s="151"/>
      <c r="DK1071" s="151"/>
      <c r="DL1071" s="151"/>
      <c r="DM1071" s="151"/>
      <c r="DN1071" s="151"/>
      <c r="DO1071" s="151"/>
      <c r="DP1071" s="151"/>
      <c r="DQ1071" s="151"/>
      <c r="DR1071" s="151"/>
      <c r="DS1071" s="151"/>
      <c r="DT1071" s="151"/>
      <c r="DU1071" s="151"/>
      <c r="DV1071" s="151"/>
      <c r="DW1071" s="151"/>
      <c r="DX1071" s="151"/>
      <c r="DY1071" s="151"/>
      <c r="DZ1071" s="151"/>
      <c r="EA1071" s="151"/>
      <c r="EB1071" s="151"/>
      <c r="EC1071" s="151"/>
      <c r="ED1071" s="151"/>
      <c r="EE1071" s="151"/>
      <c r="EF1071" s="151"/>
      <c r="EG1071" s="151"/>
      <c r="EH1071" s="151"/>
      <c r="EI1071" s="151"/>
      <c r="EJ1071" s="151"/>
      <c r="EK1071" s="151"/>
      <c r="EL1071" s="151"/>
      <c r="EM1071" s="151"/>
      <c r="EN1071" s="151"/>
      <c r="EO1071" s="151"/>
      <c r="EP1071" s="151"/>
      <c r="EQ1071" s="151"/>
      <c r="ER1071" s="151"/>
      <c r="ES1071" s="151"/>
      <c r="ET1071" s="151"/>
      <c r="EU1071" s="151"/>
      <c r="EV1071" s="151"/>
      <c r="EW1071" s="151"/>
      <c r="EX1071" s="151"/>
      <c r="EY1071" s="151"/>
      <c r="EZ1071" s="151"/>
      <c r="FA1071" s="151"/>
      <c r="FB1071" s="151"/>
      <c r="FC1071" s="151"/>
      <c r="FD1071" s="151"/>
      <c r="FE1071" s="151"/>
      <c r="FF1071" s="151"/>
      <c r="FG1071" s="151"/>
      <c r="FH1071" s="151"/>
      <c r="FI1071" s="151"/>
      <c r="FJ1071" s="151"/>
      <c r="FK1071" s="151"/>
      <c r="FL1071" s="151"/>
      <c r="FM1071" s="151"/>
      <c r="FN1071" s="151"/>
      <c r="FO1071" s="151"/>
      <c r="FP1071" s="151"/>
      <c r="FQ1071" s="151"/>
      <c r="FR1071" s="151"/>
      <c r="FS1071" s="151"/>
      <c r="FT1071" s="151"/>
      <c r="FU1071" s="151"/>
      <c r="FV1071" s="151"/>
      <c r="FW1071" s="151"/>
      <c r="FX1071" s="151"/>
      <c r="FY1071" s="151"/>
      <c r="FZ1071" s="151"/>
      <c r="GA1071" s="151"/>
      <c r="GB1071" s="151"/>
      <c r="GC1071" s="151"/>
      <c r="GD1071" s="151"/>
      <c r="GE1071" s="151"/>
      <c r="GF1071" s="151"/>
      <c r="GG1071" s="151"/>
      <c r="GH1071" s="151"/>
      <c r="GI1071" s="151"/>
      <c r="GJ1071" s="151"/>
      <c r="GK1071" s="151"/>
      <c r="GL1071" s="151"/>
      <c r="GM1071" s="151"/>
      <c r="GN1071" s="151"/>
      <c r="GO1071" s="151"/>
      <c r="GP1071" s="151"/>
      <c r="GQ1071" s="151"/>
      <c r="GR1071" s="151"/>
      <c r="GS1071" s="151"/>
      <c r="GT1071" s="151"/>
      <c r="GU1071" s="151"/>
      <c r="GV1071" s="151"/>
      <c r="GW1071" s="151"/>
      <c r="GX1071" s="151"/>
      <c r="GY1071" s="151"/>
      <c r="GZ1071" s="151"/>
      <c r="HA1071" s="151"/>
      <c r="HB1071" s="151"/>
      <c r="HC1071" s="151"/>
      <c r="HD1071" s="151"/>
      <c r="HE1071" s="151"/>
      <c r="HF1071" s="151"/>
      <c r="HG1071" s="151"/>
      <c r="HH1071" s="151"/>
      <c r="HI1071" s="151"/>
      <c r="HJ1071" s="151"/>
      <c r="HK1071" s="151"/>
      <c r="HL1071" s="151"/>
      <c r="HM1071" s="151"/>
      <c r="HN1071" s="151"/>
      <c r="HO1071" s="151"/>
      <c r="HP1071" s="151"/>
      <c r="HQ1071" s="151"/>
      <c r="HR1071" s="151"/>
      <c r="HS1071" s="151"/>
      <c r="HT1071" s="151"/>
      <c r="HU1071" s="151"/>
      <c r="HV1071" s="151"/>
      <c r="HW1071" s="151"/>
      <c r="HX1071" s="151"/>
      <c r="HY1071" s="151"/>
      <c r="HZ1071" s="151"/>
      <c r="IA1071" s="151"/>
      <c r="IB1071" s="151"/>
      <c r="IC1071" s="151"/>
      <c r="ID1071" s="151"/>
      <c r="IE1071" s="151"/>
      <c r="IF1071" s="151"/>
      <c r="IG1071" s="151"/>
      <c r="IH1071" s="151"/>
      <c r="II1071" s="151"/>
      <c r="IJ1071" s="151"/>
      <c r="IK1071" s="151"/>
      <c r="IL1071" s="151"/>
      <c r="IM1071" s="151"/>
      <c r="IN1071" s="151"/>
      <c r="IO1071" s="151"/>
      <c r="IP1071" s="151"/>
      <c r="IQ1071" s="151"/>
      <c r="IR1071" s="151"/>
      <c r="IS1071" s="151"/>
      <c r="IT1071" s="151"/>
      <c r="IU1071" s="151"/>
      <c r="IV1071" s="151"/>
    </row>
    <row r="1072" spans="1:256" s="279" customFormat="1" ht="31.5">
      <c r="A1072" s="406" t="s">
        <v>22</v>
      </c>
      <c r="B1072" s="433" t="s">
        <v>98</v>
      </c>
      <c r="C1072" s="454"/>
      <c r="D1072" s="420"/>
      <c r="E1072" s="433"/>
      <c r="F1072" s="433"/>
      <c r="G1072" s="433"/>
      <c r="H1072" s="396"/>
      <c r="I1072" s="232"/>
      <c r="J1072" s="63"/>
      <c r="K1072" s="420"/>
      <c r="L1072" s="15">
        <f>SUM(L1073:L1076)</f>
        <v>320.2</v>
      </c>
      <c r="M1072" s="15">
        <f>SUM(M1073:M1077)</f>
        <v>895</v>
      </c>
      <c r="N1072" s="15">
        <f>SUM(N1073:N1077)</f>
        <v>238.5</v>
      </c>
      <c r="O1072" s="15">
        <f t="shared" ref="O1072:W1072" si="515">SUM(O1073:O1076)</f>
        <v>291.5</v>
      </c>
      <c r="P1072" s="15">
        <f t="shared" si="515"/>
        <v>291.5</v>
      </c>
      <c r="Q1072" s="15">
        <f t="shared" si="515"/>
        <v>0</v>
      </c>
      <c r="R1072" s="15">
        <f t="shared" si="515"/>
        <v>302.10000000000002</v>
      </c>
      <c r="S1072" s="15">
        <f t="shared" si="515"/>
        <v>302.10000000000002</v>
      </c>
      <c r="T1072" s="15">
        <f t="shared" si="515"/>
        <v>0</v>
      </c>
      <c r="U1072" s="15">
        <f t="shared" si="515"/>
        <v>303.3</v>
      </c>
      <c r="V1072" s="15">
        <f t="shared" si="515"/>
        <v>303.3</v>
      </c>
      <c r="W1072" s="9">
        <f t="shared" si="515"/>
        <v>0</v>
      </c>
    </row>
    <row r="1073" spans="1:256" s="279" customFormat="1" ht="189">
      <c r="A1073" s="406" t="s">
        <v>43</v>
      </c>
      <c r="B1073" s="433" t="s">
        <v>1591</v>
      </c>
      <c r="C1073" s="454"/>
      <c r="D1073" s="420"/>
      <c r="E1073" s="421" t="s">
        <v>104</v>
      </c>
      <c r="F1073" s="421" t="s">
        <v>119</v>
      </c>
      <c r="G1073" s="421" t="s">
        <v>1592</v>
      </c>
      <c r="H1073" s="396">
        <v>200</v>
      </c>
      <c r="I1073" s="232" t="s">
        <v>1593</v>
      </c>
      <c r="J1073" s="65" t="s">
        <v>1594</v>
      </c>
      <c r="K1073" s="420"/>
      <c r="L1073" s="15">
        <v>123.2</v>
      </c>
      <c r="M1073" s="15">
        <v>58.3</v>
      </c>
      <c r="N1073" s="15">
        <v>58.3</v>
      </c>
      <c r="O1073" s="15">
        <f>SUM(P1073:Q1073)</f>
        <v>0</v>
      </c>
      <c r="P1073" s="15"/>
      <c r="Q1073" s="15"/>
      <c r="R1073" s="15">
        <f>SUM(S1073:T1073)</f>
        <v>0</v>
      </c>
      <c r="S1073" s="15"/>
      <c r="T1073" s="15"/>
      <c r="U1073" s="15">
        <f>SUM(V1073:W1073)</f>
        <v>0</v>
      </c>
      <c r="V1073" s="15"/>
      <c r="W1073" s="9"/>
    </row>
    <row r="1074" spans="1:256" s="279" customFormat="1" ht="299.25">
      <c r="A1074" s="406" t="s">
        <v>78</v>
      </c>
      <c r="B1074" s="433" t="s">
        <v>1595</v>
      </c>
      <c r="C1074" s="454"/>
      <c r="D1074" s="420"/>
      <c r="E1074" s="421" t="s">
        <v>104</v>
      </c>
      <c r="F1074" s="421" t="s">
        <v>119</v>
      </c>
      <c r="G1074" s="421" t="s">
        <v>1592</v>
      </c>
      <c r="H1074" s="396">
        <v>200</v>
      </c>
      <c r="I1074" s="389" t="s">
        <v>1596</v>
      </c>
      <c r="J1074" s="65" t="s">
        <v>1597</v>
      </c>
      <c r="K1074" s="389"/>
      <c r="L1074" s="15">
        <v>197</v>
      </c>
      <c r="M1074" s="15">
        <v>156.5</v>
      </c>
      <c r="N1074" s="15"/>
      <c r="O1074" s="15">
        <v>291.5</v>
      </c>
      <c r="P1074" s="15">
        <v>291.5</v>
      </c>
      <c r="Q1074" s="15"/>
      <c r="R1074" s="15">
        <v>302.10000000000002</v>
      </c>
      <c r="S1074" s="15">
        <v>302.10000000000002</v>
      </c>
      <c r="T1074" s="15"/>
      <c r="U1074" s="15">
        <v>303.3</v>
      </c>
      <c r="V1074" s="15">
        <v>303.3</v>
      </c>
      <c r="W1074" s="9"/>
    </row>
    <row r="1075" spans="1:256" s="279" customFormat="1" ht="189">
      <c r="A1075" s="367" t="s">
        <v>81</v>
      </c>
      <c r="B1075" s="356" t="s">
        <v>1598</v>
      </c>
      <c r="C1075" s="431"/>
      <c r="D1075" s="371"/>
      <c r="E1075" s="360" t="s">
        <v>104</v>
      </c>
      <c r="F1075" s="360" t="s">
        <v>119</v>
      </c>
      <c r="G1075" s="360" t="s">
        <v>1592</v>
      </c>
      <c r="H1075" s="329">
        <v>200</v>
      </c>
      <c r="I1075" s="611" t="s">
        <v>1599</v>
      </c>
      <c r="J1075" s="353" t="s">
        <v>1600</v>
      </c>
      <c r="K1075" s="371"/>
      <c r="L1075" s="437"/>
      <c r="M1075" s="437">
        <v>69.400000000000006</v>
      </c>
      <c r="N1075" s="437">
        <v>69.400000000000006</v>
      </c>
      <c r="O1075" s="437">
        <f>SUM(P1075:Q1075)</f>
        <v>0</v>
      </c>
      <c r="P1075" s="437"/>
      <c r="Q1075" s="437"/>
      <c r="R1075" s="437">
        <f>SUM(S1075:T1075)</f>
        <v>0</v>
      </c>
      <c r="S1075" s="437"/>
      <c r="T1075" s="437"/>
      <c r="U1075" s="437">
        <f>SUM(V1075:W1075)</f>
        <v>0</v>
      </c>
      <c r="V1075" s="437"/>
      <c r="W1075" s="442"/>
    </row>
    <row r="1076" spans="1:256" s="241" customFormat="1" ht="236.25">
      <c r="A1076" s="206" t="s">
        <v>540</v>
      </c>
      <c r="B1076" s="433" t="s">
        <v>1601</v>
      </c>
      <c r="C1076" s="63"/>
      <c r="D1076" s="63"/>
      <c r="E1076" s="421" t="s">
        <v>369</v>
      </c>
      <c r="F1076" s="421" t="s">
        <v>361</v>
      </c>
      <c r="G1076" s="421" t="s">
        <v>934</v>
      </c>
      <c r="H1076" s="396">
        <v>200</v>
      </c>
      <c r="I1076" s="232" t="s">
        <v>1602</v>
      </c>
      <c r="J1076" s="612" t="s">
        <v>1603</v>
      </c>
      <c r="K1076" s="63"/>
      <c r="L1076" s="15"/>
      <c r="M1076" s="15">
        <v>500</v>
      </c>
      <c r="N1076" s="15"/>
      <c r="O1076" s="15">
        <f>SUM(P1076:Q1076)</f>
        <v>0</v>
      </c>
      <c r="P1076" s="15"/>
      <c r="Q1076" s="15"/>
      <c r="R1076" s="15">
        <f>SUM(S1076:T1076)</f>
        <v>0</v>
      </c>
      <c r="S1076" s="15"/>
      <c r="T1076" s="15"/>
      <c r="U1076" s="15">
        <f>SUM(V1076:W1076)</f>
        <v>0</v>
      </c>
      <c r="V1076" s="15"/>
      <c r="W1076" s="9"/>
      <c r="X1076" s="608"/>
      <c r="Y1076" s="608"/>
      <c r="Z1076" s="608"/>
      <c r="AA1076" s="608"/>
      <c r="AB1076" s="608"/>
      <c r="AC1076" s="608"/>
      <c r="AD1076" s="608"/>
      <c r="AE1076" s="608"/>
      <c r="AF1076" s="608"/>
      <c r="AG1076" s="608"/>
      <c r="AH1076" s="608"/>
      <c r="AI1076" s="608"/>
      <c r="AJ1076" s="608"/>
      <c r="AK1076" s="608"/>
      <c r="AL1076" s="608"/>
      <c r="AM1076" s="608"/>
    </row>
    <row r="1077" spans="1:256" s="610" customFormat="1" ht="95.25" thickBot="1">
      <c r="A1077" s="52" t="s">
        <v>1604</v>
      </c>
      <c r="B1077" s="70" t="s">
        <v>1605</v>
      </c>
      <c r="C1077" s="68"/>
      <c r="D1077" s="68"/>
      <c r="E1077" s="69" t="s">
        <v>104</v>
      </c>
      <c r="F1077" s="69" t="s">
        <v>119</v>
      </c>
      <c r="G1077" s="69" t="s">
        <v>222</v>
      </c>
      <c r="H1077" s="71">
        <v>200</v>
      </c>
      <c r="I1077" s="613" t="s">
        <v>1606</v>
      </c>
      <c r="J1077" s="264">
        <v>38353</v>
      </c>
      <c r="K1077" s="68"/>
      <c r="L1077" s="53"/>
      <c r="M1077" s="53">
        <v>110.8</v>
      </c>
      <c r="N1077" s="53">
        <v>110.8</v>
      </c>
      <c r="O1077" s="53"/>
      <c r="P1077" s="53"/>
      <c r="Q1077" s="53"/>
      <c r="R1077" s="53"/>
      <c r="S1077" s="53"/>
      <c r="T1077" s="53"/>
      <c r="U1077" s="53"/>
      <c r="V1077" s="53"/>
      <c r="W1077" s="54"/>
      <c r="X1077" s="609"/>
      <c r="Y1077" s="609"/>
      <c r="Z1077" s="609"/>
      <c r="AA1077" s="609"/>
      <c r="AB1077" s="609"/>
      <c r="AC1077" s="609"/>
      <c r="AD1077" s="609"/>
      <c r="AE1077" s="609"/>
      <c r="AF1077" s="609"/>
      <c r="AG1077" s="609"/>
      <c r="AH1077" s="609"/>
      <c r="AI1077" s="609"/>
      <c r="AJ1077" s="609"/>
      <c r="AK1077" s="609"/>
      <c r="AL1077" s="609"/>
      <c r="AM1077" s="609"/>
    </row>
    <row r="1078" spans="1:256" ht="15.75" customHeight="1">
      <c r="A1078" s="136" t="s">
        <v>15</v>
      </c>
      <c r="B1078" s="350" t="s">
        <v>16</v>
      </c>
      <c r="C1078" s="351"/>
      <c r="D1078" s="351"/>
      <c r="E1078" s="351"/>
      <c r="F1078" s="351"/>
      <c r="G1078" s="351"/>
      <c r="H1078" s="351">
        <v>300</v>
      </c>
      <c r="I1078" s="351"/>
      <c r="J1078" s="351"/>
      <c r="K1078" s="352"/>
      <c r="L1078" s="137">
        <f>SUM(L1079)</f>
        <v>87</v>
      </c>
      <c r="M1078" s="137">
        <f t="shared" ref="M1078:W1078" si="516">SUM(M1079)</f>
        <v>0</v>
      </c>
      <c r="N1078" s="137">
        <f t="shared" si="516"/>
        <v>0</v>
      </c>
      <c r="O1078" s="137">
        <f t="shared" si="516"/>
        <v>0</v>
      </c>
      <c r="P1078" s="137">
        <f t="shared" si="516"/>
        <v>0</v>
      </c>
      <c r="Q1078" s="137">
        <f t="shared" si="516"/>
        <v>0</v>
      </c>
      <c r="R1078" s="137">
        <f t="shared" si="516"/>
        <v>0</v>
      </c>
      <c r="S1078" s="137">
        <f t="shared" si="516"/>
        <v>0</v>
      </c>
      <c r="T1078" s="137">
        <f t="shared" si="516"/>
        <v>0</v>
      </c>
      <c r="U1078" s="137">
        <f t="shared" si="516"/>
        <v>0</v>
      </c>
      <c r="V1078" s="137">
        <f t="shared" si="516"/>
        <v>0</v>
      </c>
      <c r="W1078" s="144">
        <f t="shared" si="516"/>
        <v>0</v>
      </c>
      <c r="X1078" s="138"/>
      <c r="Y1078" s="138"/>
      <c r="Z1078" s="138"/>
      <c r="AA1078" s="138"/>
      <c r="AB1078" s="138"/>
      <c r="AC1078" s="138"/>
      <c r="AD1078" s="138"/>
      <c r="AE1078" s="138"/>
      <c r="AF1078" s="138"/>
      <c r="AG1078" s="138"/>
      <c r="AH1078" s="138"/>
      <c r="AI1078" s="138"/>
      <c r="AJ1078" s="138"/>
      <c r="AK1078" s="138"/>
      <c r="AL1078" s="138"/>
      <c r="AM1078" s="138"/>
      <c r="AN1078" s="138"/>
      <c r="AO1078" s="138"/>
      <c r="AP1078" s="138"/>
      <c r="AQ1078" s="138"/>
      <c r="AR1078" s="138"/>
      <c r="AS1078" s="138"/>
      <c r="AT1078" s="138"/>
      <c r="AU1078" s="138"/>
      <c r="AV1078" s="138"/>
      <c r="AW1078" s="138"/>
      <c r="AX1078" s="138"/>
      <c r="AY1078" s="138"/>
      <c r="AZ1078" s="138"/>
      <c r="BA1078" s="138"/>
      <c r="BB1078" s="138"/>
      <c r="BC1078" s="138"/>
      <c r="BD1078" s="138"/>
      <c r="BE1078" s="138"/>
      <c r="BF1078" s="138"/>
      <c r="BG1078" s="138"/>
      <c r="BH1078" s="138"/>
      <c r="BI1078" s="138"/>
      <c r="BJ1078" s="138"/>
      <c r="BK1078" s="138"/>
      <c r="BL1078" s="138"/>
      <c r="BM1078" s="138"/>
      <c r="BN1078" s="138"/>
      <c r="BO1078" s="138"/>
      <c r="BP1078" s="138"/>
      <c r="BQ1078" s="138"/>
      <c r="BR1078" s="138"/>
      <c r="BS1078" s="138"/>
      <c r="BT1078" s="138"/>
      <c r="BU1078" s="138"/>
      <c r="BV1078" s="138"/>
      <c r="BW1078" s="138"/>
      <c r="BX1078" s="138"/>
      <c r="BY1078" s="138"/>
      <c r="BZ1078" s="138"/>
      <c r="CA1078" s="138"/>
      <c r="CB1078" s="138"/>
      <c r="CC1078" s="138"/>
      <c r="CD1078" s="138"/>
      <c r="CE1078" s="138"/>
      <c r="CF1078" s="138"/>
      <c r="CG1078" s="138"/>
      <c r="CH1078" s="138"/>
      <c r="CI1078" s="138"/>
      <c r="CJ1078" s="138"/>
      <c r="CK1078" s="138"/>
      <c r="CL1078" s="138"/>
      <c r="CM1078" s="138"/>
      <c r="CN1078" s="138"/>
      <c r="CO1078" s="138"/>
      <c r="CP1078" s="138"/>
      <c r="CQ1078" s="138"/>
      <c r="CR1078" s="138"/>
      <c r="CS1078" s="138"/>
      <c r="CT1078" s="138"/>
      <c r="CU1078" s="138"/>
      <c r="CV1078" s="138"/>
      <c r="CW1078" s="138"/>
      <c r="CX1078" s="138"/>
      <c r="CY1078" s="138"/>
      <c r="CZ1078" s="138"/>
      <c r="DA1078" s="138"/>
      <c r="DB1078" s="138"/>
      <c r="DC1078" s="138"/>
      <c r="DD1078" s="138"/>
      <c r="DE1078" s="138"/>
      <c r="DF1078" s="138"/>
      <c r="DG1078" s="138"/>
      <c r="DH1078" s="138"/>
      <c r="DI1078" s="138"/>
      <c r="DJ1078" s="138"/>
      <c r="DK1078" s="138"/>
      <c r="DL1078" s="138"/>
      <c r="DM1078" s="138"/>
      <c r="DN1078" s="138"/>
      <c r="DO1078" s="138"/>
      <c r="DP1078" s="138"/>
      <c r="DQ1078" s="138"/>
      <c r="DR1078" s="138"/>
      <c r="DS1078" s="138"/>
      <c r="DT1078" s="138"/>
      <c r="DU1078" s="138"/>
      <c r="DV1078" s="138"/>
      <c r="DW1078" s="138"/>
      <c r="DX1078" s="138"/>
      <c r="DY1078" s="138"/>
      <c r="DZ1078" s="138"/>
      <c r="EA1078" s="138"/>
      <c r="EB1078" s="138"/>
      <c r="EC1078" s="138"/>
      <c r="ED1078" s="138"/>
      <c r="EE1078" s="138"/>
      <c r="EF1078" s="138"/>
      <c r="EG1078" s="138"/>
      <c r="EH1078" s="138"/>
      <c r="EI1078" s="138"/>
      <c r="EJ1078" s="138"/>
      <c r="EK1078" s="138"/>
      <c r="EL1078" s="138"/>
      <c r="EM1078" s="138"/>
      <c r="EN1078" s="138"/>
      <c r="EO1078" s="138"/>
      <c r="EP1078" s="138"/>
      <c r="EQ1078" s="138"/>
      <c r="ER1078" s="138"/>
      <c r="ES1078" s="138"/>
      <c r="ET1078" s="138"/>
      <c r="EU1078" s="138"/>
      <c r="EV1078" s="138"/>
      <c r="EW1078" s="138"/>
      <c r="EX1078" s="138"/>
      <c r="EY1078" s="138"/>
      <c r="EZ1078" s="138"/>
      <c r="FA1078" s="138"/>
      <c r="FB1078" s="138"/>
      <c r="FC1078" s="138"/>
      <c r="FD1078" s="138"/>
      <c r="FE1078" s="138"/>
      <c r="FF1078" s="138"/>
      <c r="FG1078" s="138"/>
      <c r="FH1078" s="138"/>
      <c r="FI1078" s="138"/>
      <c r="FJ1078" s="138"/>
      <c r="FK1078" s="138"/>
      <c r="FL1078" s="138"/>
      <c r="FM1078" s="138"/>
      <c r="FN1078" s="138"/>
      <c r="FO1078" s="138"/>
      <c r="FP1078" s="138"/>
      <c r="FQ1078" s="138"/>
      <c r="FR1078" s="138"/>
      <c r="FS1078" s="138"/>
      <c r="FT1078" s="138"/>
      <c r="FU1078" s="138"/>
      <c r="FV1078" s="138"/>
      <c r="FW1078" s="138"/>
      <c r="FX1078" s="138"/>
      <c r="FY1078" s="138"/>
      <c r="FZ1078" s="138"/>
      <c r="GA1078" s="138"/>
      <c r="GB1078" s="138"/>
      <c r="GC1078" s="138"/>
      <c r="GD1078" s="138"/>
      <c r="GE1078" s="138"/>
      <c r="GF1078" s="138"/>
      <c r="GG1078" s="138"/>
      <c r="GH1078" s="138"/>
      <c r="GI1078" s="138"/>
      <c r="GJ1078" s="138"/>
      <c r="GK1078" s="138"/>
      <c r="GL1078" s="138"/>
      <c r="GM1078" s="138"/>
      <c r="GN1078" s="138"/>
      <c r="GO1078" s="138"/>
      <c r="GP1078" s="138"/>
      <c r="GQ1078" s="138"/>
      <c r="GR1078" s="138"/>
      <c r="GS1078" s="138"/>
      <c r="GT1078" s="138"/>
      <c r="GU1078" s="138"/>
      <c r="GV1078" s="138"/>
      <c r="GW1078" s="138"/>
      <c r="GX1078" s="138"/>
      <c r="GY1078" s="138"/>
      <c r="GZ1078" s="138"/>
      <c r="HA1078" s="138"/>
      <c r="HB1078" s="138"/>
      <c r="HC1078" s="138"/>
      <c r="HD1078" s="138"/>
      <c r="HE1078" s="138"/>
      <c r="HF1078" s="138"/>
      <c r="HG1078" s="138"/>
      <c r="HH1078" s="138"/>
      <c r="HI1078" s="138"/>
      <c r="HJ1078" s="138"/>
      <c r="HK1078" s="138"/>
      <c r="HL1078" s="138"/>
      <c r="HM1078" s="138"/>
      <c r="HN1078" s="138"/>
      <c r="HO1078" s="138"/>
      <c r="HP1078" s="138"/>
      <c r="HQ1078" s="138"/>
      <c r="HR1078" s="138"/>
      <c r="HS1078" s="138"/>
      <c r="HT1078" s="138"/>
      <c r="HU1078" s="138"/>
      <c r="HV1078" s="138"/>
      <c r="HW1078" s="138"/>
      <c r="HX1078" s="138"/>
      <c r="HY1078" s="138"/>
      <c r="HZ1078" s="138"/>
      <c r="IA1078" s="138"/>
      <c r="IB1078" s="138"/>
      <c r="IC1078" s="138"/>
      <c r="ID1078" s="138"/>
      <c r="IE1078" s="138"/>
      <c r="IF1078" s="138"/>
      <c r="IG1078" s="138"/>
      <c r="IH1078" s="138"/>
      <c r="II1078" s="138"/>
      <c r="IJ1078" s="138"/>
      <c r="IK1078" s="138"/>
      <c r="IL1078" s="138"/>
      <c r="IM1078" s="138"/>
      <c r="IN1078" s="138"/>
      <c r="IO1078" s="138"/>
      <c r="IP1078" s="138"/>
      <c r="IQ1078" s="138"/>
      <c r="IR1078" s="138"/>
      <c r="IS1078" s="138"/>
      <c r="IT1078" s="138"/>
      <c r="IU1078" s="138"/>
      <c r="IV1078" s="138"/>
    </row>
    <row r="1079" spans="1:256" s="508" customFormat="1" ht="110.25">
      <c r="A1079" s="46" t="s">
        <v>1429</v>
      </c>
      <c r="B1079" s="343"/>
      <c r="C1079" s="47"/>
      <c r="D1079" s="48"/>
      <c r="E1079" s="421" t="s">
        <v>104</v>
      </c>
      <c r="F1079" s="421" t="s">
        <v>119</v>
      </c>
      <c r="G1079" s="421" t="s">
        <v>1592</v>
      </c>
      <c r="H1079" s="49">
        <v>360</v>
      </c>
      <c r="I1079" s="389" t="s">
        <v>1607</v>
      </c>
      <c r="J1079" s="63">
        <v>42668</v>
      </c>
      <c r="K1079" s="390">
        <v>42735</v>
      </c>
      <c r="L1079" s="7">
        <v>87</v>
      </c>
      <c r="M1079" s="7"/>
      <c r="N1079" s="7"/>
      <c r="O1079" s="7"/>
      <c r="P1079" s="7"/>
      <c r="Q1079" s="7"/>
      <c r="R1079" s="7"/>
      <c r="S1079" s="7"/>
      <c r="T1079" s="7"/>
      <c r="U1079" s="7"/>
      <c r="V1079" s="7"/>
      <c r="W1079" s="7"/>
    </row>
    <row r="1080" spans="1:256" ht="15.75" customHeight="1">
      <c r="A1080" s="136" t="s">
        <v>20</v>
      </c>
      <c r="B1080" s="350" t="s">
        <v>1201</v>
      </c>
      <c r="C1080" s="351"/>
      <c r="D1080" s="351"/>
      <c r="E1080" s="351"/>
      <c r="F1080" s="351"/>
      <c r="G1080" s="351"/>
      <c r="H1080" s="351"/>
      <c r="I1080" s="351"/>
      <c r="J1080" s="351"/>
      <c r="K1080" s="352"/>
      <c r="L1080" s="137">
        <f t="shared" ref="L1080:W1080" si="517">SUM(L1081:L1083)</f>
        <v>6606.6</v>
      </c>
      <c r="M1080" s="137">
        <f t="shared" si="517"/>
        <v>2282.8000000000002</v>
      </c>
      <c r="N1080" s="137">
        <f t="shared" si="517"/>
        <v>2282.8000000000002</v>
      </c>
      <c r="O1080" s="137">
        <f t="shared" si="517"/>
        <v>2495</v>
      </c>
      <c r="P1080" s="137">
        <f t="shared" si="517"/>
        <v>2495</v>
      </c>
      <c r="Q1080" s="137">
        <f t="shared" si="517"/>
        <v>0</v>
      </c>
      <c r="R1080" s="137">
        <f t="shared" si="517"/>
        <v>2585.8000000000002</v>
      </c>
      <c r="S1080" s="137">
        <f t="shared" si="517"/>
        <v>2585.8000000000002</v>
      </c>
      <c r="T1080" s="137">
        <f t="shared" si="517"/>
        <v>0</v>
      </c>
      <c r="U1080" s="137">
        <f t="shared" si="517"/>
        <v>2595.6999999999998</v>
      </c>
      <c r="V1080" s="137">
        <f t="shared" si="517"/>
        <v>2595.6999999999998</v>
      </c>
      <c r="W1080" s="144">
        <f t="shared" si="517"/>
        <v>0</v>
      </c>
      <c r="X1080" s="138"/>
      <c r="Y1080" s="138"/>
      <c r="Z1080" s="138"/>
      <c r="AA1080" s="138"/>
      <c r="AB1080" s="138"/>
      <c r="AC1080" s="138"/>
      <c r="AD1080" s="138"/>
      <c r="AE1080" s="138"/>
      <c r="AF1080" s="138"/>
      <c r="AG1080" s="138"/>
      <c r="AH1080" s="138"/>
      <c r="AI1080" s="138"/>
      <c r="AJ1080" s="138"/>
      <c r="AK1080" s="138"/>
      <c r="AL1080" s="138"/>
      <c r="AM1080" s="138"/>
      <c r="AN1080" s="138"/>
      <c r="AO1080" s="138"/>
      <c r="AP1080" s="138"/>
      <c r="AQ1080" s="138"/>
      <c r="AR1080" s="138"/>
      <c r="AS1080" s="138"/>
      <c r="AT1080" s="138"/>
      <c r="AU1080" s="138"/>
      <c r="AV1080" s="138"/>
      <c r="AW1080" s="138"/>
      <c r="AX1080" s="138"/>
      <c r="AY1080" s="138"/>
      <c r="AZ1080" s="138"/>
      <c r="BA1080" s="138"/>
      <c r="BB1080" s="138"/>
      <c r="BC1080" s="138"/>
      <c r="BD1080" s="138"/>
      <c r="BE1080" s="138"/>
      <c r="BF1080" s="138"/>
      <c r="BG1080" s="138"/>
      <c r="BH1080" s="138"/>
      <c r="BI1080" s="138"/>
      <c r="BJ1080" s="138"/>
      <c r="BK1080" s="138"/>
      <c r="BL1080" s="138"/>
      <c r="BM1080" s="138"/>
      <c r="BN1080" s="138"/>
      <c r="BO1080" s="138"/>
      <c r="BP1080" s="138"/>
      <c r="BQ1080" s="138"/>
      <c r="BR1080" s="138"/>
      <c r="BS1080" s="138"/>
      <c r="BT1080" s="138"/>
      <c r="BU1080" s="138"/>
      <c r="BV1080" s="138"/>
      <c r="BW1080" s="138"/>
      <c r="BX1080" s="138"/>
      <c r="BY1080" s="138"/>
      <c r="BZ1080" s="138"/>
      <c r="CA1080" s="138"/>
      <c r="CB1080" s="138"/>
      <c r="CC1080" s="138"/>
      <c r="CD1080" s="138"/>
      <c r="CE1080" s="138"/>
      <c r="CF1080" s="138"/>
      <c r="CG1080" s="138"/>
      <c r="CH1080" s="138"/>
      <c r="CI1080" s="138"/>
      <c r="CJ1080" s="138"/>
      <c r="CK1080" s="138"/>
      <c r="CL1080" s="138"/>
      <c r="CM1080" s="138"/>
      <c r="CN1080" s="138"/>
      <c r="CO1080" s="138"/>
      <c r="CP1080" s="138"/>
      <c r="CQ1080" s="138"/>
      <c r="CR1080" s="138"/>
      <c r="CS1080" s="138"/>
      <c r="CT1080" s="138"/>
      <c r="CU1080" s="138"/>
      <c r="CV1080" s="138"/>
      <c r="CW1080" s="138"/>
      <c r="CX1080" s="138"/>
      <c r="CY1080" s="138"/>
      <c r="CZ1080" s="138"/>
      <c r="DA1080" s="138"/>
      <c r="DB1080" s="138"/>
      <c r="DC1080" s="138"/>
      <c r="DD1080" s="138"/>
      <c r="DE1080" s="138"/>
      <c r="DF1080" s="138"/>
      <c r="DG1080" s="138"/>
      <c r="DH1080" s="138"/>
      <c r="DI1080" s="138"/>
      <c r="DJ1080" s="138"/>
      <c r="DK1080" s="138"/>
      <c r="DL1080" s="138"/>
      <c r="DM1080" s="138"/>
      <c r="DN1080" s="138"/>
      <c r="DO1080" s="138"/>
      <c r="DP1080" s="138"/>
      <c r="DQ1080" s="138"/>
      <c r="DR1080" s="138"/>
      <c r="DS1080" s="138"/>
      <c r="DT1080" s="138"/>
      <c r="DU1080" s="138"/>
      <c r="DV1080" s="138"/>
      <c r="DW1080" s="138"/>
      <c r="DX1080" s="138"/>
      <c r="DY1080" s="138"/>
      <c r="DZ1080" s="138"/>
      <c r="EA1080" s="138"/>
      <c r="EB1080" s="138"/>
      <c r="EC1080" s="138"/>
      <c r="ED1080" s="138"/>
      <c r="EE1080" s="138"/>
      <c r="EF1080" s="138"/>
      <c r="EG1080" s="138"/>
      <c r="EH1080" s="138"/>
      <c r="EI1080" s="138"/>
      <c r="EJ1080" s="138"/>
      <c r="EK1080" s="138"/>
      <c r="EL1080" s="138"/>
      <c r="EM1080" s="138"/>
      <c r="EN1080" s="138"/>
      <c r="EO1080" s="138"/>
      <c r="EP1080" s="138"/>
      <c r="EQ1080" s="138"/>
      <c r="ER1080" s="138"/>
      <c r="ES1080" s="138"/>
      <c r="ET1080" s="138"/>
      <c r="EU1080" s="138"/>
      <c r="EV1080" s="138"/>
      <c r="EW1080" s="138"/>
      <c r="EX1080" s="138"/>
      <c r="EY1080" s="138"/>
      <c r="EZ1080" s="138"/>
      <c r="FA1080" s="138"/>
      <c r="FB1080" s="138"/>
      <c r="FC1080" s="138"/>
      <c r="FD1080" s="138"/>
      <c r="FE1080" s="138"/>
      <c r="FF1080" s="138"/>
      <c r="FG1080" s="138"/>
      <c r="FH1080" s="138"/>
      <c r="FI1080" s="138"/>
      <c r="FJ1080" s="138"/>
      <c r="FK1080" s="138"/>
      <c r="FL1080" s="138"/>
      <c r="FM1080" s="138"/>
      <c r="FN1080" s="138"/>
      <c r="FO1080" s="138"/>
      <c r="FP1080" s="138"/>
      <c r="FQ1080" s="138"/>
      <c r="FR1080" s="138"/>
      <c r="FS1080" s="138"/>
      <c r="FT1080" s="138"/>
      <c r="FU1080" s="138"/>
      <c r="FV1080" s="138"/>
      <c r="FW1080" s="138"/>
      <c r="FX1080" s="138"/>
      <c r="FY1080" s="138"/>
      <c r="FZ1080" s="138"/>
      <c r="GA1080" s="138"/>
      <c r="GB1080" s="138"/>
      <c r="GC1080" s="138"/>
      <c r="GD1080" s="138"/>
      <c r="GE1080" s="138"/>
      <c r="GF1080" s="138"/>
      <c r="GG1080" s="138"/>
      <c r="GH1080" s="138"/>
      <c r="GI1080" s="138"/>
      <c r="GJ1080" s="138"/>
      <c r="GK1080" s="138"/>
      <c r="GL1080" s="138"/>
      <c r="GM1080" s="138"/>
      <c r="GN1080" s="138"/>
      <c r="GO1080" s="138"/>
      <c r="GP1080" s="138"/>
      <c r="GQ1080" s="138"/>
      <c r="GR1080" s="138"/>
      <c r="GS1080" s="138"/>
      <c r="GT1080" s="138"/>
      <c r="GU1080" s="138"/>
      <c r="GV1080" s="138"/>
      <c r="GW1080" s="138"/>
      <c r="GX1080" s="138"/>
      <c r="GY1080" s="138"/>
      <c r="GZ1080" s="138"/>
      <c r="HA1080" s="138"/>
      <c r="HB1080" s="138"/>
      <c r="HC1080" s="138"/>
      <c r="HD1080" s="138"/>
      <c r="HE1080" s="138"/>
      <c r="HF1080" s="138"/>
      <c r="HG1080" s="138"/>
      <c r="HH1080" s="138"/>
      <c r="HI1080" s="138"/>
      <c r="HJ1080" s="138"/>
      <c r="HK1080" s="138"/>
      <c r="HL1080" s="138"/>
      <c r="HM1080" s="138"/>
      <c r="HN1080" s="138"/>
      <c r="HO1080" s="138"/>
      <c r="HP1080" s="138"/>
      <c r="HQ1080" s="138"/>
      <c r="HR1080" s="138"/>
      <c r="HS1080" s="138"/>
      <c r="HT1080" s="138"/>
      <c r="HU1080" s="138"/>
      <c r="HV1080" s="138"/>
      <c r="HW1080" s="138"/>
      <c r="HX1080" s="138"/>
      <c r="HY1080" s="138"/>
      <c r="HZ1080" s="138"/>
      <c r="IA1080" s="138"/>
      <c r="IB1080" s="138"/>
      <c r="IC1080" s="138"/>
      <c r="ID1080" s="138"/>
      <c r="IE1080" s="138"/>
      <c r="IF1080" s="138"/>
      <c r="IG1080" s="138"/>
      <c r="IH1080" s="138"/>
      <c r="II1080" s="138"/>
      <c r="IJ1080" s="138"/>
      <c r="IK1080" s="138"/>
      <c r="IL1080" s="138"/>
      <c r="IM1080" s="138"/>
      <c r="IN1080" s="138"/>
      <c r="IO1080" s="138"/>
      <c r="IP1080" s="138"/>
      <c r="IQ1080" s="138"/>
      <c r="IR1080" s="138"/>
      <c r="IS1080" s="138"/>
      <c r="IT1080" s="138"/>
      <c r="IU1080" s="138"/>
      <c r="IV1080" s="138"/>
    </row>
    <row r="1081" spans="1:256" s="310" customFormat="1" ht="126">
      <c r="A1081" s="406" t="s">
        <v>17</v>
      </c>
      <c r="B1081" s="483" t="s">
        <v>1608</v>
      </c>
      <c r="C1081" s="447"/>
      <c r="D1081" s="447"/>
      <c r="E1081" s="80" t="s">
        <v>104</v>
      </c>
      <c r="F1081" s="80" t="s">
        <v>119</v>
      </c>
      <c r="G1081" s="80" t="s">
        <v>1609</v>
      </c>
      <c r="H1081" s="12">
        <v>810</v>
      </c>
      <c r="I1081" s="385" t="s">
        <v>1610</v>
      </c>
      <c r="J1081" s="614" t="s">
        <v>1611</v>
      </c>
      <c r="K1081" s="614" t="s">
        <v>1612</v>
      </c>
      <c r="L1081" s="15">
        <v>4875</v>
      </c>
      <c r="M1081" s="15">
        <v>0</v>
      </c>
      <c r="N1081" s="15"/>
      <c r="O1081" s="15">
        <f>SUM(P1081:Q1081)</f>
        <v>0</v>
      </c>
      <c r="P1081" s="15"/>
      <c r="Q1081" s="15"/>
      <c r="R1081" s="15">
        <f>SUM(S1081:T1081)</f>
        <v>0</v>
      </c>
      <c r="S1081" s="15"/>
      <c r="T1081" s="15"/>
      <c r="U1081" s="15">
        <f>SUM(V1081:W1081)</f>
        <v>0</v>
      </c>
      <c r="V1081" s="15"/>
      <c r="W1081" s="9"/>
    </row>
    <row r="1082" spans="1:256" s="310" customFormat="1" ht="346.5">
      <c r="A1082" s="406" t="s">
        <v>18</v>
      </c>
      <c r="B1082" s="483" t="s">
        <v>1613</v>
      </c>
      <c r="C1082" s="447"/>
      <c r="D1082" s="447"/>
      <c r="E1082" s="80" t="s">
        <v>104</v>
      </c>
      <c r="F1082" s="80" t="s">
        <v>119</v>
      </c>
      <c r="G1082" s="80" t="s">
        <v>1614</v>
      </c>
      <c r="H1082" s="12">
        <v>810</v>
      </c>
      <c r="I1082" s="615" t="s">
        <v>1615</v>
      </c>
      <c r="J1082" s="11" t="s">
        <v>1616</v>
      </c>
      <c r="K1082" s="614" t="s">
        <v>1612</v>
      </c>
      <c r="L1082" s="15">
        <v>944.6</v>
      </c>
      <c r="M1082" s="15">
        <v>2282.8000000000002</v>
      </c>
      <c r="N1082" s="15">
        <v>2282.8000000000002</v>
      </c>
      <c r="O1082" s="15">
        <v>2495</v>
      </c>
      <c r="P1082" s="15">
        <v>2495</v>
      </c>
      <c r="Q1082" s="15"/>
      <c r="R1082" s="15">
        <v>2585.8000000000002</v>
      </c>
      <c r="S1082" s="15">
        <v>2585.8000000000002</v>
      </c>
      <c r="T1082" s="15"/>
      <c r="U1082" s="15">
        <v>2595.6999999999998</v>
      </c>
      <c r="V1082" s="15">
        <v>2595.6999999999998</v>
      </c>
      <c r="W1082" s="9"/>
    </row>
    <row r="1083" spans="1:256" s="310" customFormat="1" ht="141.75">
      <c r="A1083" s="406" t="s">
        <v>855</v>
      </c>
      <c r="B1083" s="483" t="s">
        <v>1617</v>
      </c>
      <c r="C1083" s="447"/>
      <c r="D1083" s="447"/>
      <c r="E1083" s="80" t="s">
        <v>104</v>
      </c>
      <c r="F1083" s="80" t="s">
        <v>119</v>
      </c>
      <c r="G1083" s="80" t="s">
        <v>1618</v>
      </c>
      <c r="H1083" s="12">
        <v>810</v>
      </c>
      <c r="I1083" s="385" t="s">
        <v>1619</v>
      </c>
      <c r="J1083" s="614" t="s">
        <v>1620</v>
      </c>
      <c r="K1083" s="614" t="s">
        <v>1612</v>
      </c>
      <c r="L1083" s="15">
        <v>787</v>
      </c>
      <c r="M1083" s="15"/>
      <c r="N1083" s="15"/>
      <c r="O1083" s="15"/>
      <c r="P1083" s="15"/>
      <c r="Q1083" s="15"/>
      <c r="R1083" s="15"/>
      <c r="S1083" s="15"/>
      <c r="T1083" s="15"/>
      <c r="U1083" s="15"/>
      <c r="V1083" s="15"/>
      <c r="W1083" s="9"/>
    </row>
    <row r="1084" spans="1:256" s="307" customFormat="1" ht="31.5">
      <c r="A1084" s="59" t="s">
        <v>653</v>
      </c>
      <c r="B1084" s="60" t="s">
        <v>654</v>
      </c>
      <c r="C1084" s="61"/>
      <c r="D1084" s="61"/>
      <c r="E1084" s="61"/>
      <c r="F1084" s="61"/>
      <c r="G1084" s="61"/>
      <c r="H1084" s="61"/>
      <c r="I1084" s="61"/>
      <c r="J1084" s="61"/>
      <c r="K1084" s="61" t="s">
        <v>66</v>
      </c>
      <c r="L1084" s="62">
        <f t="shared" ref="L1084:W1084" si="518">SUM(L1085,L1199,L1221,L1226,L1229)</f>
        <v>699450.70000000007</v>
      </c>
      <c r="M1084" s="62">
        <f t="shared" si="518"/>
        <v>721371.2</v>
      </c>
      <c r="N1084" s="62">
        <f t="shared" si="518"/>
        <v>464626.2</v>
      </c>
      <c r="O1084" s="62">
        <f t="shared" si="518"/>
        <v>432234.20000000007</v>
      </c>
      <c r="P1084" s="62">
        <f t="shared" si="518"/>
        <v>432234.20000000007</v>
      </c>
      <c r="Q1084" s="62">
        <f t="shared" si="518"/>
        <v>0</v>
      </c>
      <c r="R1084" s="62">
        <f t="shared" si="518"/>
        <v>192086.3</v>
      </c>
      <c r="S1084" s="62">
        <f t="shared" si="518"/>
        <v>192086.3</v>
      </c>
      <c r="T1084" s="62">
        <f t="shared" si="518"/>
        <v>0</v>
      </c>
      <c r="U1084" s="62">
        <f t="shared" si="518"/>
        <v>197182.19999999998</v>
      </c>
      <c r="V1084" s="62">
        <f t="shared" si="518"/>
        <v>197182.19999999998</v>
      </c>
      <c r="W1084" s="62">
        <f t="shared" si="518"/>
        <v>0</v>
      </c>
    </row>
    <row r="1085" spans="1:256" ht="15.75" customHeight="1">
      <c r="A1085" s="136" t="s">
        <v>9</v>
      </c>
      <c r="B1085" s="350" t="s">
        <v>71</v>
      </c>
      <c r="C1085" s="351"/>
      <c r="D1085" s="351"/>
      <c r="E1085" s="351"/>
      <c r="F1085" s="351"/>
      <c r="G1085" s="351"/>
      <c r="H1085" s="351"/>
      <c r="I1085" s="351"/>
      <c r="J1085" s="351"/>
      <c r="K1085" s="352"/>
      <c r="L1085" s="137">
        <f>SUM(L1086,L1093,L1121,L1137,L1156,L1175)</f>
        <v>661138.19999999995</v>
      </c>
      <c r="M1085" s="137">
        <f>SUM(M1086,M1093,M1121,M1137,M1156,M1175)</f>
        <v>688849.60000000009</v>
      </c>
      <c r="N1085" s="137">
        <f>N1086+N1093+N1121+N1137+N1156+N1175</f>
        <v>444524.6</v>
      </c>
      <c r="O1085" s="137">
        <f t="shared" ref="O1085:W1085" si="519">SUM(O1086,O1093,O1121,O1137,O1156,O1175)</f>
        <v>401327.30000000005</v>
      </c>
      <c r="P1085" s="137">
        <f t="shared" si="519"/>
        <v>401327.30000000005</v>
      </c>
      <c r="Q1085" s="137">
        <f t="shared" si="519"/>
        <v>0</v>
      </c>
      <c r="R1085" s="137">
        <f t="shared" si="519"/>
        <v>164614.39999999999</v>
      </c>
      <c r="S1085" s="137">
        <f t="shared" si="519"/>
        <v>164614.39999999999</v>
      </c>
      <c r="T1085" s="137">
        <f t="shared" si="519"/>
        <v>0</v>
      </c>
      <c r="U1085" s="137">
        <f t="shared" si="519"/>
        <v>169864.69999999998</v>
      </c>
      <c r="V1085" s="137">
        <f t="shared" si="519"/>
        <v>169864.69999999998</v>
      </c>
      <c r="W1085" s="137">
        <f t="shared" si="519"/>
        <v>0</v>
      </c>
      <c r="X1085" s="138"/>
      <c r="Y1085" s="138"/>
      <c r="Z1085" s="138"/>
      <c r="AA1085" s="138"/>
      <c r="AB1085" s="138"/>
      <c r="AC1085" s="138"/>
      <c r="AD1085" s="138"/>
      <c r="AE1085" s="138"/>
      <c r="AF1085" s="138"/>
      <c r="AG1085" s="138"/>
      <c r="AH1085" s="138"/>
      <c r="AI1085" s="138"/>
      <c r="AJ1085" s="138"/>
      <c r="AK1085" s="138"/>
      <c r="AL1085" s="138"/>
      <c r="AM1085" s="138"/>
      <c r="AN1085" s="138"/>
      <c r="AO1085" s="138"/>
      <c r="AP1085" s="138"/>
      <c r="AQ1085" s="138"/>
      <c r="AR1085" s="138"/>
      <c r="AS1085" s="138"/>
      <c r="AT1085" s="138"/>
      <c r="AU1085" s="138"/>
      <c r="AV1085" s="138"/>
      <c r="AW1085" s="138"/>
      <c r="AX1085" s="138"/>
      <c r="AY1085" s="138"/>
      <c r="AZ1085" s="138"/>
      <c r="BA1085" s="138"/>
      <c r="BB1085" s="138"/>
      <c r="BC1085" s="138"/>
      <c r="BD1085" s="138"/>
      <c r="BE1085" s="138"/>
      <c r="BF1085" s="138"/>
      <c r="BG1085" s="138"/>
      <c r="BH1085" s="138"/>
      <c r="BI1085" s="138"/>
      <c r="BJ1085" s="138"/>
      <c r="BK1085" s="138"/>
      <c r="BL1085" s="138"/>
      <c r="BM1085" s="138"/>
      <c r="BN1085" s="138"/>
      <c r="BO1085" s="138"/>
      <c r="BP1085" s="138"/>
      <c r="BQ1085" s="138"/>
      <c r="BR1085" s="138"/>
      <c r="BS1085" s="138"/>
      <c r="BT1085" s="138"/>
      <c r="BU1085" s="138"/>
      <c r="BV1085" s="138"/>
      <c r="BW1085" s="138"/>
      <c r="BX1085" s="138"/>
      <c r="BY1085" s="138"/>
      <c r="BZ1085" s="138"/>
      <c r="CA1085" s="138"/>
      <c r="CB1085" s="138"/>
      <c r="CC1085" s="138"/>
      <c r="CD1085" s="138"/>
      <c r="CE1085" s="138"/>
      <c r="CF1085" s="138"/>
      <c r="CG1085" s="138"/>
      <c r="CH1085" s="138"/>
      <c r="CI1085" s="138"/>
      <c r="CJ1085" s="138"/>
      <c r="CK1085" s="138"/>
      <c r="CL1085" s="138"/>
      <c r="CM1085" s="138"/>
      <c r="CN1085" s="138"/>
      <c r="CO1085" s="138"/>
      <c r="CP1085" s="138"/>
      <c r="CQ1085" s="138"/>
      <c r="CR1085" s="138"/>
      <c r="CS1085" s="138"/>
      <c r="CT1085" s="138"/>
      <c r="CU1085" s="138"/>
      <c r="CV1085" s="138"/>
      <c r="CW1085" s="138"/>
      <c r="CX1085" s="138"/>
      <c r="CY1085" s="138"/>
      <c r="CZ1085" s="138"/>
      <c r="DA1085" s="138"/>
      <c r="DB1085" s="138"/>
      <c r="DC1085" s="138"/>
      <c r="DD1085" s="138"/>
      <c r="DE1085" s="138"/>
      <c r="DF1085" s="138"/>
      <c r="DG1085" s="138"/>
      <c r="DH1085" s="138"/>
      <c r="DI1085" s="138"/>
      <c r="DJ1085" s="138"/>
      <c r="DK1085" s="138"/>
      <c r="DL1085" s="138"/>
      <c r="DM1085" s="138"/>
      <c r="DN1085" s="138"/>
      <c r="DO1085" s="138"/>
      <c r="DP1085" s="138"/>
      <c r="DQ1085" s="138"/>
      <c r="DR1085" s="138"/>
      <c r="DS1085" s="138"/>
      <c r="DT1085" s="138"/>
      <c r="DU1085" s="138"/>
      <c r="DV1085" s="138"/>
      <c r="DW1085" s="138"/>
      <c r="DX1085" s="138"/>
      <c r="DY1085" s="138"/>
      <c r="DZ1085" s="138"/>
      <c r="EA1085" s="138"/>
      <c r="EB1085" s="138"/>
      <c r="EC1085" s="138"/>
      <c r="ED1085" s="138"/>
      <c r="EE1085" s="138"/>
      <c r="EF1085" s="138"/>
      <c r="EG1085" s="138"/>
      <c r="EH1085" s="138"/>
      <c r="EI1085" s="138"/>
      <c r="EJ1085" s="138"/>
      <c r="EK1085" s="138"/>
      <c r="EL1085" s="138"/>
      <c r="EM1085" s="138"/>
      <c r="EN1085" s="138"/>
      <c r="EO1085" s="138"/>
      <c r="EP1085" s="138"/>
      <c r="EQ1085" s="138"/>
      <c r="ER1085" s="138"/>
      <c r="ES1085" s="138"/>
      <c r="ET1085" s="138"/>
      <c r="EU1085" s="138"/>
      <c r="EV1085" s="138"/>
      <c r="EW1085" s="138"/>
      <c r="EX1085" s="138"/>
      <c r="EY1085" s="138"/>
      <c r="EZ1085" s="138"/>
      <c r="FA1085" s="138"/>
      <c r="FB1085" s="138"/>
      <c r="FC1085" s="138"/>
      <c r="FD1085" s="138"/>
      <c r="FE1085" s="138"/>
      <c r="FF1085" s="138"/>
      <c r="FG1085" s="138"/>
      <c r="FH1085" s="138"/>
      <c r="FI1085" s="138"/>
      <c r="FJ1085" s="138"/>
      <c r="FK1085" s="138"/>
      <c r="FL1085" s="138"/>
      <c r="FM1085" s="138"/>
      <c r="FN1085" s="138"/>
      <c r="FO1085" s="138"/>
      <c r="FP1085" s="138"/>
      <c r="FQ1085" s="138"/>
      <c r="FR1085" s="138"/>
      <c r="FS1085" s="138"/>
      <c r="FT1085" s="138"/>
      <c r="FU1085" s="138"/>
      <c r="FV1085" s="138"/>
      <c r="FW1085" s="138"/>
      <c r="FX1085" s="138"/>
      <c r="FY1085" s="138"/>
      <c r="FZ1085" s="138"/>
      <c r="GA1085" s="138"/>
      <c r="GB1085" s="138"/>
      <c r="GC1085" s="138"/>
      <c r="GD1085" s="138"/>
      <c r="GE1085" s="138"/>
      <c r="GF1085" s="138"/>
      <c r="GG1085" s="138"/>
      <c r="GH1085" s="138"/>
      <c r="GI1085" s="138"/>
      <c r="GJ1085" s="138"/>
      <c r="GK1085" s="138"/>
      <c r="GL1085" s="138"/>
      <c r="GM1085" s="138"/>
      <c r="GN1085" s="138"/>
      <c r="GO1085" s="138"/>
      <c r="GP1085" s="138"/>
      <c r="GQ1085" s="138"/>
      <c r="GR1085" s="138"/>
      <c r="GS1085" s="138"/>
      <c r="GT1085" s="138"/>
      <c r="GU1085" s="138"/>
      <c r="GV1085" s="138"/>
      <c r="GW1085" s="138"/>
      <c r="GX1085" s="138"/>
      <c r="GY1085" s="138"/>
      <c r="GZ1085" s="138"/>
      <c r="HA1085" s="138"/>
      <c r="HB1085" s="138"/>
      <c r="HC1085" s="138"/>
      <c r="HD1085" s="138"/>
      <c r="HE1085" s="138"/>
      <c r="HF1085" s="138"/>
      <c r="HG1085" s="138"/>
      <c r="HH1085" s="138"/>
      <c r="HI1085" s="138"/>
      <c r="HJ1085" s="138"/>
      <c r="HK1085" s="138"/>
      <c r="HL1085" s="138"/>
      <c r="HM1085" s="138"/>
      <c r="HN1085" s="138"/>
      <c r="HO1085" s="138"/>
      <c r="HP1085" s="138"/>
      <c r="HQ1085" s="138"/>
      <c r="HR1085" s="138"/>
      <c r="HS1085" s="138"/>
      <c r="HT1085" s="138"/>
      <c r="HU1085" s="138"/>
      <c r="HV1085" s="138"/>
      <c r="HW1085" s="138"/>
      <c r="HX1085" s="138"/>
      <c r="HY1085" s="138"/>
      <c r="HZ1085" s="138"/>
      <c r="IA1085" s="138"/>
      <c r="IB1085" s="138"/>
      <c r="IC1085" s="138"/>
      <c r="ID1085" s="138"/>
      <c r="IE1085" s="138"/>
      <c r="IF1085" s="138"/>
      <c r="IG1085" s="138"/>
      <c r="IH1085" s="138"/>
      <c r="II1085" s="138"/>
      <c r="IJ1085" s="138"/>
      <c r="IK1085" s="138"/>
      <c r="IL1085" s="138"/>
      <c r="IM1085" s="138"/>
      <c r="IN1085" s="138"/>
      <c r="IO1085" s="138"/>
      <c r="IP1085" s="138"/>
      <c r="IQ1085" s="138"/>
      <c r="IR1085" s="138"/>
      <c r="IS1085" s="138"/>
      <c r="IT1085" s="138"/>
      <c r="IU1085" s="138"/>
      <c r="IV1085" s="138"/>
    </row>
    <row r="1086" spans="1:256" s="29" customFormat="1">
      <c r="A1086" s="154" t="s">
        <v>58</v>
      </c>
      <c r="B1086" s="168"/>
      <c r="C1086" s="194"/>
      <c r="D1086" s="147"/>
      <c r="E1086" s="145"/>
      <c r="F1086" s="145"/>
      <c r="G1086" s="214"/>
      <c r="H1086" s="145"/>
      <c r="I1086" s="184"/>
      <c r="J1086" s="146"/>
      <c r="K1086" s="147"/>
      <c r="L1086" s="149">
        <f>L1087+L1090+L1092</f>
        <v>48937.4</v>
      </c>
      <c r="M1086" s="149">
        <f>M1087+M1090+M1092</f>
        <v>49983</v>
      </c>
      <c r="N1086" s="149">
        <f>N1087+N1090+N1092</f>
        <v>30492.2</v>
      </c>
      <c r="O1086" s="149">
        <f t="shared" ref="O1086:W1086" si="520">O1087+O1090+O1092</f>
        <v>51913.4</v>
      </c>
      <c r="P1086" s="149">
        <f t="shared" si="520"/>
        <v>51913.4</v>
      </c>
      <c r="Q1086" s="149">
        <f t="shared" si="520"/>
        <v>0</v>
      </c>
      <c r="R1086" s="149">
        <f t="shared" si="520"/>
        <v>58930.6</v>
      </c>
      <c r="S1086" s="149">
        <f t="shared" si="520"/>
        <v>58930.6</v>
      </c>
      <c r="T1086" s="149">
        <f t="shared" si="520"/>
        <v>0</v>
      </c>
      <c r="U1086" s="149">
        <f t="shared" si="520"/>
        <v>55254.3</v>
      </c>
      <c r="V1086" s="149">
        <f t="shared" si="520"/>
        <v>55254.3</v>
      </c>
      <c r="W1086" s="150">
        <f t="shared" si="520"/>
        <v>0</v>
      </c>
      <c r="X1086" s="151"/>
      <c r="Y1086" s="151"/>
      <c r="Z1086" s="151"/>
      <c r="AA1086" s="151"/>
      <c r="AB1086" s="151"/>
      <c r="AC1086" s="151"/>
      <c r="AD1086" s="151"/>
      <c r="AE1086" s="151"/>
      <c r="AF1086" s="151"/>
      <c r="AG1086" s="151"/>
      <c r="AH1086" s="151"/>
      <c r="AI1086" s="151"/>
      <c r="AJ1086" s="151"/>
      <c r="AK1086" s="151"/>
      <c r="AL1086" s="151"/>
      <c r="AM1086" s="151"/>
      <c r="AN1086" s="151"/>
      <c r="AO1086" s="151"/>
      <c r="AP1086" s="151"/>
      <c r="AQ1086" s="151"/>
      <c r="AR1086" s="151"/>
      <c r="AS1086" s="151"/>
      <c r="AT1086" s="151"/>
      <c r="AU1086" s="151"/>
      <c r="AV1086" s="151"/>
      <c r="AW1086" s="151"/>
      <c r="AX1086" s="151"/>
      <c r="AY1086" s="151"/>
      <c r="AZ1086" s="151"/>
      <c r="BA1086" s="151"/>
      <c r="BB1086" s="151"/>
      <c r="BC1086" s="151"/>
      <c r="BD1086" s="151"/>
      <c r="BE1086" s="151"/>
      <c r="BF1086" s="151"/>
      <c r="BG1086" s="151"/>
      <c r="BH1086" s="151"/>
      <c r="BI1086" s="151"/>
      <c r="BJ1086" s="151"/>
      <c r="BK1086" s="151"/>
      <c r="BL1086" s="151"/>
      <c r="BM1086" s="151"/>
      <c r="BN1086" s="151"/>
      <c r="BO1086" s="151"/>
      <c r="BP1086" s="151"/>
      <c r="BQ1086" s="151"/>
      <c r="BR1086" s="151"/>
      <c r="BS1086" s="151"/>
      <c r="BT1086" s="151"/>
      <c r="BU1086" s="151"/>
      <c r="BV1086" s="151"/>
      <c r="BW1086" s="151"/>
      <c r="BX1086" s="151"/>
      <c r="BY1086" s="151"/>
      <c r="BZ1086" s="151"/>
      <c r="CA1086" s="151"/>
      <c r="CB1086" s="151"/>
      <c r="CC1086" s="151"/>
      <c r="CD1086" s="151"/>
      <c r="CE1086" s="151"/>
      <c r="CF1086" s="151"/>
      <c r="CG1086" s="151"/>
      <c r="CH1086" s="151"/>
      <c r="CI1086" s="151"/>
      <c r="CJ1086" s="151"/>
      <c r="CK1086" s="151"/>
      <c r="CL1086" s="151"/>
      <c r="CM1086" s="151"/>
      <c r="CN1086" s="151"/>
      <c r="CO1086" s="151"/>
      <c r="CP1086" s="151"/>
      <c r="CQ1086" s="151"/>
      <c r="CR1086" s="151"/>
      <c r="CS1086" s="151"/>
      <c r="CT1086" s="151"/>
      <c r="CU1086" s="151"/>
      <c r="CV1086" s="151"/>
      <c r="CW1086" s="151"/>
      <c r="CX1086" s="151"/>
      <c r="CY1086" s="151"/>
      <c r="CZ1086" s="151"/>
      <c r="DA1086" s="151"/>
      <c r="DB1086" s="151"/>
      <c r="DC1086" s="151"/>
      <c r="DD1086" s="151"/>
      <c r="DE1086" s="151"/>
      <c r="DF1086" s="151"/>
      <c r="DG1086" s="151"/>
      <c r="DH1086" s="151"/>
      <c r="DI1086" s="151"/>
      <c r="DJ1086" s="151"/>
      <c r="DK1086" s="151"/>
      <c r="DL1086" s="151"/>
      <c r="DM1086" s="151"/>
      <c r="DN1086" s="151"/>
      <c r="DO1086" s="151"/>
      <c r="DP1086" s="151"/>
      <c r="DQ1086" s="151"/>
      <c r="DR1086" s="151"/>
      <c r="DS1086" s="151"/>
      <c r="DT1086" s="151"/>
      <c r="DU1086" s="151"/>
      <c r="DV1086" s="151"/>
      <c r="DW1086" s="151"/>
      <c r="DX1086" s="151"/>
      <c r="DY1086" s="151"/>
      <c r="DZ1086" s="151"/>
      <c r="EA1086" s="151"/>
      <c r="EB1086" s="151"/>
      <c r="EC1086" s="151"/>
      <c r="ED1086" s="151"/>
      <c r="EE1086" s="151"/>
      <c r="EF1086" s="151"/>
      <c r="EG1086" s="151"/>
      <c r="EH1086" s="151"/>
      <c r="EI1086" s="151"/>
      <c r="EJ1086" s="151"/>
      <c r="EK1086" s="151"/>
      <c r="EL1086" s="151"/>
      <c r="EM1086" s="151"/>
      <c r="EN1086" s="151"/>
      <c r="EO1086" s="151"/>
      <c r="EP1086" s="151"/>
      <c r="EQ1086" s="151"/>
      <c r="ER1086" s="151"/>
      <c r="ES1086" s="151"/>
      <c r="ET1086" s="151"/>
      <c r="EU1086" s="151"/>
      <c r="EV1086" s="151"/>
      <c r="EW1086" s="151"/>
      <c r="EX1086" s="151"/>
      <c r="EY1086" s="151"/>
      <c r="EZ1086" s="151"/>
      <c r="FA1086" s="151"/>
      <c r="FB1086" s="151"/>
      <c r="FC1086" s="151"/>
      <c r="FD1086" s="151"/>
      <c r="FE1086" s="151"/>
      <c r="FF1086" s="151"/>
      <c r="FG1086" s="151"/>
      <c r="FH1086" s="151"/>
      <c r="FI1086" s="151"/>
      <c r="FJ1086" s="151"/>
      <c r="FK1086" s="151"/>
      <c r="FL1086" s="151"/>
      <c r="FM1086" s="151"/>
      <c r="FN1086" s="151"/>
      <c r="FO1086" s="151"/>
      <c r="FP1086" s="151"/>
      <c r="FQ1086" s="151"/>
      <c r="FR1086" s="151"/>
      <c r="FS1086" s="151"/>
      <c r="FT1086" s="151"/>
      <c r="FU1086" s="151"/>
      <c r="FV1086" s="151"/>
      <c r="FW1086" s="151"/>
      <c r="FX1086" s="151"/>
      <c r="FY1086" s="151"/>
      <c r="FZ1086" s="151"/>
      <c r="GA1086" s="151"/>
      <c r="GB1086" s="151"/>
      <c r="GC1086" s="151"/>
      <c r="GD1086" s="151"/>
      <c r="GE1086" s="151"/>
      <c r="GF1086" s="151"/>
      <c r="GG1086" s="151"/>
      <c r="GH1086" s="151"/>
      <c r="GI1086" s="151"/>
      <c r="GJ1086" s="151"/>
      <c r="GK1086" s="151"/>
      <c r="GL1086" s="151"/>
      <c r="GM1086" s="151"/>
      <c r="GN1086" s="151"/>
      <c r="GO1086" s="151"/>
      <c r="GP1086" s="151"/>
      <c r="GQ1086" s="151"/>
      <c r="GR1086" s="151"/>
      <c r="GS1086" s="151"/>
      <c r="GT1086" s="151"/>
      <c r="GU1086" s="151"/>
      <c r="GV1086" s="151"/>
      <c r="GW1086" s="151"/>
      <c r="GX1086" s="151"/>
      <c r="GY1086" s="151"/>
      <c r="GZ1086" s="151"/>
      <c r="HA1086" s="151"/>
      <c r="HB1086" s="151"/>
      <c r="HC1086" s="151"/>
      <c r="HD1086" s="151"/>
      <c r="HE1086" s="151"/>
      <c r="HF1086" s="151"/>
      <c r="HG1086" s="151"/>
      <c r="HH1086" s="151"/>
      <c r="HI1086" s="151"/>
      <c r="HJ1086" s="151"/>
      <c r="HK1086" s="151"/>
      <c r="HL1086" s="151"/>
      <c r="HM1086" s="151"/>
      <c r="HN1086" s="151"/>
      <c r="HO1086" s="151"/>
      <c r="HP1086" s="151"/>
      <c r="HQ1086" s="151"/>
      <c r="HR1086" s="151"/>
      <c r="HS1086" s="151"/>
      <c r="HT1086" s="151"/>
      <c r="HU1086" s="151"/>
      <c r="HV1086" s="151"/>
      <c r="HW1086" s="151"/>
      <c r="HX1086" s="151"/>
      <c r="HY1086" s="151"/>
      <c r="HZ1086" s="151"/>
      <c r="IA1086" s="151"/>
      <c r="IB1086" s="151"/>
      <c r="IC1086" s="151"/>
      <c r="ID1086" s="151"/>
      <c r="IE1086" s="151"/>
      <c r="IF1086" s="151"/>
      <c r="IG1086" s="151"/>
      <c r="IH1086" s="151"/>
      <c r="II1086" s="151"/>
      <c r="IJ1086" s="151"/>
      <c r="IK1086" s="151"/>
      <c r="IL1086" s="151"/>
      <c r="IM1086" s="151"/>
      <c r="IN1086" s="151"/>
      <c r="IO1086" s="151"/>
      <c r="IP1086" s="151"/>
      <c r="IQ1086" s="151"/>
      <c r="IR1086" s="151"/>
      <c r="IS1086" s="151"/>
      <c r="IT1086" s="151"/>
      <c r="IU1086" s="151"/>
      <c r="IV1086" s="151"/>
    </row>
    <row r="1087" spans="1:256" s="279" customFormat="1" ht="63">
      <c r="A1087" s="723" t="s">
        <v>10</v>
      </c>
      <c r="B1087" s="356" t="s">
        <v>655</v>
      </c>
      <c r="C1087" s="726" t="s">
        <v>656</v>
      </c>
      <c r="D1087" s="729"/>
      <c r="E1087" s="361" t="s">
        <v>103</v>
      </c>
      <c r="F1087" s="361" t="s">
        <v>104</v>
      </c>
      <c r="H1087" s="448">
        <v>100</v>
      </c>
      <c r="I1087" s="100" t="s">
        <v>657</v>
      </c>
      <c r="J1087" s="101" t="s">
        <v>658</v>
      </c>
      <c r="K1087" s="341"/>
      <c r="L1087" s="437">
        <f>L1088+L1089</f>
        <v>47524.6</v>
      </c>
      <c r="M1087" s="437">
        <f>M1088+M1089</f>
        <v>48508</v>
      </c>
      <c r="N1087" s="437">
        <f>N1088+N1089</f>
        <v>29528.799999999999</v>
      </c>
      <c r="O1087" s="437">
        <f>SUM(P1087:Q1087)</f>
        <v>50400.5</v>
      </c>
      <c r="P1087" s="437">
        <f>P1088+P1089</f>
        <v>50400.5</v>
      </c>
      <c r="Q1087" s="437">
        <f>Q1088</f>
        <v>0</v>
      </c>
      <c r="R1087" s="437">
        <f>SUM(S1087:T1087)</f>
        <v>57362.5</v>
      </c>
      <c r="S1087" s="437">
        <f>S1088+S1089</f>
        <v>57362.5</v>
      </c>
      <c r="T1087" s="437">
        <f>T1088</f>
        <v>0</v>
      </c>
      <c r="U1087" s="437">
        <f>SUM(V1087:W1087)</f>
        <v>53679.9</v>
      </c>
      <c r="V1087" s="437">
        <f>V1088+V1089</f>
        <v>53679.9</v>
      </c>
      <c r="W1087" s="442">
        <f>W1088</f>
        <v>0</v>
      </c>
    </row>
    <row r="1088" spans="1:256" s="279" customFormat="1">
      <c r="A1088" s="724"/>
      <c r="B1088" s="356" t="s">
        <v>659</v>
      </c>
      <c r="C1088" s="727"/>
      <c r="D1088" s="730"/>
      <c r="E1088" s="382" t="s">
        <v>103</v>
      </c>
      <c r="F1088" s="382" t="s">
        <v>104</v>
      </c>
      <c r="G1088" s="645">
        <v>7770100190</v>
      </c>
      <c r="H1088" s="448"/>
      <c r="I1088" s="705" t="s">
        <v>660</v>
      </c>
      <c r="J1088" s="373" t="s">
        <v>661</v>
      </c>
      <c r="K1088" s="102"/>
      <c r="L1088" s="437">
        <v>45425.5</v>
      </c>
      <c r="M1088" s="95">
        <v>46266.400000000001</v>
      </c>
      <c r="N1088" s="94">
        <v>28125.1</v>
      </c>
      <c r="O1088" s="94">
        <f>P1088+Q1088</f>
        <v>48244</v>
      </c>
      <c r="P1088" s="94">
        <v>48244</v>
      </c>
      <c r="Q1088" s="94"/>
      <c r="R1088" s="94">
        <f>S1088+T1088</f>
        <v>55206</v>
      </c>
      <c r="S1088" s="94">
        <v>55206</v>
      </c>
      <c r="T1088" s="94"/>
      <c r="U1088" s="94">
        <f>V1088+W1088</f>
        <v>51523.4</v>
      </c>
      <c r="V1088" s="94">
        <v>51523.4</v>
      </c>
      <c r="W1088" s="437"/>
    </row>
    <row r="1089" spans="1:256" s="279" customFormat="1" ht="31.5">
      <c r="A1089" s="725"/>
      <c r="B1089" s="356" t="s">
        <v>1637</v>
      </c>
      <c r="C1089" s="727"/>
      <c r="D1089" s="731"/>
      <c r="E1089" s="382" t="s">
        <v>103</v>
      </c>
      <c r="F1089" s="382" t="s">
        <v>104</v>
      </c>
      <c r="G1089" s="418">
        <v>7770108000</v>
      </c>
      <c r="H1089" s="448"/>
      <c r="I1089" s="705"/>
      <c r="J1089" s="103"/>
      <c r="K1089" s="102"/>
      <c r="L1089" s="437">
        <v>2099.1</v>
      </c>
      <c r="M1089" s="95">
        <v>2241.6</v>
      </c>
      <c r="N1089" s="94">
        <v>1403.7</v>
      </c>
      <c r="O1089" s="94">
        <f>P1089</f>
        <v>2156.5</v>
      </c>
      <c r="P1089" s="94">
        <v>2156.5</v>
      </c>
      <c r="Q1089" s="94"/>
      <c r="R1089" s="94">
        <f>S1089</f>
        <v>2156.5</v>
      </c>
      <c r="S1089" s="94">
        <v>2156.5</v>
      </c>
      <c r="T1089" s="94"/>
      <c r="U1089" s="94">
        <f>V1089</f>
        <v>2156.5</v>
      </c>
      <c r="V1089" s="94">
        <v>2156.5</v>
      </c>
      <c r="W1089" s="15"/>
    </row>
    <row r="1090" spans="1:256" s="279" customFormat="1" ht="63">
      <c r="A1090" s="646" t="s">
        <v>11</v>
      </c>
      <c r="B1090" s="356" t="s">
        <v>73</v>
      </c>
      <c r="C1090" s="727"/>
      <c r="D1090" s="104"/>
      <c r="E1090" s="382" t="s">
        <v>103</v>
      </c>
      <c r="F1090" s="382" t="s">
        <v>104</v>
      </c>
      <c r="G1090" s="448">
        <v>7770100190</v>
      </c>
      <c r="H1090" s="448">
        <v>200</v>
      </c>
      <c r="I1090" s="369" t="s">
        <v>662</v>
      </c>
      <c r="J1090" s="373" t="s">
        <v>663</v>
      </c>
      <c r="K1090" s="105"/>
      <c r="L1090" s="437">
        <v>1310.4000000000001</v>
      </c>
      <c r="M1090" s="95">
        <v>1383.5</v>
      </c>
      <c r="N1090" s="94">
        <v>933.2</v>
      </c>
      <c r="O1090" s="94">
        <f>SUM(P1090:Q1090)</f>
        <v>1512.9</v>
      </c>
      <c r="P1090" s="94">
        <v>1512.9</v>
      </c>
      <c r="Q1090" s="94"/>
      <c r="R1090" s="94">
        <f>SUM(S1090:T1090)</f>
        <v>1568.1</v>
      </c>
      <c r="S1090" s="94">
        <v>1568.1</v>
      </c>
      <c r="T1090" s="94"/>
      <c r="U1090" s="94">
        <f>SUM(V1090:W1090)</f>
        <v>1574.4</v>
      </c>
      <c r="V1090" s="94">
        <v>1574.4</v>
      </c>
      <c r="W1090" s="437"/>
    </row>
    <row r="1091" spans="1:256" s="279" customFormat="1" ht="78.75">
      <c r="A1091" s="647"/>
      <c r="B1091" s="357"/>
      <c r="C1091" s="727"/>
      <c r="D1091" s="106"/>
      <c r="E1091" s="107"/>
      <c r="F1091" s="107"/>
      <c r="G1091" s="434"/>
      <c r="H1091" s="434"/>
      <c r="I1091" s="375" t="s">
        <v>664</v>
      </c>
      <c r="J1091" s="373" t="s">
        <v>665</v>
      </c>
      <c r="K1091" s="108"/>
      <c r="L1091" s="438"/>
      <c r="M1091" s="97"/>
      <c r="N1091" s="96"/>
      <c r="O1091" s="96"/>
      <c r="P1091" s="96"/>
      <c r="Q1091" s="96"/>
      <c r="R1091" s="96"/>
      <c r="S1091" s="96"/>
      <c r="T1091" s="96"/>
      <c r="U1091" s="96"/>
      <c r="V1091" s="96"/>
      <c r="W1091" s="438"/>
    </row>
    <row r="1092" spans="1:256" s="279" customFormat="1" ht="157.5">
      <c r="A1092" s="368" t="s">
        <v>21</v>
      </c>
      <c r="B1092" s="357" t="s">
        <v>32</v>
      </c>
      <c r="C1092" s="728"/>
      <c r="D1092" s="340"/>
      <c r="E1092" s="363" t="s">
        <v>103</v>
      </c>
      <c r="F1092" s="363" t="s">
        <v>104</v>
      </c>
      <c r="G1092" s="331">
        <v>7770100190</v>
      </c>
      <c r="H1092" s="434">
        <v>800</v>
      </c>
      <c r="I1092" s="648" t="s">
        <v>1638</v>
      </c>
      <c r="J1092" s="649" t="s">
        <v>666</v>
      </c>
      <c r="K1092" s="453"/>
      <c r="L1092" s="650">
        <v>102.4</v>
      </c>
      <c r="M1092" s="438">
        <v>91.5</v>
      </c>
      <c r="N1092" s="438">
        <v>30.2</v>
      </c>
      <c r="O1092" s="438">
        <f>SUM(P1092:Q1092)</f>
        <v>0</v>
      </c>
      <c r="P1092" s="438">
        <v>0</v>
      </c>
      <c r="Q1092" s="438"/>
      <c r="R1092" s="438">
        <f>SUM(S1092:T1092)</f>
        <v>0</v>
      </c>
      <c r="S1092" s="438">
        <v>0</v>
      </c>
      <c r="T1092" s="438"/>
      <c r="U1092" s="438">
        <f>SUM(V1092:W1092)</f>
        <v>0</v>
      </c>
      <c r="V1092" s="438">
        <v>0</v>
      </c>
      <c r="W1092" s="443"/>
    </row>
    <row r="1093" spans="1:256" s="29" customFormat="1">
      <c r="A1093" s="154" t="s">
        <v>97</v>
      </c>
      <c r="B1093" s="168"/>
      <c r="C1093" s="194"/>
      <c r="D1093" s="147"/>
      <c r="E1093" s="145"/>
      <c r="F1093" s="145"/>
      <c r="G1093" s="214"/>
      <c r="H1093" s="145"/>
      <c r="I1093" s="184"/>
      <c r="J1093" s="146"/>
      <c r="K1093" s="147"/>
      <c r="L1093" s="149">
        <f t="shared" ref="L1093:W1093" si="521">SUM(L1094,L1098,L1117)</f>
        <v>42729.4</v>
      </c>
      <c r="M1093" s="149">
        <f t="shared" si="521"/>
        <v>48763.200000000004</v>
      </c>
      <c r="N1093" s="149">
        <f t="shared" si="521"/>
        <v>25899.200000000001</v>
      </c>
      <c r="O1093" s="149">
        <f t="shared" si="521"/>
        <v>48388.800000000003</v>
      </c>
      <c r="P1093" s="149">
        <f t="shared" si="521"/>
        <v>48388.800000000003</v>
      </c>
      <c r="Q1093" s="149">
        <f t="shared" si="521"/>
        <v>0</v>
      </c>
      <c r="R1093" s="149">
        <f t="shared" si="521"/>
        <v>50497.999999999993</v>
      </c>
      <c r="S1093" s="149">
        <f t="shared" si="521"/>
        <v>50497.999999999993</v>
      </c>
      <c r="T1093" s="149">
        <f t="shared" si="521"/>
        <v>0</v>
      </c>
      <c r="U1093" s="149">
        <f t="shared" si="521"/>
        <v>51055.199999999997</v>
      </c>
      <c r="V1093" s="149">
        <f t="shared" si="521"/>
        <v>51055.199999999997</v>
      </c>
      <c r="W1093" s="150">
        <f t="shared" si="521"/>
        <v>0</v>
      </c>
      <c r="X1093" s="151"/>
      <c r="Y1093" s="151"/>
      <c r="Z1093" s="151"/>
      <c r="AA1093" s="151"/>
      <c r="AB1093" s="151"/>
      <c r="AC1093" s="151"/>
      <c r="AD1093" s="151"/>
      <c r="AE1093" s="151"/>
      <c r="AF1093" s="151"/>
      <c r="AG1093" s="151"/>
      <c r="AH1093" s="151"/>
      <c r="AI1093" s="151"/>
      <c r="AJ1093" s="151"/>
      <c r="AK1093" s="151"/>
      <c r="AL1093" s="151"/>
      <c r="AM1093" s="151"/>
      <c r="AN1093" s="151"/>
      <c r="AO1093" s="151"/>
      <c r="AP1093" s="151"/>
      <c r="AQ1093" s="151"/>
      <c r="AR1093" s="151"/>
      <c r="AS1093" s="151"/>
      <c r="AT1093" s="151"/>
      <c r="AU1093" s="151"/>
      <c r="AV1093" s="151"/>
      <c r="AW1093" s="151"/>
      <c r="AX1093" s="151"/>
      <c r="AY1093" s="151"/>
      <c r="AZ1093" s="151"/>
      <c r="BA1093" s="151"/>
      <c r="BB1093" s="151"/>
      <c r="BC1093" s="151"/>
      <c r="BD1093" s="151"/>
      <c r="BE1093" s="151"/>
      <c r="BF1093" s="151"/>
      <c r="BG1093" s="151"/>
      <c r="BH1093" s="151"/>
      <c r="BI1093" s="151"/>
      <c r="BJ1093" s="151"/>
      <c r="BK1093" s="151"/>
      <c r="BL1093" s="151"/>
      <c r="BM1093" s="151"/>
      <c r="BN1093" s="151"/>
      <c r="BO1093" s="151"/>
      <c r="BP1093" s="151"/>
      <c r="BQ1093" s="151"/>
      <c r="BR1093" s="151"/>
      <c r="BS1093" s="151"/>
      <c r="BT1093" s="151"/>
      <c r="BU1093" s="151"/>
      <c r="BV1093" s="151"/>
      <c r="BW1093" s="151"/>
      <c r="BX1093" s="151"/>
      <c r="BY1093" s="151"/>
      <c r="BZ1093" s="151"/>
      <c r="CA1093" s="151"/>
      <c r="CB1093" s="151"/>
      <c r="CC1093" s="151"/>
      <c r="CD1093" s="151"/>
      <c r="CE1093" s="151"/>
      <c r="CF1093" s="151"/>
      <c r="CG1093" s="151"/>
      <c r="CH1093" s="151"/>
      <c r="CI1093" s="151"/>
      <c r="CJ1093" s="151"/>
      <c r="CK1093" s="151"/>
      <c r="CL1093" s="151"/>
      <c r="CM1093" s="151"/>
      <c r="CN1093" s="151"/>
      <c r="CO1093" s="151"/>
      <c r="CP1093" s="151"/>
      <c r="CQ1093" s="151"/>
      <c r="CR1093" s="151"/>
      <c r="CS1093" s="151"/>
      <c r="CT1093" s="151"/>
      <c r="CU1093" s="151"/>
      <c r="CV1093" s="151"/>
      <c r="CW1093" s="151"/>
      <c r="CX1093" s="151"/>
      <c r="CY1093" s="151"/>
      <c r="CZ1093" s="151"/>
      <c r="DA1093" s="151"/>
      <c r="DB1093" s="151"/>
      <c r="DC1093" s="151"/>
      <c r="DD1093" s="151"/>
      <c r="DE1093" s="151"/>
      <c r="DF1093" s="151"/>
      <c r="DG1093" s="151"/>
      <c r="DH1093" s="151"/>
      <c r="DI1093" s="151"/>
      <c r="DJ1093" s="151"/>
      <c r="DK1093" s="151"/>
      <c r="DL1093" s="151"/>
      <c r="DM1093" s="151"/>
      <c r="DN1093" s="151"/>
      <c r="DO1093" s="151"/>
      <c r="DP1093" s="151"/>
      <c r="DQ1093" s="151"/>
      <c r="DR1093" s="151"/>
      <c r="DS1093" s="151"/>
      <c r="DT1093" s="151"/>
      <c r="DU1093" s="151"/>
      <c r="DV1093" s="151"/>
      <c r="DW1093" s="151"/>
      <c r="DX1093" s="151"/>
      <c r="DY1093" s="151"/>
      <c r="DZ1093" s="151"/>
      <c r="EA1093" s="151"/>
      <c r="EB1093" s="151"/>
      <c r="EC1093" s="151"/>
      <c r="ED1093" s="151"/>
      <c r="EE1093" s="151"/>
      <c r="EF1093" s="151"/>
      <c r="EG1093" s="151"/>
      <c r="EH1093" s="151"/>
      <c r="EI1093" s="151"/>
      <c r="EJ1093" s="151"/>
      <c r="EK1093" s="151"/>
      <c r="EL1093" s="151"/>
      <c r="EM1093" s="151"/>
      <c r="EN1093" s="151"/>
      <c r="EO1093" s="151"/>
      <c r="EP1093" s="151"/>
      <c r="EQ1093" s="151"/>
      <c r="ER1093" s="151"/>
      <c r="ES1093" s="151"/>
      <c r="ET1093" s="151"/>
      <c r="EU1093" s="151"/>
      <c r="EV1093" s="151"/>
      <c r="EW1093" s="151"/>
      <c r="EX1093" s="151"/>
      <c r="EY1093" s="151"/>
      <c r="EZ1093" s="151"/>
      <c r="FA1093" s="151"/>
      <c r="FB1093" s="151"/>
      <c r="FC1093" s="151"/>
      <c r="FD1093" s="151"/>
      <c r="FE1093" s="151"/>
      <c r="FF1093" s="151"/>
      <c r="FG1093" s="151"/>
      <c r="FH1093" s="151"/>
      <c r="FI1093" s="151"/>
      <c r="FJ1093" s="151"/>
      <c r="FK1093" s="151"/>
      <c r="FL1093" s="151"/>
      <c r="FM1093" s="151"/>
      <c r="FN1093" s="151"/>
      <c r="FO1093" s="151"/>
      <c r="FP1093" s="151"/>
      <c r="FQ1093" s="151"/>
      <c r="FR1093" s="151"/>
      <c r="FS1093" s="151"/>
      <c r="FT1093" s="151"/>
      <c r="FU1093" s="151"/>
      <c r="FV1093" s="151"/>
      <c r="FW1093" s="151"/>
      <c r="FX1093" s="151"/>
      <c r="FY1093" s="151"/>
      <c r="FZ1093" s="151"/>
      <c r="GA1093" s="151"/>
      <c r="GB1093" s="151"/>
      <c r="GC1093" s="151"/>
      <c r="GD1093" s="151"/>
      <c r="GE1093" s="151"/>
      <c r="GF1093" s="151"/>
      <c r="GG1093" s="151"/>
      <c r="GH1093" s="151"/>
      <c r="GI1093" s="151"/>
      <c r="GJ1093" s="151"/>
      <c r="GK1093" s="151"/>
      <c r="GL1093" s="151"/>
      <c r="GM1093" s="151"/>
      <c r="GN1093" s="151"/>
      <c r="GO1093" s="151"/>
      <c r="GP1093" s="151"/>
      <c r="GQ1093" s="151"/>
      <c r="GR1093" s="151"/>
      <c r="GS1093" s="151"/>
      <c r="GT1093" s="151"/>
      <c r="GU1093" s="151"/>
      <c r="GV1093" s="151"/>
      <c r="GW1093" s="151"/>
      <c r="GX1093" s="151"/>
      <c r="GY1093" s="151"/>
      <c r="GZ1093" s="151"/>
      <c r="HA1093" s="151"/>
      <c r="HB1093" s="151"/>
      <c r="HC1093" s="151"/>
      <c r="HD1093" s="151"/>
      <c r="HE1093" s="151"/>
      <c r="HF1093" s="151"/>
      <c r="HG1093" s="151"/>
      <c r="HH1093" s="151"/>
      <c r="HI1093" s="151"/>
      <c r="HJ1093" s="151"/>
      <c r="HK1093" s="151"/>
      <c r="HL1093" s="151"/>
      <c r="HM1093" s="151"/>
      <c r="HN1093" s="151"/>
      <c r="HO1093" s="151"/>
      <c r="HP1093" s="151"/>
      <c r="HQ1093" s="151"/>
      <c r="HR1093" s="151"/>
      <c r="HS1093" s="151"/>
      <c r="HT1093" s="151"/>
      <c r="HU1093" s="151"/>
      <c r="HV1093" s="151"/>
      <c r="HW1093" s="151"/>
      <c r="HX1093" s="151"/>
      <c r="HY1093" s="151"/>
      <c r="HZ1093" s="151"/>
      <c r="IA1093" s="151"/>
      <c r="IB1093" s="151"/>
      <c r="IC1093" s="151"/>
      <c r="ID1093" s="151"/>
      <c r="IE1093" s="151"/>
      <c r="IF1093" s="151"/>
      <c r="IG1093" s="151"/>
      <c r="IH1093" s="151"/>
      <c r="II1093" s="151"/>
      <c r="IJ1093" s="151"/>
      <c r="IK1093" s="151"/>
      <c r="IL1093" s="151"/>
      <c r="IM1093" s="151"/>
      <c r="IN1093" s="151"/>
      <c r="IO1093" s="151"/>
      <c r="IP1093" s="151"/>
      <c r="IQ1093" s="151"/>
      <c r="IR1093" s="151"/>
      <c r="IS1093" s="151"/>
      <c r="IT1093" s="151"/>
      <c r="IU1093" s="151"/>
      <c r="IV1093" s="151"/>
    </row>
    <row r="1094" spans="1:256" s="279" customFormat="1">
      <c r="A1094" s="406" t="s">
        <v>12</v>
      </c>
      <c r="B1094" s="433" t="s">
        <v>59</v>
      </c>
      <c r="C1094" s="390"/>
      <c r="D1094" s="390"/>
      <c r="E1094" s="433"/>
      <c r="F1094" s="433"/>
      <c r="G1094" s="433"/>
      <c r="H1094" s="396">
        <v>100</v>
      </c>
      <c r="I1094" s="76"/>
      <c r="J1094" s="390"/>
      <c r="K1094" s="390"/>
      <c r="L1094" s="15">
        <f>SUM(L1095:L1097)</f>
        <v>23762</v>
      </c>
      <c r="M1094" s="15">
        <f t="shared" ref="M1094:W1094" si="522">SUM(M1095:M1097)</f>
        <v>25910.2</v>
      </c>
      <c r="N1094" s="15">
        <f t="shared" si="522"/>
        <v>15502.199999999999</v>
      </c>
      <c r="O1094" s="15">
        <f>SUM(O1095:O1097)</f>
        <v>24110</v>
      </c>
      <c r="P1094" s="15">
        <f t="shared" si="522"/>
        <v>24110</v>
      </c>
      <c r="Q1094" s="15">
        <f t="shared" si="522"/>
        <v>0</v>
      </c>
      <c r="R1094" s="15">
        <f t="shared" si="522"/>
        <v>25045.599999999999</v>
      </c>
      <c r="S1094" s="15">
        <f t="shared" si="522"/>
        <v>25045.599999999999</v>
      </c>
      <c r="T1094" s="15">
        <f t="shared" si="522"/>
        <v>0</v>
      </c>
      <c r="U1094" s="15">
        <f t="shared" si="522"/>
        <v>25460.400000000001</v>
      </c>
      <c r="V1094" s="15">
        <f t="shared" si="522"/>
        <v>25460.400000000001</v>
      </c>
      <c r="W1094" s="9">
        <f t="shared" si="522"/>
        <v>0</v>
      </c>
    </row>
    <row r="1095" spans="1:256" s="279" customFormat="1" ht="94.5">
      <c r="A1095" s="406" t="s">
        <v>49</v>
      </c>
      <c r="B1095" s="433" t="s">
        <v>667</v>
      </c>
      <c r="C1095" s="390" t="s">
        <v>1639</v>
      </c>
      <c r="D1095" s="390"/>
      <c r="E1095" s="385" t="s">
        <v>103</v>
      </c>
      <c r="F1095" s="385" t="s">
        <v>92</v>
      </c>
      <c r="G1095" s="396">
        <v>2420100590</v>
      </c>
      <c r="H1095" s="395">
        <v>100</v>
      </c>
      <c r="I1095" s="100" t="s">
        <v>668</v>
      </c>
      <c r="J1095" s="101" t="s">
        <v>658</v>
      </c>
      <c r="K1095" s="390"/>
      <c r="L1095" s="14">
        <v>7116</v>
      </c>
      <c r="M1095" s="15">
        <v>7256.5</v>
      </c>
      <c r="N1095" s="15">
        <v>4358.3999999999996</v>
      </c>
      <c r="O1095" s="15">
        <f>SUM(P1095:Q1095)</f>
        <v>7368.1</v>
      </c>
      <c r="P1095" s="15">
        <v>7368.1</v>
      </c>
      <c r="Q1095" s="15"/>
      <c r="R1095" s="15">
        <f>SUM(S1095:T1095)</f>
        <v>7941.1</v>
      </c>
      <c r="S1095" s="15">
        <v>7941.1</v>
      </c>
      <c r="T1095" s="15"/>
      <c r="U1095" s="15">
        <f>SUM(V1095:W1095)</f>
        <v>8290</v>
      </c>
      <c r="V1095" s="15">
        <v>8290</v>
      </c>
      <c r="W1095" s="9"/>
    </row>
    <row r="1096" spans="1:256" s="308" customFormat="1" ht="141.75">
      <c r="A1096" s="406" t="s">
        <v>69</v>
      </c>
      <c r="B1096" s="433" t="s">
        <v>669</v>
      </c>
      <c r="C1096" s="390" t="s">
        <v>670</v>
      </c>
      <c r="D1096" s="390"/>
      <c r="E1096" s="385" t="s">
        <v>1640</v>
      </c>
      <c r="F1096" s="385" t="s">
        <v>1641</v>
      </c>
      <c r="G1096" s="385" t="s">
        <v>1642</v>
      </c>
      <c r="H1096" s="395">
        <v>100</v>
      </c>
      <c r="I1096" s="110" t="s">
        <v>671</v>
      </c>
      <c r="J1096" s="111" t="s">
        <v>672</v>
      </c>
      <c r="K1096" s="390"/>
      <c r="L1096" s="14">
        <v>7243.1</v>
      </c>
      <c r="M1096" s="15">
        <v>9331.4</v>
      </c>
      <c r="N1096" s="15">
        <v>5468.9</v>
      </c>
      <c r="O1096" s="15">
        <f>SUM(P1096:Q1096)</f>
        <v>7301.9</v>
      </c>
      <c r="P1096" s="15">
        <f>6944.7+357.2</f>
        <v>7301.9</v>
      </c>
      <c r="Q1096" s="15"/>
      <c r="R1096" s="15">
        <f>SUM(S1096:T1096)</f>
        <v>7572.4</v>
      </c>
      <c r="S1096" s="15">
        <f>7197.5+374.9</f>
        <v>7572.4</v>
      </c>
      <c r="T1096" s="15"/>
      <c r="U1096" s="15">
        <f>SUM(V1096:W1096)</f>
        <v>7601.7</v>
      </c>
      <c r="V1096" s="15">
        <f>7224.9+376.8</f>
        <v>7601.7</v>
      </c>
      <c r="W1096" s="9"/>
    </row>
    <row r="1097" spans="1:256" s="279" customFormat="1" ht="204.75">
      <c r="A1097" s="406" t="s">
        <v>70</v>
      </c>
      <c r="B1097" s="433" t="s">
        <v>673</v>
      </c>
      <c r="C1097" s="390" t="s">
        <v>1643</v>
      </c>
      <c r="D1097" s="390"/>
      <c r="E1097" s="385" t="s">
        <v>104</v>
      </c>
      <c r="F1097" s="385" t="s">
        <v>91</v>
      </c>
      <c r="G1097" s="385" t="s">
        <v>986</v>
      </c>
      <c r="H1097" s="395">
        <v>100</v>
      </c>
      <c r="I1097" s="109" t="s">
        <v>674</v>
      </c>
      <c r="J1097" s="112" t="s">
        <v>675</v>
      </c>
      <c r="K1097" s="390"/>
      <c r="L1097" s="14">
        <v>9402.9</v>
      </c>
      <c r="M1097" s="15">
        <v>9322.2999999999993</v>
      </c>
      <c r="N1097" s="15">
        <v>5674.9</v>
      </c>
      <c r="O1097" s="15">
        <f>SUM(P1097:Q1097)</f>
        <v>9440</v>
      </c>
      <c r="P1097" s="15">
        <v>9440</v>
      </c>
      <c r="Q1097" s="15"/>
      <c r="R1097" s="15">
        <f>SUM(S1097:T1097)</f>
        <v>9532.1</v>
      </c>
      <c r="S1097" s="15">
        <v>9532.1</v>
      </c>
      <c r="T1097" s="15"/>
      <c r="U1097" s="15">
        <f>SUM(V1097:W1097)</f>
        <v>9568.7000000000007</v>
      </c>
      <c r="V1097" s="15">
        <v>9568.7000000000007</v>
      </c>
      <c r="W1097" s="9"/>
    </row>
    <row r="1098" spans="1:256" s="279" customFormat="1" ht="31.5">
      <c r="A1098" s="367" t="s">
        <v>13</v>
      </c>
      <c r="B1098" s="433" t="s">
        <v>33</v>
      </c>
      <c r="C1098" s="454"/>
      <c r="D1098" s="420"/>
      <c r="E1098" s="433"/>
      <c r="F1098" s="433"/>
      <c r="G1098" s="433"/>
      <c r="H1098" s="396">
        <v>200</v>
      </c>
      <c r="I1098" s="454"/>
      <c r="J1098" s="454"/>
      <c r="K1098" s="420"/>
      <c r="L1098" s="15">
        <f>L1099+L1102+L1112</f>
        <v>16512.3</v>
      </c>
      <c r="M1098" s="15">
        <f>M1099+M1102+M1112</f>
        <v>21115.100000000002</v>
      </c>
      <c r="N1098" s="15">
        <f>N1099+N1102+N1112</f>
        <v>9052.7999999999993</v>
      </c>
      <c r="O1098" s="15">
        <f>O1099+O1102+O1112</f>
        <v>23309.4</v>
      </c>
      <c r="P1098" s="15">
        <f t="shared" ref="P1098:W1098" si="523">P1099+P1102+P1112</f>
        <v>23309.4</v>
      </c>
      <c r="Q1098" s="15">
        <f t="shared" si="523"/>
        <v>0</v>
      </c>
      <c r="R1098" s="15">
        <f t="shared" si="523"/>
        <v>24447.8</v>
      </c>
      <c r="S1098" s="15">
        <f t="shared" si="523"/>
        <v>24447.8</v>
      </c>
      <c r="T1098" s="15">
        <f t="shared" si="523"/>
        <v>0</v>
      </c>
      <c r="U1098" s="15">
        <f t="shared" si="523"/>
        <v>24586.3</v>
      </c>
      <c r="V1098" s="15">
        <f t="shared" si="523"/>
        <v>24586.3</v>
      </c>
      <c r="W1098" s="15">
        <f t="shared" si="523"/>
        <v>0</v>
      </c>
    </row>
    <row r="1099" spans="1:256" s="279" customFormat="1" ht="47.25">
      <c r="A1099" s="495" t="s">
        <v>50</v>
      </c>
      <c r="B1099" s="642" t="s">
        <v>676</v>
      </c>
      <c r="C1099" s="732"/>
      <c r="D1099" s="712"/>
      <c r="E1099" s="239"/>
      <c r="F1099" s="239"/>
      <c r="G1099" s="396"/>
      <c r="H1099" s="418">
        <v>200</v>
      </c>
      <c r="I1099" s="93" t="s">
        <v>1644</v>
      </c>
      <c r="J1099" s="419" t="s">
        <v>677</v>
      </c>
      <c r="K1099" s="452"/>
      <c r="L1099" s="14">
        <f>L1100+L1101</f>
        <v>9224.9</v>
      </c>
      <c r="M1099" s="15">
        <f>M1100</f>
        <v>9797</v>
      </c>
      <c r="N1099" s="15">
        <f>N1100</f>
        <v>5865.5</v>
      </c>
      <c r="O1099" s="15">
        <f t="shared" ref="O1099:W1099" si="524">O1100</f>
        <v>9760.5</v>
      </c>
      <c r="P1099" s="15">
        <f t="shared" si="524"/>
        <v>9760.5</v>
      </c>
      <c r="Q1099" s="15">
        <f t="shared" si="524"/>
        <v>0</v>
      </c>
      <c r="R1099" s="15">
        <f t="shared" si="524"/>
        <v>10115.799999999999</v>
      </c>
      <c r="S1099" s="15">
        <f t="shared" si="524"/>
        <v>10115.799999999999</v>
      </c>
      <c r="T1099" s="15">
        <f t="shared" si="524"/>
        <v>0</v>
      </c>
      <c r="U1099" s="15">
        <f t="shared" si="524"/>
        <v>10154.6</v>
      </c>
      <c r="V1099" s="15">
        <f t="shared" si="524"/>
        <v>10154.6</v>
      </c>
      <c r="W1099" s="15">
        <f t="shared" si="524"/>
        <v>0</v>
      </c>
    </row>
    <row r="1100" spans="1:256" s="279" customFormat="1">
      <c r="A1100" s="651"/>
      <c r="B1100" s="642" t="s">
        <v>678</v>
      </c>
      <c r="C1100" s="733"/>
      <c r="D1100" s="713"/>
      <c r="E1100" s="355" t="s">
        <v>103</v>
      </c>
      <c r="F1100" s="355" t="s">
        <v>92</v>
      </c>
      <c r="G1100" s="410">
        <v>2420100590</v>
      </c>
      <c r="H1100" s="410">
        <v>200</v>
      </c>
      <c r="I1100" s="736" t="s">
        <v>679</v>
      </c>
      <c r="J1100" s="715" t="s">
        <v>680</v>
      </c>
      <c r="K1100" s="113"/>
      <c r="L1100" s="14">
        <v>9224.9</v>
      </c>
      <c r="M1100" s="15">
        <v>9797</v>
      </c>
      <c r="N1100" s="15">
        <v>5865.5</v>
      </c>
      <c r="O1100" s="15">
        <f>P1100+Q1100</f>
        <v>9760.5</v>
      </c>
      <c r="P1100" s="15">
        <v>9760.5</v>
      </c>
      <c r="Q1100" s="15"/>
      <c r="R1100" s="15">
        <f>S1100</f>
        <v>10115.799999999999</v>
      </c>
      <c r="S1100" s="15">
        <v>10115.799999999999</v>
      </c>
      <c r="T1100" s="15"/>
      <c r="U1100" s="15">
        <f>V1100</f>
        <v>10154.6</v>
      </c>
      <c r="V1100" s="15">
        <v>10154.6</v>
      </c>
      <c r="W1100" s="9"/>
    </row>
    <row r="1101" spans="1:256" s="279" customFormat="1" ht="31.5">
      <c r="A1101" s="651"/>
      <c r="B1101" s="642" t="s">
        <v>1645</v>
      </c>
      <c r="C1101" s="734"/>
      <c r="D1101" s="735"/>
      <c r="E1101" s="355"/>
      <c r="F1101" s="355"/>
      <c r="G1101" s="410"/>
      <c r="H1101" s="652"/>
      <c r="I1101" s="736"/>
      <c r="J1101" s="715"/>
      <c r="K1101" s="113"/>
      <c r="L1101" s="14"/>
      <c r="M1101" s="15"/>
      <c r="N1101" s="15"/>
      <c r="O1101" s="15"/>
      <c r="P1101" s="15"/>
      <c r="Q1101" s="15"/>
      <c r="R1101" s="15"/>
      <c r="S1101" s="15"/>
      <c r="T1101" s="15"/>
      <c r="U1101" s="15"/>
      <c r="V1101" s="15"/>
      <c r="W1101" s="9"/>
    </row>
    <row r="1102" spans="1:256" s="308" customFormat="1">
      <c r="A1102" s="495" t="s">
        <v>74</v>
      </c>
      <c r="B1102" s="642" t="s">
        <v>681</v>
      </c>
      <c r="C1102" s="729"/>
      <c r="D1102" s="729"/>
      <c r="E1102" s="385"/>
      <c r="F1102" s="385"/>
      <c r="G1102" s="391"/>
      <c r="H1102" s="396">
        <v>200</v>
      </c>
      <c r="I1102" s="737" t="s">
        <v>682</v>
      </c>
      <c r="J1102" s="715" t="s">
        <v>683</v>
      </c>
      <c r="K1102" s="114"/>
      <c r="L1102" s="15">
        <f>L1103+L1104+L1105+L1106+L1107+L1108+L1109+L1110+L1111</f>
        <v>3265.5000000000005</v>
      </c>
      <c r="M1102" s="15">
        <f>M1103+M1104+M1105+M1106+M1107+M1108+M1109+M1110+M1111</f>
        <v>8332.7000000000007</v>
      </c>
      <c r="N1102" s="15">
        <f>N1103+N1104+N1105+N1106+N1107+N1108+N1109+N1110+N1111</f>
        <v>951.09999999999991</v>
      </c>
      <c r="O1102" s="15">
        <f>O1103+O1104+O1105+O1106+O1107+O1108+O1109+O1110+O1111</f>
        <v>10701.800000000001</v>
      </c>
      <c r="P1102" s="15">
        <f>P1103+P1104+P1105+P1106+P1107+P1108+P1109+P1110+P1111</f>
        <v>10701.800000000001</v>
      </c>
      <c r="Q1102" s="15">
        <f t="shared" ref="Q1102:W1102" si="525">Q1103+Q1104+Q1105+Q1106+Q1107+Q1108+Q1109+Q1110+Q1111</f>
        <v>0</v>
      </c>
      <c r="R1102" s="15">
        <f t="shared" si="525"/>
        <v>11102.300000000001</v>
      </c>
      <c r="S1102" s="15">
        <f t="shared" si="525"/>
        <v>11102.300000000001</v>
      </c>
      <c r="T1102" s="15">
        <f t="shared" si="525"/>
        <v>0</v>
      </c>
      <c r="U1102" s="15">
        <f t="shared" si="525"/>
        <v>11161</v>
      </c>
      <c r="V1102" s="15">
        <f t="shared" si="525"/>
        <v>11161</v>
      </c>
      <c r="W1102" s="15">
        <f t="shared" si="525"/>
        <v>0</v>
      </c>
    </row>
    <row r="1103" spans="1:256" s="279" customFormat="1" ht="63">
      <c r="A1103" s="651"/>
      <c r="B1103" s="642" t="s">
        <v>1730</v>
      </c>
      <c r="C1103" s="730"/>
      <c r="D1103" s="730"/>
      <c r="E1103" s="385" t="s">
        <v>106</v>
      </c>
      <c r="F1103" s="385" t="s">
        <v>112</v>
      </c>
      <c r="G1103" s="391" t="s">
        <v>222</v>
      </c>
      <c r="H1103" s="396"/>
      <c r="I1103" s="737"/>
      <c r="J1103" s="715"/>
      <c r="K1103" s="114"/>
      <c r="L1103" s="14">
        <v>55</v>
      </c>
      <c r="M1103" s="15"/>
      <c r="N1103" s="15"/>
      <c r="O1103" s="15"/>
      <c r="P1103" s="15"/>
      <c r="Q1103" s="15"/>
      <c r="R1103" s="15"/>
      <c r="S1103" s="15"/>
      <c r="T1103" s="15"/>
      <c r="U1103" s="15"/>
      <c r="V1103" s="15"/>
      <c r="W1103" s="9"/>
    </row>
    <row r="1104" spans="1:256" s="279" customFormat="1" ht="31.5">
      <c r="A1104" s="651"/>
      <c r="B1104" s="642" t="s">
        <v>684</v>
      </c>
      <c r="C1104" s="730"/>
      <c r="D1104" s="730"/>
      <c r="E1104" s="385" t="s">
        <v>106</v>
      </c>
      <c r="F1104" s="385" t="s">
        <v>112</v>
      </c>
      <c r="G1104" s="391" t="s">
        <v>987</v>
      </c>
      <c r="H1104" s="396"/>
      <c r="I1104" s="705" t="s">
        <v>685</v>
      </c>
      <c r="J1104" s="710" t="s">
        <v>686</v>
      </c>
      <c r="K1104" s="114"/>
      <c r="L1104" s="14">
        <v>289.60000000000002</v>
      </c>
      <c r="M1104" s="15">
        <v>285</v>
      </c>
      <c r="N1104" s="15">
        <v>125.8</v>
      </c>
      <c r="O1104" s="15">
        <f>P1104+Q1104</f>
        <v>393.4</v>
      </c>
      <c r="P1104" s="15">
        <v>393.4</v>
      </c>
      <c r="Q1104" s="15"/>
      <c r="R1104" s="15">
        <f>S1104+T1104</f>
        <v>372.1</v>
      </c>
      <c r="S1104" s="15">
        <v>372.1</v>
      </c>
      <c r="T1104" s="15"/>
      <c r="U1104" s="15">
        <f>V1104+W1104</f>
        <v>355.4</v>
      </c>
      <c r="V1104" s="15">
        <v>355.4</v>
      </c>
      <c r="W1104" s="9"/>
    </row>
    <row r="1105" spans="1:23" s="279" customFormat="1" ht="47.25">
      <c r="A1105" s="651"/>
      <c r="B1105" s="642" t="s">
        <v>687</v>
      </c>
      <c r="C1105" s="730"/>
      <c r="D1105" s="730"/>
      <c r="E1105" s="385" t="s">
        <v>106</v>
      </c>
      <c r="F1105" s="385" t="s">
        <v>112</v>
      </c>
      <c r="G1105" s="391" t="s">
        <v>688</v>
      </c>
      <c r="H1105" s="396"/>
      <c r="I1105" s="705"/>
      <c r="J1105" s="710"/>
      <c r="K1105" s="114"/>
      <c r="L1105" s="14">
        <v>28.1</v>
      </c>
      <c r="M1105" s="15">
        <v>42.8</v>
      </c>
      <c r="N1105" s="15"/>
      <c r="O1105" s="15">
        <f>P1105</f>
        <v>43.8</v>
      </c>
      <c r="P1105" s="15">
        <v>43.8</v>
      </c>
      <c r="Q1105" s="15"/>
      <c r="R1105" s="15">
        <f>S1105</f>
        <v>45.4</v>
      </c>
      <c r="S1105" s="15">
        <v>45.4</v>
      </c>
      <c r="T1105" s="15"/>
      <c r="U1105" s="15">
        <f>V1105</f>
        <v>45.6</v>
      </c>
      <c r="V1105" s="15">
        <v>45.6</v>
      </c>
      <c r="W1105" s="9"/>
    </row>
    <row r="1106" spans="1:23" s="279" customFormat="1" ht="31.5">
      <c r="A1106" s="651"/>
      <c r="B1106" s="642" t="s">
        <v>689</v>
      </c>
      <c r="C1106" s="730"/>
      <c r="D1106" s="730"/>
      <c r="E1106" s="385" t="s">
        <v>106</v>
      </c>
      <c r="F1106" s="385" t="s">
        <v>112</v>
      </c>
      <c r="G1106" s="391" t="s">
        <v>985</v>
      </c>
      <c r="H1106" s="396"/>
      <c r="I1106" s="705"/>
      <c r="J1106" s="710"/>
      <c r="K1106" s="114"/>
      <c r="L1106" s="14">
        <v>1843.9</v>
      </c>
      <c r="M1106" s="15">
        <v>1109.7</v>
      </c>
      <c r="N1106" s="15">
        <v>716.4</v>
      </c>
      <c r="O1106" s="15">
        <f>P1106+Q1106</f>
        <v>1235</v>
      </c>
      <c r="P1106" s="15">
        <v>1235</v>
      </c>
      <c r="Q1106" s="15"/>
      <c r="R1106" s="15">
        <f>S1106</f>
        <v>1311.6</v>
      </c>
      <c r="S1106" s="15">
        <v>1311.6</v>
      </c>
      <c r="T1106" s="15"/>
      <c r="U1106" s="15">
        <f>V1106</f>
        <v>1351.3</v>
      </c>
      <c r="V1106" s="15">
        <v>1351.3</v>
      </c>
      <c r="W1106" s="9"/>
    </row>
    <row r="1107" spans="1:23" s="279" customFormat="1">
      <c r="A1107" s="651"/>
      <c r="B1107" s="642" t="s">
        <v>690</v>
      </c>
      <c r="C1107" s="730"/>
      <c r="D1107" s="730"/>
      <c r="E1107" s="385" t="s">
        <v>106</v>
      </c>
      <c r="F1107" s="385" t="s">
        <v>89</v>
      </c>
      <c r="G1107" s="391" t="s">
        <v>952</v>
      </c>
      <c r="H1107" s="396"/>
      <c r="I1107" s="705"/>
      <c r="J1107" s="710"/>
      <c r="K1107" s="114"/>
      <c r="L1107" s="14">
        <v>98.9</v>
      </c>
      <c r="M1107" s="15">
        <v>102.6</v>
      </c>
      <c r="N1107" s="15">
        <v>63.1</v>
      </c>
      <c r="O1107" s="15">
        <f>P1107+Q1107</f>
        <v>86.6</v>
      </c>
      <c r="P1107" s="15">
        <v>86.6</v>
      </c>
      <c r="Q1107" s="15"/>
      <c r="R1107" s="15">
        <f>S1107</f>
        <v>109.1</v>
      </c>
      <c r="S1107" s="15">
        <v>109.1</v>
      </c>
      <c r="T1107" s="15"/>
      <c r="U1107" s="15">
        <f>V1107</f>
        <v>109.5</v>
      </c>
      <c r="V1107" s="15">
        <v>109.5</v>
      </c>
      <c r="W1107" s="9"/>
    </row>
    <row r="1108" spans="1:23" s="279" customFormat="1" ht="63">
      <c r="A1108" s="651"/>
      <c r="B1108" s="642" t="s">
        <v>1646</v>
      </c>
      <c r="C1108" s="730"/>
      <c r="D1108" s="730"/>
      <c r="E1108" s="385" t="s">
        <v>1647</v>
      </c>
      <c r="F1108" s="385" t="s">
        <v>1648</v>
      </c>
      <c r="G1108" s="391" t="s">
        <v>1649</v>
      </c>
      <c r="H1108" s="396"/>
      <c r="I1108" s="369" t="s">
        <v>691</v>
      </c>
      <c r="J1108" s="373" t="s">
        <v>692</v>
      </c>
      <c r="K1108" s="114"/>
      <c r="L1108" s="14">
        <v>475</v>
      </c>
      <c r="M1108" s="15">
        <v>325.7</v>
      </c>
      <c r="N1108" s="15">
        <v>45.8</v>
      </c>
      <c r="O1108" s="15">
        <f>P1108</f>
        <v>307.3</v>
      </c>
      <c r="P1108" s="15">
        <v>307.3</v>
      </c>
      <c r="Q1108" s="15"/>
      <c r="R1108" s="15">
        <f>S1108</f>
        <v>318.89999999999998</v>
      </c>
      <c r="S1108" s="15">
        <v>318.89999999999998</v>
      </c>
      <c r="T1108" s="15"/>
      <c r="U1108" s="15">
        <f>V1108</f>
        <v>320.10000000000002</v>
      </c>
      <c r="V1108" s="15">
        <v>320.10000000000002</v>
      </c>
      <c r="W1108" s="9"/>
    </row>
    <row r="1109" spans="1:23" s="279" customFormat="1" ht="47.25">
      <c r="A1109" s="651"/>
      <c r="B1109" s="642" t="s">
        <v>693</v>
      </c>
      <c r="C1109" s="731"/>
      <c r="D1109" s="731"/>
      <c r="E1109" s="385" t="s">
        <v>104</v>
      </c>
      <c r="F1109" s="385" t="s">
        <v>89</v>
      </c>
      <c r="G1109" s="391" t="s">
        <v>694</v>
      </c>
      <c r="H1109" s="396"/>
      <c r="I1109" s="705" t="s">
        <v>1650</v>
      </c>
      <c r="J1109" s="710" t="s">
        <v>695</v>
      </c>
      <c r="K1109" s="344"/>
      <c r="L1109" s="14">
        <v>475</v>
      </c>
      <c r="M1109" s="15"/>
      <c r="N1109" s="15"/>
      <c r="O1109" s="15"/>
      <c r="P1109" s="15"/>
      <c r="Q1109" s="15"/>
      <c r="R1109" s="15"/>
      <c r="S1109" s="15"/>
      <c r="T1109" s="15"/>
      <c r="U1109" s="15"/>
      <c r="V1109" s="15"/>
      <c r="W1109" s="9"/>
    </row>
    <row r="1110" spans="1:23" s="279" customFormat="1" ht="47.25">
      <c r="A1110" s="651"/>
      <c r="B1110" s="642" t="s">
        <v>1651</v>
      </c>
      <c r="C1110" s="345"/>
      <c r="D1110" s="345"/>
      <c r="E1110" s="385" t="s">
        <v>106</v>
      </c>
      <c r="F1110" s="385" t="s">
        <v>112</v>
      </c>
      <c r="G1110" s="391" t="s">
        <v>846</v>
      </c>
      <c r="H1110" s="396"/>
      <c r="I1110" s="705"/>
      <c r="J1110" s="710"/>
      <c r="K1110" s="344"/>
      <c r="L1110" s="14"/>
      <c r="M1110" s="15">
        <v>5991.9</v>
      </c>
      <c r="N1110" s="15"/>
      <c r="O1110" s="15">
        <f>P1110</f>
        <v>8505.7000000000007</v>
      </c>
      <c r="P1110" s="15">
        <v>8505.7000000000007</v>
      </c>
      <c r="Q1110" s="15"/>
      <c r="R1110" s="15">
        <f>S1110</f>
        <v>8815.2000000000007</v>
      </c>
      <c r="S1110" s="15">
        <v>8815.2000000000007</v>
      </c>
      <c r="T1110" s="15"/>
      <c r="U1110" s="15">
        <f>V1110</f>
        <v>8849.1</v>
      </c>
      <c r="V1110" s="15">
        <v>8849.1</v>
      </c>
      <c r="W1110" s="269"/>
    </row>
    <row r="1111" spans="1:23" s="279" customFormat="1" ht="47.25">
      <c r="A1111" s="651"/>
      <c r="B1111" s="433" t="s">
        <v>1735</v>
      </c>
      <c r="C1111" s="345"/>
      <c r="D1111" s="345"/>
      <c r="E1111" s="385">
        <v>10</v>
      </c>
      <c r="F1111" s="385" t="s">
        <v>369</v>
      </c>
      <c r="G1111" s="385" t="s">
        <v>1652</v>
      </c>
      <c r="H1111" s="396"/>
      <c r="I1111" s="705"/>
      <c r="J1111" s="710"/>
      <c r="K1111" s="344"/>
      <c r="L1111" s="14"/>
      <c r="M1111" s="15">
        <v>475</v>
      </c>
      <c r="N1111" s="15"/>
      <c r="O1111" s="15">
        <f>P1111</f>
        <v>130</v>
      </c>
      <c r="P1111" s="15">
        <v>130</v>
      </c>
      <c r="Q1111" s="15"/>
      <c r="R1111" s="15">
        <f>S1111</f>
        <v>130</v>
      </c>
      <c r="S1111" s="15">
        <v>130</v>
      </c>
      <c r="T1111" s="15"/>
      <c r="U1111" s="15">
        <f>V1111</f>
        <v>130</v>
      </c>
      <c r="V1111" s="15">
        <v>130</v>
      </c>
      <c r="W1111" s="269"/>
    </row>
    <row r="1112" spans="1:23" s="279" customFormat="1">
      <c r="A1112" s="495" t="s">
        <v>75</v>
      </c>
      <c r="B1112" s="642" t="s">
        <v>696</v>
      </c>
      <c r="C1112" s="390"/>
      <c r="D1112" s="390"/>
      <c r="E1112" s="385"/>
      <c r="F1112" s="385"/>
      <c r="G1112" s="391"/>
      <c r="H1112" s="396">
        <v>200</v>
      </c>
      <c r="I1112" s="705"/>
      <c r="J1112" s="710"/>
      <c r="K1112" s="344"/>
      <c r="L1112" s="14">
        <f>L1113+L1114+L1115+L1116</f>
        <v>4021.9</v>
      </c>
      <c r="M1112" s="14">
        <f t="shared" ref="M1112:W1112" si="526">M1113+M1114+M1115+M1116</f>
        <v>2985.4</v>
      </c>
      <c r="N1112" s="14">
        <f t="shared" si="526"/>
        <v>2236.1999999999998</v>
      </c>
      <c r="O1112" s="14">
        <f t="shared" si="526"/>
        <v>2847.1</v>
      </c>
      <c r="P1112" s="14">
        <f t="shared" si="526"/>
        <v>2847.1</v>
      </c>
      <c r="Q1112" s="14">
        <f t="shared" si="526"/>
        <v>0</v>
      </c>
      <c r="R1112" s="14">
        <f t="shared" si="526"/>
        <v>3229.7</v>
      </c>
      <c r="S1112" s="14">
        <f t="shared" si="526"/>
        <v>3229.7</v>
      </c>
      <c r="T1112" s="14">
        <f t="shared" si="526"/>
        <v>0</v>
      </c>
      <c r="U1112" s="14">
        <f t="shared" si="526"/>
        <v>3270.7</v>
      </c>
      <c r="V1112" s="14">
        <f t="shared" si="526"/>
        <v>3270.7</v>
      </c>
      <c r="W1112" s="14">
        <f t="shared" si="526"/>
        <v>0</v>
      </c>
    </row>
    <row r="1113" spans="1:23" s="279" customFormat="1" ht="47.25">
      <c r="A1113" s="651"/>
      <c r="B1113" s="642" t="s">
        <v>1653</v>
      </c>
      <c r="C1113" s="390"/>
      <c r="D1113" s="390"/>
      <c r="E1113" s="385" t="s">
        <v>104</v>
      </c>
      <c r="F1113" s="385" t="s">
        <v>91</v>
      </c>
      <c r="G1113" s="391" t="s">
        <v>105</v>
      </c>
      <c r="H1113" s="396"/>
      <c r="I1113" s="705"/>
      <c r="J1113" s="710"/>
      <c r="K1113" s="344"/>
      <c r="L1113" s="14">
        <v>497.5</v>
      </c>
      <c r="M1113" s="15"/>
      <c r="N1113" s="15"/>
      <c r="O1113" s="15"/>
      <c r="P1113" s="15"/>
      <c r="Q1113" s="15"/>
      <c r="R1113" s="15"/>
      <c r="S1113" s="15"/>
      <c r="T1113" s="15"/>
      <c r="U1113" s="15"/>
      <c r="V1113" s="15"/>
      <c r="W1113" s="9"/>
    </row>
    <row r="1114" spans="1:23" s="279" customFormat="1" ht="31.5">
      <c r="A1114" s="651"/>
      <c r="B1114" s="642" t="s">
        <v>697</v>
      </c>
      <c r="C1114" s="390"/>
      <c r="D1114" s="390"/>
      <c r="E1114" s="385" t="s">
        <v>104</v>
      </c>
      <c r="F1114" s="385" t="s">
        <v>91</v>
      </c>
      <c r="G1114" s="391" t="s">
        <v>988</v>
      </c>
      <c r="H1114" s="396"/>
      <c r="I1114" s="705" t="s">
        <v>1654</v>
      </c>
      <c r="J1114" s="111" t="s">
        <v>698</v>
      </c>
      <c r="K1114" s="344"/>
      <c r="L1114" s="14">
        <v>1759.9</v>
      </c>
      <c r="M1114" s="15">
        <v>2042.7</v>
      </c>
      <c r="N1114" s="15">
        <v>1797.6</v>
      </c>
      <c r="O1114" s="15">
        <f>P1114</f>
        <v>1822.1</v>
      </c>
      <c r="P1114" s="15">
        <v>1822.1</v>
      </c>
      <c r="Q1114" s="15"/>
      <c r="R1114" s="15">
        <f>S1114</f>
        <v>2227.6999999999998</v>
      </c>
      <c r="S1114" s="15">
        <v>2227.6999999999998</v>
      </c>
      <c r="T1114" s="15"/>
      <c r="U1114" s="15">
        <f>V1114</f>
        <v>2264.9</v>
      </c>
      <c r="V1114" s="15">
        <v>2264.9</v>
      </c>
      <c r="W1114" s="9"/>
    </row>
    <row r="1115" spans="1:23" s="279" customFormat="1" ht="31.5">
      <c r="A1115" s="651"/>
      <c r="B1115" s="642" t="s">
        <v>162</v>
      </c>
      <c r="C1115" s="390"/>
      <c r="D1115" s="390"/>
      <c r="E1115" s="385" t="s">
        <v>104</v>
      </c>
      <c r="F1115" s="385" t="s">
        <v>91</v>
      </c>
      <c r="G1115" s="391" t="s">
        <v>986</v>
      </c>
      <c r="H1115" s="396"/>
      <c r="I1115" s="705"/>
      <c r="J1115" s="111"/>
      <c r="K1115" s="344"/>
      <c r="L1115" s="14">
        <v>1669.5</v>
      </c>
      <c r="M1115" s="15">
        <v>942.7</v>
      </c>
      <c r="N1115" s="15">
        <v>438.6</v>
      </c>
      <c r="O1115" s="15">
        <f>P1115</f>
        <v>1025</v>
      </c>
      <c r="P1115" s="15">
        <v>1025</v>
      </c>
      <c r="Q1115" s="15"/>
      <c r="R1115" s="15">
        <f>S1115</f>
        <v>1002</v>
      </c>
      <c r="S1115" s="15">
        <v>1002</v>
      </c>
      <c r="T1115" s="15"/>
      <c r="U1115" s="15">
        <f>V1115</f>
        <v>1005.8</v>
      </c>
      <c r="V1115" s="15">
        <v>1005.8</v>
      </c>
      <c r="W1115" s="9"/>
    </row>
    <row r="1116" spans="1:23" s="279" customFormat="1" ht="78.75">
      <c r="A1116" s="653"/>
      <c r="B1116" s="642" t="s">
        <v>1655</v>
      </c>
      <c r="C1116" s="390"/>
      <c r="D1116" s="390"/>
      <c r="E1116" s="385" t="s">
        <v>89</v>
      </c>
      <c r="F1116" s="385" t="s">
        <v>369</v>
      </c>
      <c r="G1116" s="391" t="s">
        <v>968</v>
      </c>
      <c r="H1116" s="395"/>
      <c r="I1116" s="705" t="s">
        <v>1656</v>
      </c>
      <c r="J1116" s="654" t="s">
        <v>1657</v>
      </c>
      <c r="K1116" s="344"/>
      <c r="L1116" s="14">
        <v>95</v>
      </c>
      <c r="M1116" s="15"/>
      <c r="N1116" s="15"/>
      <c r="O1116" s="15"/>
      <c r="P1116" s="15"/>
      <c r="Q1116" s="15"/>
      <c r="R1116" s="15"/>
      <c r="S1116" s="15"/>
      <c r="T1116" s="15"/>
      <c r="U1116" s="15"/>
      <c r="V1116" s="15"/>
      <c r="W1116" s="9"/>
    </row>
    <row r="1117" spans="1:23" s="279" customFormat="1">
      <c r="A1117" s="368" t="s">
        <v>51</v>
      </c>
      <c r="B1117" s="433" t="s">
        <v>32</v>
      </c>
      <c r="C1117" s="454"/>
      <c r="D1117" s="420"/>
      <c r="E1117" s="433"/>
      <c r="F1117" s="433"/>
      <c r="G1117" s="433"/>
      <c r="H1117" s="434">
        <v>800</v>
      </c>
      <c r="I1117" s="705"/>
      <c r="J1117" s="115"/>
      <c r="K1117" s="340"/>
      <c r="L1117" s="14">
        <f>SUM(L1118:L1120)</f>
        <v>2455.1</v>
      </c>
      <c r="M1117" s="15">
        <f t="shared" ref="M1117:W1117" si="527">SUM(M1118:M1120)</f>
        <v>1737.9</v>
      </c>
      <c r="N1117" s="15">
        <f t="shared" si="527"/>
        <v>1344.2</v>
      </c>
      <c r="O1117" s="15">
        <f t="shared" si="527"/>
        <v>969.4</v>
      </c>
      <c r="P1117" s="15">
        <f>SUM(P1118:P1120)</f>
        <v>969.4</v>
      </c>
      <c r="Q1117" s="15">
        <f t="shared" si="527"/>
        <v>0</v>
      </c>
      <c r="R1117" s="15">
        <f t="shared" si="527"/>
        <v>1004.6</v>
      </c>
      <c r="S1117" s="15">
        <f t="shared" si="527"/>
        <v>1004.6</v>
      </c>
      <c r="T1117" s="15">
        <f t="shared" si="527"/>
        <v>0</v>
      </c>
      <c r="U1117" s="15">
        <f t="shared" si="527"/>
        <v>1008.5</v>
      </c>
      <c r="V1117" s="15">
        <f t="shared" si="527"/>
        <v>1008.5</v>
      </c>
      <c r="W1117" s="9">
        <f t="shared" si="527"/>
        <v>0</v>
      </c>
    </row>
    <row r="1118" spans="1:23" s="279" customFormat="1" ht="63">
      <c r="A1118" s="406" t="s">
        <v>52</v>
      </c>
      <c r="B1118" s="433" t="s">
        <v>667</v>
      </c>
      <c r="C1118" s="454"/>
      <c r="D1118" s="420"/>
      <c r="E1118" s="385" t="s">
        <v>103</v>
      </c>
      <c r="F1118" s="385" t="s">
        <v>92</v>
      </c>
      <c r="G1118" s="385" t="s">
        <v>989</v>
      </c>
      <c r="H1118" s="395">
        <v>800</v>
      </c>
      <c r="I1118" s="369" t="s">
        <v>699</v>
      </c>
      <c r="J1118" s="655" t="s">
        <v>700</v>
      </c>
      <c r="K1118" s="420"/>
      <c r="L1118" s="14">
        <v>327.39999999999998</v>
      </c>
      <c r="M1118" s="15">
        <v>331</v>
      </c>
      <c r="N1118" s="15">
        <v>235.5</v>
      </c>
      <c r="O1118" s="15">
        <f>SUM(P1118:Q1118)</f>
        <v>322.5</v>
      </c>
      <c r="P1118" s="15">
        <v>322.5</v>
      </c>
      <c r="Q1118" s="15"/>
      <c r="R1118" s="15">
        <f>SUM(S1118:T1118)</f>
        <v>334.2</v>
      </c>
      <c r="S1118" s="15">
        <v>334.2</v>
      </c>
      <c r="T1118" s="15"/>
      <c r="U1118" s="15">
        <f>SUM(V1118:W1118)</f>
        <v>335.5</v>
      </c>
      <c r="V1118" s="15">
        <v>335.5</v>
      </c>
      <c r="W1118" s="9"/>
    </row>
    <row r="1119" spans="1:23" s="308" customFormat="1" ht="78.75">
      <c r="A1119" s="406" t="s">
        <v>76</v>
      </c>
      <c r="B1119" s="433" t="s">
        <v>669</v>
      </c>
      <c r="C1119" s="390"/>
      <c r="D1119" s="390"/>
      <c r="E1119" s="385" t="s">
        <v>106</v>
      </c>
      <c r="F1119" s="385" t="s">
        <v>112</v>
      </c>
      <c r="G1119" s="385" t="s">
        <v>985</v>
      </c>
      <c r="H1119" s="395">
        <v>800</v>
      </c>
      <c r="I1119" s="369" t="s">
        <v>701</v>
      </c>
      <c r="J1119" s="116" t="s">
        <v>702</v>
      </c>
      <c r="K1119" s="390"/>
      <c r="L1119" s="14">
        <v>56.6</v>
      </c>
      <c r="M1119" s="15">
        <v>64.599999999999994</v>
      </c>
      <c r="N1119" s="15">
        <v>51.2</v>
      </c>
      <c r="O1119" s="15">
        <f>SUM(P1119:Q1119)</f>
        <v>62.9</v>
      </c>
      <c r="P1119" s="15">
        <v>62.9</v>
      </c>
      <c r="Q1119" s="15"/>
      <c r="R1119" s="15">
        <f>SUM(S1119:T1119)</f>
        <v>65.2</v>
      </c>
      <c r="S1119" s="15">
        <v>65.2</v>
      </c>
      <c r="T1119" s="15"/>
      <c r="U1119" s="15">
        <f>SUM(V1119:W1119)</f>
        <v>65.5</v>
      </c>
      <c r="V1119" s="15">
        <v>65.5</v>
      </c>
      <c r="W1119" s="9"/>
    </row>
    <row r="1120" spans="1:23" s="279" customFormat="1">
      <c r="A1120" s="406" t="s">
        <v>703</v>
      </c>
      <c r="B1120" s="433" t="s">
        <v>673</v>
      </c>
      <c r="C1120" s="390"/>
      <c r="D1120" s="390"/>
      <c r="E1120" s="385" t="s">
        <v>104</v>
      </c>
      <c r="F1120" s="385" t="s">
        <v>91</v>
      </c>
      <c r="G1120" s="385" t="s">
        <v>986</v>
      </c>
      <c r="H1120" s="395">
        <v>800</v>
      </c>
      <c r="I1120" s="643"/>
      <c r="J1120" s="644"/>
      <c r="K1120" s="390"/>
      <c r="L1120" s="14">
        <v>2071.1</v>
      </c>
      <c r="M1120" s="15">
        <v>1342.3</v>
      </c>
      <c r="N1120" s="15">
        <v>1057.5</v>
      </c>
      <c r="O1120" s="15">
        <f>SUM(P1120:Q1120)</f>
        <v>584</v>
      </c>
      <c r="P1120" s="15">
        <v>584</v>
      </c>
      <c r="Q1120" s="15"/>
      <c r="R1120" s="15">
        <f>SUM(S1120:T1120)</f>
        <v>605.20000000000005</v>
      </c>
      <c r="S1120" s="15">
        <v>605.20000000000005</v>
      </c>
      <c r="T1120" s="15"/>
      <c r="U1120" s="15">
        <f>SUM(V1120:W1120)</f>
        <v>607.5</v>
      </c>
      <c r="V1120" s="15">
        <v>607.5</v>
      </c>
      <c r="W1120" s="9"/>
    </row>
    <row r="1121" spans="1:256" s="29" customFormat="1">
      <c r="A1121" s="154" t="s">
        <v>77</v>
      </c>
      <c r="B1121" s="168"/>
      <c r="C1121" s="194"/>
      <c r="D1121" s="147"/>
      <c r="E1121" s="145"/>
      <c r="F1121" s="145"/>
      <c r="G1121" s="214"/>
      <c r="H1121" s="145"/>
      <c r="I1121" s="184"/>
      <c r="J1121" s="146"/>
      <c r="K1121" s="147"/>
      <c r="L1121" s="149">
        <f>SUM(L1122)</f>
        <v>4722.5</v>
      </c>
      <c r="M1121" s="149">
        <f>SUM(M1122)</f>
        <v>2608.3999999999996</v>
      </c>
      <c r="N1121" s="149">
        <f t="shared" ref="N1121:W1121" si="528">SUM(N1122)</f>
        <v>1747.5</v>
      </c>
      <c r="O1121" s="149">
        <f>SUM(O1122)</f>
        <v>7166.0999999999995</v>
      </c>
      <c r="P1121" s="149">
        <f t="shared" si="528"/>
        <v>7166.0999999999995</v>
      </c>
      <c r="Q1121" s="149">
        <f t="shared" si="528"/>
        <v>0</v>
      </c>
      <c r="R1121" s="149">
        <f t="shared" si="528"/>
        <v>7492.6999999999989</v>
      </c>
      <c r="S1121" s="149">
        <f t="shared" si="528"/>
        <v>7492.6999999999989</v>
      </c>
      <c r="T1121" s="149">
        <f t="shared" si="528"/>
        <v>0</v>
      </c>
      <c r="U1121" s="149">
        <f t="shared" si="528"/>
        <v>7629.4</v>
      </c>
      <c r="V1121" s="149">
        <f t="shared" si="528"/>
        <v>7629.4</v>
      </c>
      <c r="W1121" s="150">
        <f t="shared" si="528"/>
        <v>0</v>
      </c>
      <c r="X1121" s="151"/>
      <c r="Y1121" s="151"/>
      <c r="Z1121" s="151"/>
      <c r="AA1121" s="151"/>
      <c r="AB1121" s="151"/>
      <c r="AC1121" s="151"/>
      <c r="AD1121" s="151"/>
      <c r="AE1121" s="151"/>
      <c r="AF1121" s="151"/>
      <c r="AG1121" s="151"/>
      <c r="AH1121" s="151"/>
      <c r="AI1121" s="151"/>
      <c r="AJ1121" s="151"/>
      <c r="AK1121" s="151"/>
      <c r="AL1121" s="151"/>
      <c r="AM1121" s="151"/>
      <c r="AN1121" s="151"/>
      <c r="AO1121" s="151"/>
      <c r="AP1121" s="151"/>
      <c r="AQ1121" s="151"/>
      <c r="AR1121" s="151"/>
      <c r="AS1121" s="151"/>
      <c r="AT1121" s="151"/>
      <c r="AU1121" s="151"/>
      <c r="AV1121" s="151"/>
      <c r="AW1121" s="151"/>
      <c r="AX1121" s="151"/>
      <c r="AY1121" s="151"/>
      <c r="AZ1121" s="151"/>
      <c r="BA1121" s="151"/>
      <c r="BB1121" s="151"/>
      <c r="BC1121" s="151"/>
      <c r="BD1121" s="151"/>
      <c r="BE1121" s="151"/>
      <c r="BF1121" s="151"/>
      <c r="BG1121" s="151"/>
      <c r="BH1121" s="151"/>
      <c r="BI1121" s="151"/>
      <c r="BJ1121" s="151"/>
      <c r="BK1121" s="151"/>
      <c r="BL1121" s="151"/>
      <c r="BM1121" s="151"/>
      <c r="BN1121" s="151"/>
      <c r="BO1121" s="151"/>
      <c r="BP1121" s="151"/>
      <c r="BQ1121" s="151"/>
      <c r="BR1121" s="151"/>
      <c r="BS1121" s="151"/>
      <c r="BT1121" s="151"/>
      <c r="BU1121" s="151"/>
      <c r="BV1121" s="151"/>
      <c r="BW1121" s="151"/>
      <c r="BX1121" s="151"/>
      <c r="BY1121" s="151"/>
      <c r="BZ1121" s="151"/>
      <c r="CA1121" s="151"/>
      <c r="CB1121" s="151"/>
      <c r="CC1121" s="151"/>
      <c r="CD1121" s="151"/>
      <c r="CE1121" s="151"/>
      <c r="CF1121" s="151"/>
      <c r="CG1121" s="151"/>
      <c r="CH1121" s="151"/>
      <c r="CI1121" s="151"/>
      <c r="CJ1121" s="151"/>
      <c r="CK1121" s="151"/>
      <c r="CL1121" s="151"/>
      <c r="CM1121" s="151"/>
      <c r="CN1121" s="151"/>
      <c r="CO1121" s="151"/>
      <c r="CP1121" s="151"/>
      <c r="CQ1121" s="151"/>
      <c r="CR1121" s="151"/>
      <c r="CS1121" s="151"/>
      <c r="CT1121" s="151"/>
      <c r="CU1121" s="151"/>
      <c r="CV1121" s="151"/>
      <c r="CW1121" s="151"/>
      <c r="CX1121" s="151"/>
      <c r="CY1121" s="151"/>
      <c r="CZ1121" s="151"/>
      <c r="DA1121" s="151"/>
      <c r="DB1121" s="151"/>
      <c r="DC1121" s="151"/>
      <c r="DD1121" s="151"/>
      <c r="DE1121" s="151"/>
      <c r="DF1121" s="151"/>
      <c r="DG1121" s="151"/>
      <c r="DH1121" s="151"/>
      <c r="DI1121" s="151"/>
      <c r="DJ1121" s="151"/>
      <c r="DK1121" s="151"/>
      <c r="DL1121" s="151"/>
      <c r="DM1121" s="151"/>
      <c r="DN1121" s="151"/>
      <c r="DO1121" s="151"/>
      <c r="DP1121" s="151"/>
      <c r="DQ1121" s="151"/>
      <c r="DR1121" s="151"/>
      <c r="DS1121" s="151"/>
      <c r="DT1121" s="151"/>
      <c r="DU1121" s="151"/>
      <c r="DV1121" s="151"/>
      <c r="DW1121" s="151"/>
      <c r="DX1121" s="151"/>
      <c r="DY1121" s="151"/>
      <c r="DZ1121" s="151"/>
      <c r="EA1121" s="151"/>
      <c r="EB1121" s="151"/>
      <c r="EC1121" s="151"/>
      <c r="ED1121" s="151"/>
      <c r="EE1121" s="151"/>
      <c r="EF1121" s="151"/>
      <c r="EG1121" s="151"/>
      <c r="EH1121" s="151"/>
      <c r="EI1121" s="151"/>
      <c r="EJ1121" s="151"/>
      <c r="EK1121" s="151"/>
      <c r="EL1121" s="151"/>
      <c r="EM1121" s="151"/>
      <c r="EN1121" s="151"/>
      <c r="EO1121" s="151"/>
      <c r="EP1121" s="151"/>
      <c r="EQ1121" s="151"/>
      <c r="ER1121" s="151"/>
      <c r="ES1121" s="151"/>
      <c r="ET1121" s="151"/>
      <c r="EU1121" s="151"/>
      <c r="EV1121" s="151"/>
      <c r="EW1121" s="151"/>
      <c r="EX1121" s="151"/>
      <c r="EY1121" s="151"/>
      <c r="EZ1121" s="151"/>
      <c r="FA1121" s="151"/>
      <c r="FB1121" s="151"/>
      <c r="FC1121" s="151"/>
      <c r="FD1121" s="151"/>
      <c r="FE1121" s="151"/>
      <c r="FF1121" s="151"/>
      <c r="FG1121" s="151"/>
      <c r="FH1121" s="151"/>
      <c r="FI1121" s="151"/>
      <c r="FJ1121" s="151"/>
      <c r="FK1121" s="151"/>
      <c r="FL1121" s="151"/>
      <c r="FM1121" s="151"/>
      <c r="FN1121" s="151"/>
      <c r="FO1121" s="151"/>
      <c r="FP1121" s="151"/>
      <c r="FQ1121" s="151"/>
      <c r="FR1121" s="151"/>
      <c r="FS1121" s="151"/>
      <c r="FT1121" s="151"/>
      <c r="FU1121" s="151"/>
      <c r="FV1121" s="151"/>
      <c r="FW1121" s="151"/>
      <c r="FX1121" s="151"/>
      <c r="FY1121" s="151"/>
      <c r="FZ1121" s="151"/>
      <c r="GA1121" s="151"/>
      <c r="GB1121" s="151"/>
      <c r="GC1121" s="151"/>
      <c r="GD1121" s="151"/>
      <c r="GE1121" s="151"/>
      <c r="GF1121" s="151"/>
      <c r="GG1121" s="151"/>
      <c r="GH1121" s="151"/>
      <c r="GI1121" s="151"/>
      <c r="GJ1121" s="151"/>
      <c r="GK1121" s="151"/>
      <c r="GL1121" s="151"/>
      <c r="GM1121" s="151"/>
      <c r="GN1121" s="151"/>
      <c r="GO1121" s="151"/>
      <c r="GP1121" s="151"/>
      <c r="GQ1121" s="151"/>
      <c r="GR1121" s="151"/>
      <c r="GS1121" s="151"/>
      <c r="GT1121" s="151"/>
      <c r="GU1121" s="151"/>
      <c r="GV1121" s="151"/>
      <c r="GW1121" s="151"/>
      <c r="GX1121" s="151"/>
      <c r="GY1121" s="151"/>
      <c r="GZ1121" s="151"/>
      <c r="HA1121" s="151"/>
      <c r="HB1121" s="151"/>
      <c r="HC1121" s="151"/>
      <c r="HD1121" s="151"/>
      <c r="HE1121" s="151"/>
      <c r="HF1121" s="151"/>
      <c r="HG1121" s="151"/>
      <c r="HH1121" s="151"/>
      <c r="HI1121" s="151"/>
      <c r="HJ1121" s="151"/>
      <c r="HK1121" s="151"/>
      <c r="HL1121" s="151"/>
      <c r="HM1121" s="151"/>
      <c r="HN1121" s="151"/>
      <c r="HO1121" s="151"/>
      <c r="HP1121" s="151"/>
      <c r="HQ1121" s="151"/>
      <c r="HR1121" s="151"/>
      <c r="HS1121" s="151"/>
      <c r="HT1121" s="151"/>
      <c r="HU1121" s="151"/>
      <c r="HV1121" s="151"/>
      <c r="HW1121" s="151"/>
      <c r="HX1121" s="151"/>
      <c r="HY1121" s="151"/>
      <c r="HZ1121" s="151"/>
      <c r="IA1121" s="151"/>
      <c r="IB1121" s="151"/>
      <c r="IC1121" s="151"/>
      <c r="ID1121" s="151"/>
      <c r="IE1121" s="151"/>
      <c r="IF1121" s="151"/>
      <c r="IG1121" s="151"/>
      <c r="IH1121" s="151"/>
      <c r="II1121" s="151"/>
      <c r="IJ1121" s="151"/>
      <c r="IK1121" s="151"/>
      <c r="IL1121" s="151"/>
      <c r="IM1121" s="151"/>
      <c r="IN1121" s="151"/>
      <c r="IO1121" s="151"/>
      <c r="IP1121" s="151"/>
      <c r="IQ1121" s="151"/>
      <c r="IR1121" s="151"/>
      <c r="IS1121" s="151"/>
      <c r="IT1121" s="151"/>
      <c r="IU1121" s="151"/>
      <c r="IV1121" s="151"/>
    </row>
    <row r="1122" spans="1:256" s="279" customFormat="1" ht="31.5">
      <c r="A1122" s="406" t="s">
        <v>22</v>
      </c>
      <c r="B1122" s="433" t="s">
        <v>98</v>
      </c>
      <c r="C1122" s="454"/>
      <c r="D1122" s="420"/>
      <c r="E1122" s="433"/>
      <c r="F1122" s="433"/>
      <c r="G1122" s="433"/>
      <c r="H1122" s="396">
        <v>200</v>
      </c>
      <c r="I1122" s="454"/>
      <c r="J1122" s="454"/>
      <c r="K1122" s="420"/>
      <c r="L1122" s="15">
        <f>L1123+L1124+L1128+L1129+L1130+L1131+L1132+L1133+L1134+L1135+L1136</f>
        <v>4722.5</v>
      </c>
      <c r="M1122" s="15">
        <f t="shared" ref="M1122:W1122" si="529">M1123+M1124+M1128+M1129+M1130+M1131+M1132+M1133+M1134+M1135+M1136</f>
        <v>2608.3999999999996</v>
      </c>
      <c r="N1122" s="15">
        <f t="shared" si="529"/>
        <v>1747.5</v>
      </c>
      <c r="O1122" s="15">
        <f t="shared" si="529"/>
        <v>7166.0999999999995</v>
      </c>
      <c r="P1122" s="15">
        <f t="shared" si="529"/>
        <v>7166.0999999999995</v>
      </c>
      <c r="Q1122" s="15">
        <f t="shared" si="529"/>
        <v>0</v>
      </c>
      <c r="R1122" s="15">
        <f t="shared" si="529"/>
        <v>7492.6999999999989</v>
      </c>
      <c r="S1122" s="15">
        <f t="shared" si="529"/>
        <v>7492.6999999999989</v>
      </c>
      <c r="T1122" s="15">
        <f t="shared" si="529"/>
        <v>0</v>
      </c>
      <c r="U1122" s="15">
        <f t="shared" si="529"/>
        <v>7629.4</v>
      </c>
      <c r="V1122" s="15">
        <f t="shared" si="529"/>
        <v>7629.4</v>
      </c>
      <c r="W1122" s="15">
        <f t="shared" si="529"/>
        <v>0</v>
      </c>
    </row>
    <row r="1123" spans="1:256" s="279" customFormat="1" ht="47.25">
      <c r="A1123" s="406" t="s">
        <v>43</v>
      </c>
      <c r="B1123" s="433" t="s">
        <v>1658</v>
      </c>
      <c r="C1123" s="454"/>
      <c r="D1123" s="420"/>
      <c r="E1123" s="385" t="s">
        <v>213</v>
      </c>
      <c r="F1123" s="385" t="s">
        <v>1659</v>
      </c>
      <c r="G1123" s="385" t="s">
        <v>222</v>
      </c>
      <c r="H1123" s="396">
        <v>200</v>
      </c>
      <c r="I1123" s="704" t="s">
        <v>704</v>
      </c>
      <c r="J1123" s="711" t="s">
        <v>658</v>
      </c>
      <c r="K1123" s="712"/>
      <c r="L1123" s="15">
        <v>15.5</v>
      </c>
      <c r="M1123" s="15">
        <v>14.9</v>
      </c>
      <c r="N1123" s="15">
        <v>14.9</v>
      </c>
      <c r="O1123" s="15">
        <f>SUM(P1123:Q1123)</f>
        <v>0</v>
      </c>
      <c r="P1123" s="15"/>
      <c r="Q1123" s="15"/>
      <c r="R1123" s="15">
        <f>SUM(S1123:T1123)</f>
        <v>0</v>
      </c>
      <c r="S1123" s="15"/>
      <c r="T1123" s="15"/>
      <c r="U1123" s="15">
        <f>SUM(V1123:W1123)</f>
        <v>0</v>
      </c>
      <c r="V1123" s="15"/>
      <c r="W1123" s="9"/>
    </row>
    <row r="1124" spans="1:256" s="279" customFormat="1" ht="31.5">
      <c r="A1124" s="698" t="s">
        <v>78</v>
      </c>
      <c r="B1124" s="433" t="s">
        <v>1660</v>
      </c>
      <c r="C1124" s="454"/>
      <c r="D1124" s="420"/>
      <c r="E1124" s="385"/>
      <c r="F1124" s="385"/>
      <c r="G1124" s="385"/>
      <c r="H1124" s="396"/>
      <c r="I1124" s="705"/>
      <c r="J1124" s="710"/>
      <c r="K1124" s="713"/>
      <c r="L1124" s="15">
        <f>L1125+L1127+L1126</f>
        <v>408.6</v>
      </c>
      <c r="M1124" s="15">
        <f t="shared" ref="M1124:W1124" si="530">M1125+M1127+M1126</f>
        <v>396</v>
      </c>
      <c r="N1124" s="15">
        <f t="shared" si="530"/>
        <v>348.5</v>
      </c>
      <c r="O1124" s="15">
        <f t="shared" si="530"/>
        <v>385.90000000000003</v>
      </c>
      <c r="P1124" s="15">
        <f t="shared" si="530"/>
        <v>385.90000000000003</v>
      </c>
      <c r="Q1124" s="15">
        <f t="shared" si="530"/>
        <v>0</v>
      </c>
      <c r="R1124" s="15">
        <f t="shared" si="530"/>
        <v>399.9</v>
      </c>
      <c r="S1124" s="15">
        <f t="shared" si="530"/>
        <v>399.9</v>
      </c>
      <c r="T1124" s="15">
        <f t="shared" si="530"/>
        <v>0</v>
      </c>
      <c r="U1124" s="15">
        <f t="shared" si="530"/>
        <v>401.30000000000007</v>
      </c>
      <c r="V1124" s="15">
        <f t="shared" si="530"/>
        <v>401.30000000000007</v>
      </c>
      <c r="W1124" s="15">
        <f t="shared" si="530"/>
        <v>0</v>
      </c>
    </row>
    <row r="1125" spans="1:256" s="279" customFormat="1" ht="31.5">
      <c r="A1125" s="699"/>
      <c r="B1125" s="433" t="s">
        <v>705</v>
      </c>
      <c r="C1125" s="454"/>
      <c r="D1125" s="420"/>
      <c r="E1125" s="385" t="s">
        <v>103</v>
      </c>
      <c r="F1125" s="385" t="s">
        <v>92</v>
      </c>
      <c r="G1125" s="385" t="s">
        <v>1661</v>
      </c>
      <c r="H1125" s="396">
        <v>200</v>
      </c>
      <c r="I1125" s="705" t="s">
        <v>706</v>
      </c>
      <c r="J1125" s="710" t="s">
        <v>661</v>
      </c>
      <c r="K1125" s="713"/>
      <c r="L1125" s="15">
        <v>20.5</v>
      </c>
      <c r="M1125" s="15">
        <v>87.6</v>
      </c>
      <c r="N1125" s="15">
        <v>54</v>
      </c>
      <c r="O1125" s="15">
        <f>SUM(P1125:Q1125)</f>
        <v>38.6</v>
      </c>
      <c r="P1125" s="15">
        <v>38.6</v>
      </c>
      <c r="Q1125" s="15"/>
      <c r="R1125" s="15">
        <f>SUM(S1125:T1125)</f>
        <v>40</v>
      </c>
      <c r="S1125" s="15">
        <v>40</v>
      </c>
      <c r="T1125" s="15"/>
      <c r="U1125" s="15">
        <f>SUM(V1125:W1125)</f>
        <v>40.1</v>
      </c>
      <c r="V1125" s="15">
        <v>40.1</v>
      </c>
      <c r="W1125" s="9"/>
    </row>
    <row r="1126" spans="1:256" s="279" customFormat="1">
      <c r="A1126" s="699"/>
      <c r="B1126" s="433" t="s">
        <v>707</v>
      </c>
      <c r="C1126" s="454"/>
      <c r="D1126" s="420"/>
      <c r="E1126" s="385" t="s">
        <v>103</v>
      </c>
      <c r="F1126" s="385" t="s">
        <v>92</v>
      </c>
      <c r="G1126" s="385" t="s">
        <v>708</v>
      </c>
      <c r="H1126" s="396">
        <v>200</v>
      </c>
      <c r="I1126" s="705"/>
      <c r="J1126" s="710"/>
      <c r="K1126" s="713"/>
      <c r="L1126" s="15"/>
      <c r="M1126" s="15"/>
      <c r="N1126" s="15"/>
      <c r="O1126" s="15">
        <f>P1126</f>
        <v>38.6</v>
      </c>
      <c r="P1126" s="15">
        <v>38.6</v>
      </c>
      <c r="Q1126" s="15"/>
      <c r="R1126" s="15">
        <f>S1126</f>
        <v>40</v>
      </c>
      <c r="S1126" s="15">
        <v>40</v>
      </c>
      <c r="T1126" s="15"/>
      <c r="U1126" s="15">
        <f>V1126</f>
        <v>40.1</v>
      </c>
      <c r="V1126" s="15">
        <v>40.1</v>
      </c>
      <c r="W1126" s="9"/>
    </row>
    <row r="1127" spans="1:256" s="279" customFormat="1" ht="47.25">
      <c r="A1127" s="700"/>
      <c r="B1127" s="433" t="s">
        <v>1662</v>
      </c>
      <c r="C1127" s="454"/>
      <c r="D1127" s="420"/>
      <c r="E1127" s="385" t="s">
        <v>103</v>
      </c>
      <c r="F1127" s="385" t="s">
        <v>92</v>
      </c>
      <c r="G1127" s="385" t="s">
        <v>1663</v>
      </c>
      <c r="H1127" s="396">
        <v>200</v>
      </c>
      <c r="I1127" s="705"/>
      <c r="J1127" s="710"/>
      <c r="K1127" s="713"/>
      <c r="L1127" s="15">
        <v>388.1</v>
      </c>
      <c r="M1127" s="15">
        <v>308.39999999999998</v>
      </c>
      <c r="N1127" s="15">
        <v>294.5</v>
      </c>
      <c r="O1127" s="15">
        <f>P1127+Q1127</f>
        <v>308.7</v>
      </c>
      <c r="P1127" s="15">
        <v>308.7</v>
      </c>
      <c r="Q1127" s="15"/>
      <c r="R1127" s="15">
        <f>S1127</f>
        <v>319.89999999999998</v>
      </c>
      <c r="S1127" s="15">
        <v>319.89999999999998</v>
      </c>
      <c r="T1127" s="15"/>
      <c r="U1127" s="15">
        <f>V1127</f>
        <v>321.10000000000002</v>
      </c>
      <c r="V1127" s="15">
        <v>321.10000000000002</v>
      </c>
      <c r="W1127" s="9"/>
    </row>
    <row r="1128" spans="1:256" s="279" customFormat="1" ht="78.75">
      <c r="A1128" s="406" t="s">
        <v>81</v>
      </c>
      <c r="B1128" s="433" t="s">
        <v>833</v>
      </c>
      <c r="C1128" s="454"/>
      <c r="D1128" s="420"/>
      <c r="E1128" s="385" t="s">
        <v>103</v>
      </c>
      <c r="F1128" s="385" t="s">
        <v>92</v>
      </c>
      <c r="G1128" s="385" t="s">
        <v>105</v>
      </c>
      <c r="H1128" s="396">
        <v>200</v>
      </c>
      <c r="I1128" s="369" t="s">
        <v>709</v>
      </c>
      <c r="J1128" s="233" t="s">
        <v>710</v>
      </c>
      <c r="K1128" s="305"/>
      <c r="L1128" s="15">
        <v>4020.3</v>
      </c>
      <c r="M1128" s="15">
        <v>1667.7</v>
      </c>
      <c r="N1128" s="15">
        <v>1304.8</v>
      </c>
      <c r="O1128" s="15">
        <f>P1128</f>
        <v>5608</v>
      </c>
      <c r="P1128" s="15">
        <v>5608</v>
      </c>
      <c r="Q1128" s="15"/>
      <c r="R1128" s="15">
        <f>S1128</f>
        <v>5812.1</v>
      </c>
      <c r="S1128" s="15">
        <v>5812.1</v>
      </c>
      <c r="T1128" s="15"/>
      <c r="U1128" s="15">
        <f>V1128</f>
        <v>5834.4</v>
      </c>
      <c r="V1128" s="15">
        <v>5834.4</v>
      </c>
      <c r="W1128" s="9"/>
    </row>
    <row r="1129" spans="1:256" s="279" customFormat="1" ht="63">
      <c r="A1129" s="406" t="s">
        <v>711</v>
      </c>
      <c r="B1129" s="433" t="s">
        <v>1731</v>
      </c>
      <c r="C1129" s="454"/>
      <c r="D1129" s="420"/>
      <c r="E1129" s="385" t="s">
        <v>104</v>
      </c>
      <c r="F1129" s="385" t="s">
        <v>91</v>
      </c>
      <c r="G1129" s="385" t="s">
        <v>105</v>
      </c>
      <c r="H1129" s="395">
        <v>200</v>
      </c>
      <c r="I1129" s="365"/>
      <c r="J1129" s="656"/>
      <c r="K1129" s="339"/>
      <c r="L1129" s="14"/>
      <c r="M1129" s="15">
        <v>95</v>
      </c>
      <c r="N1129" s="15"/>
      <c r="O1129" s="15"/>
      <c r="P1129" s="15"/>
      <c r="Q1129" s="15"/>
      <c r="R1129" s="15"/>
      <c r="S1129" s="15"/>
      <c r="T1129" s="15"/>
      <c r="U1129" s="15"/>
      <c r="V1129" s="15"/>
      <c r="W1129" s="9"/>
    </row>
    <row r="1130" spans="1:256" s="279" customFormat="1" ht="63">
      <c r="A1130" s="406" t="s">
        <v>542</v>
      </c>
      <c r="B1130" s="433" t="s">
        <v>837</v>
      </c>
      <c r="C1130" s="454"/>
      <c r="D1130" s="420"/>
      <c r="E1130" s="385" t="s">
        <v>89</v>
      </c>
      <c r="F1130" s="385" t="s">
        <v>369</v>
      </c>
      <c r="G1130" s="385" t="s">
        <v>719</v>
      </c>
      <c r="H1130" s="396">
        <v>200</v>
      </c>
      <c r="I1130" s="369"/>
      <c r="J1130" s="369"/>
      <c r="K1130" s="340"/>
      <c r="L1130" s="15">
        <v>24</v>
      </c>
      <c r="M1130" s="15"/>
      <c r="N1130" s="15"/>
      <c r="O1130" s="15"/>
      <c r="P1130" s="15"/>
      <c r="Q1130" s="15"/>
      <c r="R1130" s="15"/>
      <c r="S1130" s="15"/>
      <c r="T1130" s="15"/>
      <c r="U1130" s="15"/>
      <c r="V1130" s="15"/>
      <c r="W1130" s="9"/>
    </row>
    <row r="1131" spans="1:256" s="279" customFormat="1" ht="141.75">
      <c r="A1131" s="406" t="s">
        <v>712</v>
      </c>
      <c r="B1131" s="433" t="s">
        <v>835</v>
      </c>
      <c r="C1131" s="454"/>
      <c r="D1131" s="420"/>
      <c r="E1131" s="385" t="s">
        <v>396</v>
      </c>
      <c r="F1131" s="385" t="s">
        <v>396</v>
      </c>
      <c r="G1131" s="385" t="s">
        <v>405</v>
      </c>
      <c r="H1131" s="396">
        <v>200</v>
      </c>
      <c r="I1131" s="403" t="s">
        <v>713</v>
      </c>
      <c r="J1131" s="6" t="s">
        <v>714</v>
      </c>
      <c r="K1131" s="340"/>
      <c r="L1131" s="15">
        <v>27</v>
      </c>
      <c r="M1131" s="15">
        <v>25.7</v>
      </c>
      <c r="N1131" s="15">
        <v>25.7</v>
      </c>
      <c r="O1131" s="15">
        <f>P1131+Q1131</f>
        <v>26.3</v>
      </c>
      <c r="P1131" s="15">
        <v>26.3</v>
      </c>
      <c r="Q1131" s="15"/>
      <c r="R1131" s="15">
        <f>S1131+T1131</f>
        <v>27.3</v>
      </c>
      <c r="S1131" s="15">
        <v>27.3</v>
      </c>
      <c r="T1131" s="15"/>
      <c r="U1131" s="15">
        <f>V1131+W1131</f>
        <v>27.4</v>
      </c>
      <c r="V1131" s="15">
        <v>27.4</v>
      </c>
      <c r="W1131" s="9"/>
    </row>
    <row r="1132" spans="1:256" s="279" customFormat="1" ht="252">
      <c r="A1132" s="406" t="s">
        <v>544</v>
      </c>
      <c r="B1132" s="433" t="s">
        <v>836</v>
      </c>
      <c r="C1132" s="454"/>
      <c r="D1132" s="420"/>
      <c r="E1132" s="385" t="s">
        <v>264</v>
      </c>
      <c r="F1132" s="385" t="s">
        <v>104</v>
      </c>
      <c r="G1132" s="385" t="s">
        <v>477</v>
      </c>
      <c r="H1132" s="396">
        <v>200</v>
      </c>
      <c r="I1132" s="6" t="s">
        <v>1664</v>
      </c>
      <c r="J1132" s="6" t="s">
        <v>715</v>
      </c>
      <c r="K1132" s="340"/>
      <c r="L1132" s="15">
        <v>159</v>
      </c>
      <c r="M1132" s="15">
        <v>218.1</v>
      </c>
      <c r="N1132" s="15"/>
      <c r="O1132" s="15">
        <f>P1132+Q1132</f>
        <v>70</v>
      </c>
      <c r="P1132" s="15">
        <v>70</v>
      </c>
      <c r="Q1132" s="15"/>
      <c r="R1132" s="15">
        <f>S1132+T1132</f>
        <v>75.5</v>
      </c>
      <c r="S1132" s="15">
        <v>75.5</v>
      </c>
      <c r="T1132" s="15"/>
      <c r="U1132" s="15">
        <f>V1132+W1132</f>
        <v>76</v>
      </c>
      <c r="V1132" s="15">
        <v>76</v>
      </c>
      <c r="W1132" s="9"/>
    </row>
    <row r="1133" spans="1:256" s="279" customFormat="1" ht="47.25">
      <c r="A1133" s="406" t="s">
        <v>545</v>
      </c>
      <c r="B1133" s="433" t="s">
        <v>1736</v>
      </c>
      <c r="C1133" s="454"/>
      <c r="D1133" s="420"/>
      <c r="E1133" s="385" t="s">
        <v>89</v>
      </c>
      <c r="F1133" s="385" t="s">
        <v>369</v>
      </c>
      <c r="G1133" s="385" t="s">
        <v>404</v>
      </c>
      <c r="H1133" s="396">
        <v>200</v>
      </c>
      <c r="I1133" s="704" t="s">
        <v>716</v>
      </c>
      <c r="J1133" s="714" t="s">
        <v>717</v>
      </c>
      <c r="K1133" s="712"/>
      <c r="L1133" s="15">
        <v>14.9</v>
      </c>
      <c r="M1133" s="15">
        <v>39.299999999999997</v>
      </c>
      <c r="N1133" s="15">
        <v>3.9</v>
      </c>
      <c r="O1133" s="15">
        <f>P1133+Q1133</f>
        <v>23.5</v>
      </c>
      <c r="P1133" s="15">
        <v>23.5</v>
      </c>
      <c r="Q1133" s="15"/>
      <c r="R1133" s="15">
        <f>S1133+T1133</f>
        <v>24.4</v>
      </c>
      <c r="S1133" s="15">
        <v>24.4</v>
      </c>
      <c r="T1133" s="15"/>
      <c r="U1133" s="15">
        <f>V1133+W1133</f>
        <v>25.6</v>
      </c>
      <c r="V1133" s="15">
        <v>25.6</v>
      </c>
      <c r="W1133" s="9"/>
    </row>
    <row r="1134" spans="1:256" s="279" customFormat="1" ht="94.5">
      <c r="A1134" s="406" t="s">
        <v>548</v>
      </c>
      <c r="B1134" s="433" t="s">
        <v>1737</v>
      </c>
      <c r="C1134" s="454"/>
      <c r="D1134" s="420"/>
      <c r="E1134" s="385" t="s">
        <v>89</v>
      </c>
      <c r="F1134" s="385" t="s">
        <v>369</v>
      </c>
      <c r="G1134" s="385" t="s">
        <v>968</v>
      </c>
      <c r="H1134" s="396">
        <v>200</v>
      </c>
      <c r="I1134" s="705"/>
      <c r="J1134" s="715"/>
      <c r="K1134" s="713"/>
      <c r="L1134" s="15">
        <v>8.4</v>
      </c>
      <c r="M1134" s="15">
        <v>28.5</v>
      </c>
      <c r="N1134" s="15">
        <v>27.2</v>
      </c>
      <c r="O1134" s="15">
        <f>P1134</f>
        <v>1.4</v>
      </c>
      <c r="P1134" s="15">
        <v>1.4</v>
      </c>
      <c r="Q1134" s="15"/>
      <c r="R1134" s="15">
        <f>S1134</f>
        <v>1.4</v>
      </c>
      <c r="S1134" s="15">
        <v>1.4</v>
      </c>
      <c r="T1134" s="15"/>
      <c r="U1134" s="15">
        <f>V1134</f>
        <v>1.4</v>
      </c>
      <c r="V1134" s="15">
        <v>1.4</v>
      </c>
      <c r="W1134" s="9"/>
    </row>
    <row r="1135" spans="1:256" s="279" customFormat="1" ht="78.75">
      <c r="A1135" s="406" t="s">
        <v>549</v>
      </c>
      <c r="B1135" s="433" t="s">
        <v>1738</v>
      </c>
      <c r="C1135" s="454"/>
      <c r="D1135" s="420"/>
      <c r="E1135" s="385" t="s">
        <v>89</v>
      </c>
      <c r="F1135" s="385" t="s">
        <v>369</v>
      </c>
      <c r="G1135" s="385" t="s">
        <v>939</v>
      </c>
      <c r="H1135" s="396">
        <v>200</v>
      </c>
      <c r="I1135" s="705"/>
      <c r="J1135" s="715"/>
      <c r="K1135" s="713"/>
      <c r="L1135" s="15">
        <v>44.8</v>
      </c>
      <c r="M1135" s="15">
        <v>123.2</v>
      </c>
      <c r="N1135" s="15">
        <v>22.5</v>
      </c>
      <c r="O1135" s="15">
        <f>P1135+Q1135</f>
        <v>40</v>
      </c>
      <c r="P1135" s="15">
        <v>40</v>
      </c>
      <c r="Q1135" s="15"/>
      <c r="R1135" s="15">
        <f>S1135+T1135</f>
        <v>40</v>
      </c>
      <c r="S1135" s="15">
        <v>40</v>
      </c>
      <c r="T1135" s="15"/>
      <c r="U1135" s="15">
        <f>V1135+W1135</f>
        <v>40</v>
      </c>
      <c r="V1135" s="15">
        <v>40</v>
      </c>
      <c r="W1135" s="9"/>
    </row>
    <row r="1136" spans="1:256" s="279" customFormat="1" ht="47.25">
      <c r="A1136" s="406" t="s">
        <v>718</v>
      </c>
      <c r="B1136" s="433" t="s">
        <v>1739</v>
      </c>
      <c r="C1136" s="454"/>
      <c r="D1136" s="420"/>
      <c r="E1136" s="385" t="s">
        <v>89</v>
      </c>
      <c r="F1136" s="385" t="s">
        <v>369</v>
      </c>
      <c r="G1136" s="385" t="s">
        <v>789</v>
      </c>
      <c r="H1136" s="396">
        <v>200</v>
      </c>
      <c r="I1136" s="705"/>
      <c r="J1136" s="715"/>
      <c r="K1136" s="713"/>
      <c r="L1136" s="15"/>
      <c r="M1136" s="15"/>
      <c r="N1136" s="15"/>
      <c r="O1136" s="15">
        <f>P1136</f>
        <v>1011</v>
      </c>
      <c r="P1136" s="15">
        <v>1011</v>
      </c>
      <c r="Q1136" s="15"/>
      <c r="R1136" s="15">
        <f>S1136</f>
        <v>1112.0999999999999</v>
      </c>
      <c r="S1136" s="15">
        <v>1112.0999999999999</v>
      </c>
      <c r="T1136" s="15"/>
      <c r="U1136" s="15">
        <f>V1136</f>
        <v>1223.3</v>
      </c>
      <c r="V1136" s="15">
        <v>1223.3</v>
      </c>
      <c r="W1136" s="9"/>
    </row>
    <row r="1137" spans="1:256" s="29" customFormat="1">
      <c r="A1137" s="154" t="s">
        <v>79</v>
      </c>
      <c r="B1137" s="168"/>
      <c r="C1137" s="194"/>
      <c r="D1137" s="147"/>
      <c r="E1137" s="145"/>
      <c r="F1137" s="145"/>
      <c r="G1137" s="214"/>
      <c r="H1137" s="145"/>
      <c r="I1137" s="184"/>
      <c r="J1137" s="146"/>
      <c r="K1137" s="147"/>
      <c r="L1137" s="149">
        <f t="shared" ref="L1137:W1137" si="531">SUM(L1138,L1144)</f>
        <v>23458.2</v>
      </c>
      <c r="M1137" s="149">
        <f t="shared" si="531"/>
        <v>40182.400000000001</v>
      </c>
      <c r="N1137" s="149">
        <f t="shared" si="531"/>
        <v>18578.2</v>
      </c>
      <c r="O1137" s="149">
        <f t="shared" si="531"/>
        <v>40301.600000000006</v>
      </c>
      <c r="P1137" s="149">
        <f t="shared" si="531"/>
        <v>40301.600000000006</v>
      </c>
      <c r="Q1137" s="149">
        <f t="shared" si="531"/>
        <v>0</v>
      </c>
      <c r="R1137" s="149">
        <f t="shared" si="531"/>
        <v>41337.599999999999</v>
      </c>
      <c r="S1137" s="149">
        <f t="shared" si="531"/>
        <v>41337.599999999999</v>
      </c>
      <c r="T1137" s="149">
        <f t="shared" si="531"/>
        <v>0</v>
      </c>
      <c r="U1137" s="149">
        <f t="shared" si="531"/>
        <v>41507.1</v>
      </c>
      <c r="V1137" s="149">
        <f t="shared" si="531"/>
        <v>41507.1</v>
      </c>
      <c r="W1137" s="150">
        <f t="shared" si="531"/>
        <v>0</v>
      </c>
      <c r="X1137" s="151"/>
      <c r="Y1137" s="151"/>
      <c r="Z1137" s="151"/>
      <c r="AA1137" s="151"/>
      <c r="AB1137" s="151"/>
      <c r="AC1137" s="151"/>
      <c r="AD1137" s="151"/>
      <c r="AE1137" s="151"/>
      <c r="AF1137" s="151"/>
      <c r="AG1137" s="151"/>
      <c r="AH1137" s="151"/>
      <c r="AI1137" s="151"/>
      <c r="AJ1137" s="151"/>
      <c r="AK1137" s="151"/>
      <c r="AL1137" s="151"/>
      <c r="AM1137" s="151"/>
      <c r="AN1137" s="151"/>
      <c r="AO1137" s="151"/>
      <c r="AP1137" s="151"/>
      <c r="AQ1137" s="151"/>
      <c r="AR1137" s="151"/>
      <c r="AS1137" s="151"/>
      <c r="AT1137" s="151"/>
      <c r="AU1137" s="151"/>
      <c r="AV1137" s="151"/>
      <c r="AW1137" s="151"/>
      <c r="AX1137" s="151"/>
      <c r="AY1137" s="151"/>
      <c r="AZ1137" s="151"/>
      <c r="BA1137" s="151"/>
      <c r="BB1137" s="151"/>
      <c r="BC1137" s="151"/>
      <c r="BD1137" s="151"/>
      <c r="BE1137" s="151"/>
      <c r="BF1137" s="151"/>
      <c r="BG1137" s="151"/>
      <c r="BH1137" s="151"/>
      <c r="BI1137" s="151"/>
      <c r="BJ1137" s="151"/>
      <c r="BK1137" s="151"/>
      <c r="BL1137" s="151"/>
      <c r="BM1137" s="151"/>
      <c r="BN1137" s="151"/>
      <c r="BO1137" s="151"/>
      <c r="BP1137" s="151"/>
      <c r="BQ1137" s="151"/>
      <c r="BR1137" s="151"/>
      <c r="BS1137" s="151"/>
      <c r="BT1137" s="151"/>
      <c r="BU1137" s="151"/>
      <c r="BV1137" s="151"/>
      <c r="BW1137" s="151"/>
      <c r="BX1137" s="151"/>
      <c r="BY1137" s="151"/>
      <c r="BZ1137" s="151"/>
      <c r="CA1137" s="151"/>
      <c r="CB1137" s="151"/>
      <c r="CC1137" s="151"/>
      <c r="CD1137" s="151"/>
      <c r="CE1137" s="151"/>
      <c r="CF1137" s="151"/>
      <c r="CG1137" s="151"/>
      <c r="CH1137" s="151"/>
      <c r="CI1137" s="151"/>
      <c r="CJ1137" s="151"/>
      <c r="CK1137" s="151"/>
      <c r="CL1137" s="151"/>
      <c r="CM1137" s="151"/>
      <c r="CN1137" s="151"/>
      <c r="CO1137" s="151"/>
      <c r="CP1137" s="151"/>
      <c r="CQ1137" s="151"/>
      <c r="CR1137" s="151"/>
      <c r="CS1137" s="151"/>
      <c r="CT1137" s="151"/>
      <c r="CU1137" s="151"/>
      <c r="CV1137" s="151"/>
      <c r="CW1137" s="151"/>
      <c r="CX1137" s="151"/>
      <c r="CY1137" s="151"/>
      <c r="CZ1137" s="151"/>
      <c r="DA1137" s="151"/>
      <c r="DB1137" s="151"/>
      <c r="DC1137" s="151"/>
      <c r="DD1137" s="151"/>
      <c r="DE1137" s="151"/>
      <c r="DF1137" s="151"/>
      <c r="DG1137" s="151"/>
      <c r="DH1137" s="151"/>
      <c r="DI1137" s="151"/>
      <c r="DJ1137" s="151"/>
      <c r="DK1137" s="151"/>
      <c r="DL1137" s="151"/>
      <c r="DM1137" s="151"/>
      <c r="DN1137" s="151"/>
      <c r="DO1137" s="151"/>
      <c r="DP1137" s="151"/>
      <c r="DQ1137" s="151"/>
      <c r="DR1137" s="151"/>
      <c r="DS1137" s="151"/>
      <c r="DT1137" s="151"/>
      <c r="DU1137" s="151"/>
      <c r="DV1137" s="151"/>
      <c r="DW1137" s="151"/>
      <c r="DX1137" s="151"/>
      <c r="DY1137" s="151"/>
      <c r="DZ1137" s="151"/>
      <c r="EA1137" s="151"/>
      <c r="EB1137" s="151"/>
      <c r="EC1137" s="151"/>
      <c r="ED1137" s="151"/>
      <c r="EE1137" s="151"/>
      <c r="EF1137" s="151"/>
      <c r="EG1137" s="151"/>
      <c r="EH1137" s="151"/>
      <c r="EI1137" s="151"/>
      <c r="EJ1137" s="151"/>
      <c r="EK1137" s="151"/>
      <c r="EL1137" s="151"/>
      <c r="EM1137" s="151"/>
      <c r="EN1137" s="151"/>
      <c r="EO1137" s="151"/>
      <c r="EP1137" s="151"/>
      <c r="EQ1137" s="151"/>
      <c r="ER1137" s="151"/>
      <c r="ES1137" s="151"/>
      <c r="ET1137" s="151"/>
      <c r="EU1137" s="151"/>
      <c r="EV1137" s="151"/>
      <c r="EW1137" s="151"/>
      <c r="EX1137" s="151"/>
      <c r="EY1137" s="151"/>
      <c r="EZ1137" s="151"/>
      <c r="FA1137" s="151"/>
      <c r="FB1137" s="151"/>
      <c r="FC1137" s="151"/>
      <c r="FD1137" s="151"/>
      <c r="FE1137" s="151"/>
      <c r="FF1137" s="151"/>
      <c r="FG1137" s="151"/>
      <c r="FH1137" s="151"/>
      <c r="FI1137" s="151"/>
      <c r="FJ1137" s="151"/>
      <c r="FK1137" s="151"/>
      <c r="FL1137" s="151"/>
      <c r="FM1137" s="151"/>
      <c r="FN1137" s="151"/>
      <c r="FO1137" s="151"/>
      <c r="FP1137" s="151"/>
      <c r="FQ1137" s="151"/>
      <c r="FR1137" s="151"/>
      <c r="FS1137" s="151"/>
      <c r="FT1137" s="151"/>
      <c r="FU1137" s="151"/>
      <c r="FV1137" s="151"/>
      <c r="FW1137" s="151"/>
      <c r="FX1137" s="151"/>
      <c r="FY1137" s="151"/>
      <c r="FZ1137" s="151"/>
      <c r="GA1137" s="151"/>
      <c r="GB1137" s="151"/>
      <c r="GC1137" s="151"/>
      <c r="GD1137" s="151"/>
      <c r="GE1137" s="151"/>
      <c r="GF1137" s="151"/>
      <c r="GG1137" s="151"/>
      <c r="GH1137" s="151"/>
      <c r="GI1137" s="151"/>
      <c r="GJ1137" s="151"/>
      <c r="GK1137" s="151"/>
      <c r="GL1137" s="151"/>
      <c r="GM1137" s="151"/>
      <c r="GN1137" s="151"/>
      <c r="GO1137" s="151"/>
      <c r="GP1137" s="151"/>
      <c r="GQ1137" s="151"/>
      <c r="GR1137" s="151"/>
      <c r="GS1137" s="151"/>
      <c r="GT1137" s="151"/>
      <c r="GU1137" s="151"/>
      <c r="GV1137" s="151"/>
      <c r="GW1137" s="151"/>
      <c r="GX1137" s="151"/>
      <c r="GY1137" s="151"/>
      <c r="GZ1137" s="151"/>
      <c r="HA1137" s="151"/>
      <c r="HB1137" s="151"/>
      <c r="HC1137" s="151"/>
      <c r="HD1137" s="151"/>
      <c r="HE1137" s="151"/>
      <c r="HF1137" s="151"/>
      <c r="HG1137" s="151"/>
      <c r="HH1137" s="151"/>
      <c r="HI1137" s="151"/>
      <c r="HJ1137" s="151"/>
      <c r="HK1137" s="151"/>
      <c r="HL1137" s="151"/>
      <c r="HM1137" s="151"/>
      <c r="HN1137" s="151"/>
      <c r="HO1137" s="151"/>
      <c r="HP1137" s="151"/>
      <c r="HQ1137" s="151"/>
      <c r="HR1137" s="151"/>
      <c r="HS1137" s="151"/>
      <c r="HT1137" s="151"/>
      <c r="HU1137" s="151"/>
      <c r="HV1137" s="151"/>
      <c r="HW1137" s="151"/>
      <c r="HX1137" s="151"/>
      <c r="HY1137" s="151"/>
      <c r="HZ1137" s="151"/>
      <c r="IA1137" s="151"/>
      <c r="IB1137" s="151"/>
      <c r="IC1137" s="151"/>
      <c r="ID1137" s="151"/>
      <c r="IE1137" s="151"/>
      <c r="IF1137" s="151"/>
      <c r="IG1137" s="151"/>
      <c r="IH1137" s="151"/>
      <c r="II1137" s="151"/>
      <c r="IJ1137" s="151"/>
      <c r="IK1137" s="151"/>
      <c r="IL1137" s="151"/>
      <c r="IM1137" s="151"/>
      <c r="IN1137" s="151"/>
      <c r="IO1137" s="151"/>
      <c r="IP1137" s="151"/>
      <c r="IQ1137" s="151"/>
      <c r="IR1137" s="151"/>
      <c r="IS1137" s="151"/>
      <c r="IT1137" s="151"/>
      <c r="IU1137" s="151"/>
      <c r="IV1137" s="151"/>
    </row>
    <row r="1138" spans="1:256" s="308" customFormat="1">
      <c r="A1138" s="796" t="s">
        <v>37</v>
      </c>
      <c r="B1138" s="797"/>
      <c r="C1138" s="797"/>
      <c r="D1138" s="797"/>
      <c r="E1138" s="797"/>
      <c r="F1138" s="797"/>
      <c r="G1138" s="797"/>
      <c r="H1138" s="797"/>
      <c r="I1138" s="797"/>
      <c r="J1138" s="797"/>
      <c r="K1138" s="797"/>
      <c r="L1138" s="7">
        <f t="shared" ref="L1138:W1138" si="532">SUM(L1139,L1141)</f>
        <v>3692.7</v>
      </c>
      <c r="M1138" s="7">
        <f t="shared" si="532"/>
        <v>4590.6000000000004</v>
      </c>
      <c r="N1138" s="7">
        <f t="shared" si="532"/>
        <v>3235.1</v>
      </c>
      <c r="O1138" s="7">
        <f t="shared" si="532"/>
        <v>3374.3</v>
      </c>
      <c r="P1138" s="7">
        <f t="shared" si="532"/>
        <v>3374.3</v>
      </c>
      <c r="Q1138" s="7">
        <f t="shared" si="532"/>
        <v>0</v>
      </c>
      <c r="R1138" s="7">
        <f t="shared" si="532"/>
        <v>3497.1</v>
      </c>
      <c r="S1138" s="7">
        <f t="shared" si="532"/>
        <v>3497.1</v>
      </c>
      <c r="T1138" s="7">
        <f t="shared" si="532"/>
        <v>0</v>
      </c>
      <c r="U1138" s="7">
        <f t="shared" si="532"/>
        <v>3510.5</v>
      </c>
      <c r="V1138" s="7">
        <f t="shared" si="532"/>
        <v>3510.5</v>
      </c>
      <c r="W1138" s="13">
        <f t="shared" si="532"/>
        <v>0</v>
      </c>
    </row>
    <row r="1139" spans="1:256" s="308" customFormat="1" ht="78.75">
      <c r="A1139" s="384" t="s">
        <v>34</v>
      </c>
      <c r="B1139" s="433" t="s">
        <v>99</v>
      </c>
      <c r="C1139" s="446"/>
      <c r="D1139" s="393"/>
      <c r="E1139" s="433"/>
      <c r="F1139" s="433"/>
      <c r="G1139" s="433"/>
      <c r="H1139" s="396">
        <v>600</v>
      </c>
      <c r="I1139" s="454"/>
      <c r="J1139" s="446"/>
      <c r="K1139" s="393"/>
      <c r="L1139" s="15">
        <f t="shared" ref="L1139:W1139" si="533">SUM(L1140:L1140)</f>
        <v>3512.7</v>
      </c>
      <c r="M1139" s="15">
        <f t="shared" si="533"/>
        <v>4560.6000000000004</v>
      </c>
      <c r="N1139" s="15">
        <f t="shared" si="533"/>
        <v>3205.1</v>
      </c>
      <c r="O1139" s="15">
        <f t="shared" si="533"/>
        <v>3374.3</v>
      </c>
      <c r="P1139" s="15">
        <f t="shared" si="533"/>
        <v>3374.3</v>
      </c>
      <c r="Q1139" s="15">
        <f t="shared" si="533"/>
        <v>0</v>
      </c>
      <c r="R1139" s="15">
        <f t="shared" si="533"/>
        <v>3497.1</v>
      </c>
      <c r="S1139" s="15">
        <f t="shared" si="533"/>
        <v>3497.1</v>
      </c>
      <c r="T1139" s="15">
        <f t="shared" si="533"/>
        <v>0</v>
      </c>
      <c r="U1139" s="15">
        <f t="shared" si="533"/>
        <v>3510.5</v>
      </c>
      <c r="V1139" s="15">
        <f t="shared" si="533"/>
        <v>3510.5</v>
      </c>
      <c r="W1139" s="9">
        <f t="shared" si="533"/>
        <v>0</v>
      </c>
    </row>
    <row r="1140" spans="1:256" s="308" customFormat="1" ht="409.5">
      <c r="A1140" s="384" t="s">
        <v>44</v>
      </c>
      <c r="B1140" s="433" t="s">
        <v>720</v>
      </c>
      <c r="C1140" s="270" t="s">
        <v>1665</v>
      </c>
      <c r="D1140" s="393"/>
      <c r="E1140" s="385" t="s">
        <v>103</v>
      </c>
      <c r="F1140" s="385" t="s">
        <v>92</v>
      </c>
      <c r="G1140" s="385" t="s">
        <v>990</v>
      </c>
      <c r="H1140" s="396">
        <v>611</v>
      </c>
      <c r="I1140" s="6" t="s">
        <v>721</v>
      </c>
      <c r="J1140" s="270" t="s">
        <v>722</v>
      </c>
      <c r="K1140" s="393"/>
      <c r="L1140" s="15">
        <v>3512.7</v>
      </c>
      <c r="M1140" s="15">
        <v>4560.6000000000004</v>
      </c>
      <c r="N1140" s="15">
        <v>3205.1</v>
      </c>
      <c r="O1140" s="15">
        <f>SUM(P1140:Q1140)</f>
        <v>3374.3</v>
      </c>
      <c r="P1140" s="15">
        <v>3374.3</v>
      </c>
      <c r="Q1140" s="15"/>
      <c r="R1140" s="15">
        <f>SUM(S1140:T1140)</f>
        <v>3497.1</v>
      </c>
      <c r="S1140" s="15">
        <v>3497.1</v>
      </c>
      <c r="T1140" s="15">
        <v>0</v>
      </c>
      <c r="U1140" s="15">
        <f>SUM(V1140:W1140)</f>
        <v>3510.5</v>
      </c>
      <c r="V1140" s="15">
        <v>3510.5</v>
      </c>
      <c r="W1140" s="9">
        <v>0</v>
      </c>
    </row>
    <row r="1141" spans="1:256" s="308" customFormat="1">
      <c r="A1141" s="384" t="s">
        <v>35</v>
      </c>
      <c r="B1141" s="8" t="s">
        <v>36</v>
      </c>
      <c r="C1141" s="446"/>
      <c r="D1141" s="393"/>
      <c r="E1141" s="433"/>
      <c r="F1141" s="433"/>
      <c r="G1141" s="433"/>
      <c r="H1141" s="396">
        <v>600</v>
      </c>
      <c r="I1141" s="454"/>
      <c r="J1141" s="446"/>
      <c r="K1141" s="393"/>
      <c r="L1141" s="15">
        <f t="shared" ref="L1141:W1141" si="534">SUM(L1142:L1143)</f>
        <v>180</v>
      </c>
      <c r="M1141" s="15">
        <f t="shared" si="534"/>
        <v>30</v>
      </c>
      <c r="N1141" s="15">
        <f t="shared" si="534"/>
        <v>30</v>
      </c>
      <c r="O1141" s="15">
        <f t="shared" si="534"/>
        <v>0</v>
      </c>
      <c r="P1141" s="15">
        <f t="shared" si="534"/>
        <v>0</v>
      </c>
      <c r="Q1141" s="15">
        <f t="shared" si="534"/>
        <v>0</v>
      </c>
      <c r="R1141" s="15">
        <f t="shared" si="534"/>
        <v>0</v>
      </c>
      <c r="S1141" s="15">
        <f t="shared" si="534"/>
        <v>0</v>
      </c>
      <c r="T1141" s="15">
        <f t="shared" si="534"/>
        <v>0</v>
      </c>
      <c r="U1141" s="15">
        <f t="shared" si="534"/>
        <v>0</v>
      </c>
      <c r="V1141" s="15">
        <f t="shared" si="534"/>
        <v>0</v>
      </c>
      <c r="W1141" s="9">
        <f t="shared" si="534"/>
        <v>0</v>
      </c>
    </row>
    <row r="1142" spans="1:256" s="308" customFormat="1" ht="110.25">
      <c r="A1142" s="754" t="s">
        <v>45</v>
      </c>
      <c r="B1142" s="433" t="s">
        <v>1740</v>
      </c>
      <c r="C1142" s="714" t="s">
        <v>1666</v>
      </c>
      <c r="D1142" s="393"/>
      <c r="E1142" s="385" t="s">
        <v>103</v>
      </c>
      <c r="F1142" s="385" t="s">
        <v>92</v>
      </c>
      <c r="G1142" s="385" t="s">
        <v>222</v>
      </c>
      <c r="H1142" s="396">
        <v>612</v>
      </c>
      <c r="I1142" s="704" t="s">
        <v>723</v>
      </c>
      <c r="J1142" s="714" t="s">
        <v>724</v>
      </c>
      <c r="K1142" s="887"/>
      <c r="L1142" s="15">
        <v>30</v>
      </c>
      <c r="M1142" s="15">
        <v>30</v>
      </c>
      <c r="N1142" s="15">
        <v>30</v>
      </c>
      <c r="O1142" s="15">
        <f>SUM(P1142:Q1142)</f>
        <v>0</v>
      </c>
      <c r="P1142" s="15"/>
      <c r="Q1142" s="15"/>
      <c r="R1142" s="15">
        <f>SUM(S1142:T1142)</f>
        <v>0</v>
      </c>
      <c r="S1142" s="15"/>
      <c r="T1142" s="15"/>
      <c r="U1142" s="15">
        <f>SUM(V1142:W1142)</f>
        <v>0</v>
      </c>
      <c r="V1142" s="15"/>
      <c r="W1142" s="9"/>
    </row>
    <row r="1143" spans="1:256" s="308" customFormat="1" ht="47.25">
      <c r="A1143" s="756"/>
      <c r="B1143" s="433" t="s">
        <v>1667</v>
      </c>
      <c r="C1143" s="716"/>
      <c r="D1143" s="393"/>
      <c r="E1143" s="385" t="s">
        <v>104</v>
      </c>
      <c r="F1143" s="385" t="s">
        <v>369</v>
      </c>
      <c r="G1143" s="385" t="s">
        <v>934</v>
      </c>
      <c r="H1143" s="396">
        <v>612</v>
      </c>
      <c r="I1143" s="706"/>
      <c r="J1143" s="716"/>
      <c r="K1143" s="888"/>
      <c r="L1143" s="15">
        <v>150</v>
      </c>
      <c r="M1143" s="15"/>
      <c r="N1143" s="15"/>
      <c r="O1143" s="15"/>
      <c r="P1143" s="15"/>
      <c r="Q1143" s="15"/>
      <c r="R1143" s="15"/>
      <c r="S1143" s="15"/>
      <c r="T1143" s="15"/>
      <c r="U1143" s="15"/>
      <c r="V1143" s="15"/>
      <c r="W1143" s="9"/>
    </row>
    <row r="1144" spans="1:256" s="308" customFormat="1">
      <c r="A1144" s="796" t="s">
        <v>38</v>
      </c>
      <c r="B1144" s="797"/>
      <c r="C1144" s="797"/>
      <c r="D1144" s="797"/>
      <c r="E1144" s="797"/>
      <c r="F1144" s="797"/>
      <c r="G1144" s="797"/>
      <c r="H1144" s="797"/>
      <c r="I1144" s="797"/>
      <c r="J1144" s="797"/>
      <c r="K1144" s="797"/>
      <c r="L1144" s="7">
        <f>SUM(L1145,L1149)</f>
        <v>19765.5</v>
      </c>
      <c r="M1144" s="7">
        <f>SUM(M1145,M1149)</f>
        <v>35591.800000000003</v>
      </c>
      <c r="N1144" s="7">
        <f t="shared" ref="N1144:W1144" si="535">SUM(N1145,N1149)</f>
        <v>15343.1</v>
      </c>
      <c r="O1144" s="7">
        <f t="shared" si="535"/>
        <v>36927.300000000003</v>
      </c>
      <c r="P1144" s="7">
        <f t="shared" si="535"/>
        <v>36927.300000000003</v>
      </c>
      <c r="Q1144" s="7">
        <f t="shared" si="535"/>
        <v>0</v>
      </c>
      <c r="R1144" s="7">
        <f t="shared" si="535"/>
        <v>37840.5</v>
      </c>
      <c r="S1144" s="7">
        <f t="shared" si="535"/>
        <v>37840.5</v>
      </c>
      <c r="T1144" s="7">
        <f t="shared" si="535"/>
        <v>0</v>
      </c>
      <c r="U1144" s="7">
        <f t="shared" si="535"/>
        <v>37996.6</v>
      </c>
      <c r="V1144" s="7">
        <f t="shared" si="535"/>
        <v>37996.6</v>
      </c>
      <c r="W1144" s="13">
        <f t="shared" si="535"/>
        <v>0</v>
      </c>
      <c r="X1144" s="590"/>
    </row>
    <row r="1145" spans="1:256" s="308" customFormat="1" ht="63">
      <c r="A1145" s="384" t="s">
        <v>39</v>
      </c>
      <c r="B1145" s="433" t="s">
        <v>85</v>
      </c>
      <c r="C1145" s="446"/>
      <c r="D1145" s="393"/>
      <c r="E1145" s="433"/>
      <c r="F1145" s="433"/>
      <c r="G1145" s="433"/>
      <c r="H1145" s="396">
        <v>600</v>
      </c>
      <c r="I1145" s="454"/>
      <c r="J1145" s="446"/>
      <c r="K1145" s="393"/>
      <c r="L1145" s="15">
        <f t="shared" ref="L1145:W1145" si="536">SUM(L1147:L1148)+L1146</f>
        <v>19023.5</v>
      </c>
      <c r="M1145" s="15">
        <f t="shared" si="536"/>
        <v>34681.800000000003</v>
      </c>
      <c r="N1145" s="15">
        <f t="shared" si="536"/>
        <v>14854</v>
      </c>
      <c r="O1145" s="15">
        <f t="shared" si="536"/>
        <v>36927.300000000003</v>
      </c>
      <c r="P1145" s="15">
        <f t="shared" si="536"/>
        <v>36927.300000000003</v>
      </c>
      <c r="Q1145" s="15">
        <f t="shared" si="536"/>
        <v>0</v>
      </c>
      <c r="R1145" s="15">
        <f t="shared" si="536"/>
        <v>37840.5</v>
      </c>
      <c r="S1145" s="15">
        <f t="shared" si="536"/>
        <v>37840.5</v>
      </c>
      <c r="T1145" s="15">
        <f t="shared" si="536"/>
        <v>0</v>
      </c>
      <c r="U1145" s="15">
        <f t="shared" si="536"/>
        <v>37996.6</v>
      </c>
      <c r="V1145" s="15">
        <f t="shared" si="536"/>
        <v>37996.6</v>
      </c>
      <c r="W1145" s="15">
        <f t="shared" si="536"/>
        <v>0</v>
      </c>
    </row>
    <row r="1146" spans="1:256" s="308" customFormat="1" ht="393.75">
      <c r="A1146" s="384" t="s">
        <v>46</v>
      </c>
      <c r="B1146" s="433" t="s">
        <v>725</v>
      </c>
      <c r="C1146" s="270" t="s">
        <v>1668</v>
      </c>
      <c r="D1146" s="393"/>
      <c r="E1146" s="385" t="s">
        <v>103</v>
      </c>
      <c r="F1146" s="385" t="s">
        <v>92</v>
      </c>
      <c r="G1146" s="385" t="s">
        <v>734</v>
      </c>
      <c r="H1146" s="396">
        <v>621</v>
      </c>
      <c r="I1146" s="6" t="s">
        <v>726</v>
      </c>
      <c r="J1146" s="270" t="s">
        <v>727</v>
      </c>
      <c r="K1146" s="393"/>
      <c r="L1146" s="15">
        <v>10738.3</v>
      </c>
      <c r="M1146" s="15">
        <v>26379</v>
      </c>
      <c r="N1146" s="15">
        <v>9910.6</v>
      </c>
      <c r="O1146" s="15">
        <f>SUM(P1146:Q1146)</f>
        <v>29344.799999999999</v>
      </c>
      <c r="P1146" s="15">
        <v>29344.799999999999</v>
      </c>
      <c r="Q1146" s="15"/>
      <c r="R1146" s="15">
        <f>SUM(S1146:T1146)</f>
        <v>30412.7</v>
      </c>
      <c r="S1146" s="15">
        <v>30412.7</v>
      </c>
      <c r="T1146" s="15"/>
      <c r="U1146" s="15">
        <f>SUM(V1146:W1146)</f>
        <v>30529.3</v>
      </c>
      <c r="V1146" s="15">
        <v>30529.3</v>
      </c>
      <c r="W1146" s="9"/>
    </row>
    <row r="1147" spans="1:256" s="308" customFormat="1" ht="409.5">
      <c r="A1147" s="384" t="s">
        <v>67</v>
      </c>
      <c r="B1147" s="433" t="s">
        <v>728</v>
      </c>
      <c r="C1147" s="270" t="s">
        <v>1669</v>
      </c>
      <c r="D1147" s="270"/>
      <c r="E1147" s="385" t="s">
        <v>104</v>
      </c>
      <c r="F1147" s="385" t="s">
        <v>91</v>
      </c>
      <c r="G1147" s="385" t="s">
        <v>1670</v>
      </c>
      <c r="H1147" s="396">
        <v>621</v>
      </c>
      <c r="I1147" s="6" t="s">
        <v>729</v>
      </c>
      <c r="J1147" s="270" t="s">
        <v>730</v>
      </c>
      <c r="K1147" s="393"/>
      <c r="L1147" s="15">
        <v>8285.2000000000007</v>
      </c>
      <c r="M1147" s="15">
        <v>8302.7999999999993</v>
      </c>
      <c r="N1147" s="15">
        <v>4943.3999999999996</v>
      </c>
      <c r="O1147" s="15">
        <f>SUM(P1147:Q1147)</f>
        <v>7582.5</v>
      </c>
      <c r="P1147" s="15">
        <v>7582.5</v>
      </c>
      <c r="Q1147" s="15"/>
      <c r="R1147" s="15">
        <f>SUM(S1147:T1147)</f>
        <v>7427.8</v>
      </c>
      <c r="S1147" s="15">
        <v>7427.8</v>
      </c>
      <c r="T1147" s="15"/>
      <c r="U1147" s="15">
        <f>SUM(V1147:W1147)</f>
        <v>7467.3</v>
      </c>
      <c r="V1147" s="15">
        <v>7467.3</v>
      </c>
      <c r="W1147" s="9"/>
    </row>
    <row r="1148" spans="1:256" s="308" customFormat="1">
      <c r="A1148" s="384" t="s">
        <v>68</v>
      </c>
      <c r="B1148" s="433" t="s">
        <v>1393</v>
      </c>
      <c r="C1148" s="446"/>
      <c r="D1148" s="393"/>
      <c r="E1148" s="433"/>
      <c r="F1148" s="433"/>
      <c r="G1148" s="433"/>
      <c r="H1148" s="396">
        <v>621</v>
      </c>
      <c r="I1148" s="454"/>
      <c r="J1148" s="446"/>
      <c r="K1148" s="393"/>
      <c r="L1148" s="15"/>
      <c r="M1148" s="15"/>
      <c r="N1148" s="15"/>
      <c r="O1148" s="15">
        <f>SUM(P1148:Q1148)</f>
        <v>0</v>
      </c>
      <c r="P1148" s="15"/>
      <c r="Q1148" s="15"/>
      <c r="R1148" s="15">
        <f>SUM(S1148:T1148)</f>
        <v>0</v>
      </c>
      <c r="S1148" s="15"/>
      <c r="T1148" s="15"/>
      <c r="U1148" s="15">
        <f>SUM(V1148:W1148)</f>
        <v>0</v>
      </c>
      <c r="V1148" s="15"/>
      <c r="W1148" s="9"/>
    </row>
    <row r="1149" spans="1:256" s="308" customFormat="1">
      <c r="A1149" s="384" t="s">
        <v>41</v>
      </c>
      <c r="B1149" s="84" t="s">
        <v>40</v>
      </c>
      <c r="C1149" s="446"/>
      <c r="D1149" s="393"/>
      <c r="E1149" s="433"/>
      <c r="F1149" s="433"/>
      <c r="G1149" s="433"/>
      <c r="H1149" s="396">
        <v>600</v>
      </c>
      <c r="I1149" s="454"/>
      <c r="J1149" s="446"/>
      <c r="K1149" s="393"/>
      <c r="L1149" s="15">
        <f>L1150+L1155</f>
        <v>742</v>
      </c>
      <c r="M1149" s="15">
        <f>M1150+M1155</f>
        <v>910</v>
      </c>
      <c r="N1149" s="15">
        <f>N1150+N1155</f>
        <v>489.1</v>
      </c>
      <c r="O1149" s="15">
        <f t="shared" ref="O1149:W1149" si="537">O1150+O1155</f>
        <v>0</v>
      </c>
      <c r="P1149" s="15">
        <f t="shared" si="537"/>
        <v>0</v>
      </c>
      <c r="Q1149" s="15">
        <f t="shared" si="537"/>
        <v>0</v>
      </c>
      <c r="R1149" s="15">
        <f t="shared" si="537"/>
        <v>0</v>
      </c>
      <c r="S1149" s="15">
        <f t="shared" si="537"/>
        <v>0</v>
      </c>
      <c r="T1149" s="15">
        <f t="shared" si="537"/>
        <v>0</v>
      </c>
      <c r="U1149" s="15">
        <f t="shared" si="537"/>
        <v>0</v>
      </c>
      <c r="V1149" s="15">
        <f t="shared" si="537"/>
        <v>0</v>
      </c>
      <c r="W1149" s="15">
        <f t="shared" si="537"/>
        <v>0</v>
      </c>
    </row>
    <row r="1150" spans="1:256" s="308" customFormat="1" ht="31.5">
      <c r="A1150" s="879" t="s">
        <v>47</v>
      </c>
      <c r="B1150" s="433" t="s">
        <v>731</v>
      </c>
      <c r="C1150" s="726" t="s">
        <v>1669</v>
      </c>
      <c r="D1150" s="717"/>
      <c r="E1150" s="385"/>
      <c r="F1150" s="385"/>
      <c r="G1150" s="385"/>
      <c r="H1150" s="396"/>
      <c r="I1150" s="704" t="s">
        <v>1671</v>
      </c>
      <c r="J1150" s="714" t="s">
        <v>732</v>
      </c>
      <c r="K1150" s="717" t="s">
        <v>1672</v>
      </c>
      <c r="L1150" s="15">
        <f>L1151+L1154+L1152</f>
        <v>592</v>
      </c>
      <c r="M1150" s="15">
        <f>M1151+M1154+M1152+M1153</f>
        <v>910</v>
      </c>
      <c r="N1150" s="15">
        <f>N1151+N1154+N1152+N1153</f>
        <v>489.1</v>
      </c>
      <c r="O1150" s="15">
        <f t="shared" ref="O1150:W1150" si="538">O1151+O1154+O1152</f>
        <v>0</v>
      </c>
      <c r="P1150" s="15">
        <f t="shared" si="538"/>
        <v>0</v>
      </c>
      <c r="Q1150" s="15">
        <f t="shared" si="538"/>
        <v>0</v>
      </c>
      <c r="R1150" s="15">
        <f t="shared" si="538"/>
        <v>0</v>
      </c>
      <c r="S1150" s="15">
        <f t="shared" si="538"/>
        <v>0</v>
      </c>
      <c r="T1150" s="15">
        <f t="shared" si="538"/>
        <v>0</v>
      </c>
      <c r="U1150" s="15">
        <f t="shared" si="538"/>
        <v>0</v>
      </c>
      <c r="V1150" s="15">
        <f t="shared" si="538"/>
        <v>0</v>
      </c>
      <c r="W1150" s="15">
        <f t="shared" si="538"/>
        <v>0</v>
      </c>
    </row>
    <row r="1151" spans="1:256" s="308" customFormat="1" ht="31.5">
      <c r="A1151" s="880"/>
      <c r="B1151" s="433" t="s">
        <v>1673</v>
      </c>
      <c r="C1151" s="727"/>
      <c r="D1151" s="718"/>
      <c r="E1151" s="385" t="s">
        <v>104</v>
      </c>
      <c r="F1151" s="385" t="s">
        <v>91</v>
      </c>
      <c r="G1151" s="385" t="s">
        <v>936</v>
      </c>
      <c r="H1151" s="396">
        <v>622</v>
      </c>
      <c r="I1151" s="705"/>
      <c r="J1151" s="715"/>
      <c r="K1151" s="718"/>
      <c r="L1151" s="15">
        <v>200</v>
      </c>
      <c r="M1151" s="15"/>
      <c r="N1151" s="15"/>
      <c r="O1151" s="15"/>
      <c r="P1151" s="15"/>
      <c r="Q1151" s="15"/>
      <c r="R1151" s="15"/>
      <c r="S1151" s="15"/>
      <c r="T1151" s="15"/>
      <c r="U1151" s="15"/>
      <c r="V1151" s="15"/>
      <c r="W1151" s="9"/>
    </row>
    <row r="1152" spans="1:256" s="308" customFormat="1" ht="31.5">
      <c r="A1152" s="880"/>
      <c r="B1152" s="433" t="s">
        <v>1674</v>
      </c>
      <c r="C1152" s="727"/>
      <c r="D1152" s="718"/>
      <c r="E1152" s="385" t="s">
        <v>104</v>
      </c>
      <c r="F1152" s="385" t="s">
        <v>91</v>
      </c>
      <c r="G1152" s="385" t="s">
        <v>1675</v>
      </c>
      <c r="H1152" s="396">
        <v>622</v>
      </c>
      <c r="I1152" s="705"/>
      <c r="J1152" s="715"/>
      <c r="K1152" s="718"/>
      <c r="L1152" s="15">
        <v>292</v>
      </c>
      <c r="M1152" s="15">
        <v>380</v>
      </c>
      <c r="N1152" s="15"/>
      <c r="O1152" s="15">
        <f>P1152</f>
        <v>0</v>
      </c>
      <c r="P1152" s="15"/>
      <c r="Q1152" s="15"/>
      <c r="R1152" s="15">
        <f>S1152</f>
        <v>0</v>
      </c>
      <c r="S1152" s="15"/>
      <c r="T1152" s="15"/>
      <c r="U1152" s="15">
        <f>V1152</f>
        <v>0</v>
      </c>
      <c r="V1152" s="15"/>
      <c r="W1152" s="9"/>
    </row>
    <row r="1153" spans="1:256" s="308" customFormat="1" ht="47.25">
      <c r="A1153" s="880"/>
      <c r="B1153" s="433" t="s">
        <v>801</v>
      </c>
      <c r="C1153" s="727"/>
      <c r="D1153" s="718"/>
      <c r="E1153" s="385" t="s">
        <v>104</v>
      </c>
      <c r="F1153" s="385" t="s">
        <v>91</v>
      </c>
      <c r="G1153" s="385" t="s">
        <v>1676</v>
      </c>
      <c r="H1153" s="396">
        <v>622</v>
      </c>
      <c r="I1153" s="705"/>
      <c r="J1153" s="715"/>
      <c r="K1153" s="718"/>
      <c r="L1153" s="15"/>
      <c r="M1153" s="15">
        <v>500</v>
      </c>
      <c r="N1153" s="15">
        <v>459.1</v>
      </c>
      <c r="O1153" s="15"/>
      <c r="P1153" s="15"/>
      <c r="Q1153" s="15"/>
      <c r="R1153" s="15"/>
      <c r="S1153" s="15"/>
      <c r="T1153" s="15"/>
      <c r="U1153" s="15"/>
      <c r="V1153" s="15"/>
      <c r="W1153" s="9"/>
    </row>
    <row r="1154" spans="1:256" s="308" customFormat="1" ht="63">
      <c r="A1154" s="881"/>
      <c r="B1154" s="433" t="s">
        <v>1741</v>
      </c>
      <c r="C1154" s="728"/>
      <c r="D1154" s="719"/>
      <c r="E1154" s="385" t="s">
        <v>104</v>
      </c>
      <c r="F1154" s="385" t="s">
        <v>91</v>
      </c>
      <c r="G1154" s="385" t="s">
        <v>287</v>
      </c>
      <c r="H1154" s="396">
        <v>622</v>
      </c>
      <c r="I1154" s="706"/>
      <c r="J1154" s="716"/>
      <c r="K1154" s="719"/>
      <c r="L1154" s="15">
        <v>100</v>
      </c>
      <c r="M1154" s="15">
        <v>30</v>
      </c>
      <c r="N1154" s="15">
        <v>30</v>
      </c>
      <c r="O1154" s="15"/>
      <c r="P1154" s="15"/>
      <c r="Q1154" s="15"/>
      <c r="R1154" s="15"/>
      <c r="S1154" s="15"/>
      <c r="T1154" s="15"/>
      <c r="U1154" s="15"/>
      <c r="V1154" s="15"/>
      <c r="W1154" s="9"/>
    </row>
    <row r="1155" spans="1:256" s="308" customFormat="1" ht="378">
      <c r="A1155" s="326" t="s">
        <v>419</v>
      </c>
      <c r="B1155" s="433" t="s">
        <v>1677</v>
      </c>
      <c r="C1155" s="353" t="s">
        <v>1668</v>
      </c>
      <c r="D1155" s="335"/>
      <c r="E1155" s="385" t="s">
        <v>103</v>
      </c>
      <c r="F1155" s="385" t="s">
        <v>92</v>
      </c>
      <c r="G1155" s="385" t="s">
        <v>734</v>
      </c>
      <c r="H1155" s="396">
        <v>622</v>
      </c>
      <c r="I1155" s="378" t="s">
        <v>1678</v>
      </c>
      <c r="J1155" s="342" t="s">
        <v>733</v>
      </c>
      <c r="K1155" s="335"/>
      <c r="L1155" s="15">
        <v>150</v>
      </c>
      <c r="M1155" s="15"/>
      <c r="N1155" s="15"/>
      <c r="O1155" s="15">
        <f>SUM(P1155:Q1155)</f>
        <v>0</v>
      </c>
      <c r="P1155" s="15"/>
      <c r="Q1155" s="15"/>
      <c r="R1155" s="15">
        <f>SUM(S1155:T1155)</f>
        <v>0</v>
      </c>
      <c r="S1155" s="15"/>
      <c r="T1155" s="15"/>
      <c r="U1155" s="15">
        <f>SUM(V1155:W1155)</f>
        <v>0</v>
      </c>
      <c r="V1155" s="15"/>
      <c r="W1155" s="9"/>
    </row>
    <row r="1156" spans="1:256" s="29" customFormat="1">
      <c r="A1156" s="154" t="s">
        <v>624</v>
      </c>
      <c r="B1156" s="168"/>
      <c r="C1156" s="194"/>
      <c r="D1156" s="147"/>
      <c r="E1156" s="145"/>
      <c r="F1156" s="145"/>
      <c r="G1156" s="214"/>
      <c r="H1156" s="145"/>
      <c r="I1156" s="184"/>
      <c r="J1156" s="146"/>
      <c r="K1156" s="147"/>
      <c r="L1156" s="149">
        <f>L1157+L1161+L1165+L1166+L1167+L1168+L1172+L1174</f>
        <v>6023.0999999999995</v>
      </c>
      <c r="M1156" s="149">
        <f>M1157+M1161+M1165+M1166+M1167+M1168+M1172+M1173+M1171</f>
        <v>3109.5</v>
      </c>
      <c r="N1156" s="149">
        <f>N1157+N1161+N1165+N1166+N1167+N1168+N1171+N1172+N1173</f>
        <v>2775.2</v>
      </c>
      <c r="O1156" s="149">
        <f>O1157+O1161+O1165+O1166+O1167+O1168+O1172</f>
        <v>3377.5000000000005</v>
      </c>
      <c r="P1156" s="149">
        <f>P1157+P1161+P1165+P1166+P1167+P1168+P1172</f>
        <v>3377.5000000000005</v>
      </c>
      <c r="Q1156" s="149">
        <f>Q1157+Q1161+Q1165+Q1166+Q1167+Q1168</f>
        <v>0</v>
      </c>
      <c r="R1156" s="149">
        <f>R1157+R1161+R1165+R1166+R1167+R1168+R1172</f>
        <v>3325.5000000000005</v>
      </c>
      <c r="S1156" s="149">
        <f>S1157+S1161+S1165+S1166+S1167+S1168+S1172</f>
        <v>3325.5000000000005</v>
      </c>
      <c r="T1156" s="149">
        <f>T1157+T1161+T1165+T1166+T1167+T1168</f>
        <v>0</v>
      </c>
      <c r="U1156" s="149">
        <f>U1157+U1161+U1165+U1166+U1167+U1168+U1172</f>
        <v>3219.8</v>
      </c>
      <c r="V1156" s="149">
        <f>V1157+V1161+V1165+V1166+V1167+V1168+V1172</f>
        <v>3219.8</v>
      </c>
      <c r="W1156" s="150">
        <f>W1157+W1161+W1165+W1166+W1167+W1168</f>
        <v>0</v>
      </c>
      <c r="X1156" s="151"/>
      <c r="Y1156" s="151"/>
      <c r="Z1156" s="151"/>
      <c r="AA1156" s="151"/>
      <c r="AB1156" s="151"/>
      <c r="AC1156" s="151"/>
      <c r="AD1156" s="151"/>
      <c r="AE1156" s="151"/>
      <c r="AF1156" s="151"/>
      <c r="AG1156" s="151"/>
      <c r="AH1156" s="151"/>
      <c r="AI1156" s="151"/>
      <c r="AJ1156" s="151"/>
      <c r="AK1156" s="151"/>
      <c r="AL1156" s="151"/>
      <c r="AM1156" s="151"/>
      <c r="AN1156" s="151"/>
      <c r="AO1156" s="151"/>
      <c r="AP1156" s="151"/>
      <c r="AQ1156" s="151"/>
      <c r="AR1156" s="151"/>
      <c r="AS1156" s="151"/>
      <c r="AT1156" s="151"/>
      <c r="AU1156" s="151"/>
      <c r="AV1156" s="151"/>
      <c r="AW1156" s="151"/>
      <c r="AX1156" s="151"/>
      <c r="AY1156" s="151"/>
      <c r="AZ1156" s="151"/>
      <c r="BA1156" s="151"/>
      <c r="BB1156" s="151"/>
      <c r="BC1156" s="151"/>
      <c r="BD1156" s="151"/>
      <c r="BE1156" s="151"/>
      <c r="BF1156" s="151"/>
      <c r="BG1156" s="151"/>
      <c r="BH1156" s="151"/>
      <c r="BI1156" s="151"/>
      <c r="BJ1156" s="151"/>
      <c r="BK1156" s="151"/>
      <c r="BL1156" s="151"/>
      <c r="BM1156" s="151"/>
      <c r="BN1156" s="151"/>
      <c r="BO1156" s="151"/>
      <c r="BP1156" s="151"/>
      <c r="BQ1156" s="151"/>
      <c r="BR1156" s="151"/>
      <c r="BS1156" s="151"/>
      <c r="BT1156" s="151"/>
      <c r="BU1156" s="151"/>
      <c r="BV1156" s="151"/>
      <c r="BW1156" s="151"/>
      <c r="BX1156" s="151"/>
      <c r="BY1156" s="151"/>
      <c r="BZ1156" s="151"/>
      <c r="CA1156" s="151"/>
      <c r="CB1156" s="151"/>
      <c r="CC1156" s="151"/>
      <c r="CD1156" s="151"/>
      <c r="CE1156" s="151"/>
      <c r="CF1156" s="151"/>
      <c r="CG1156" s="151"/>
      <c r="CH1156" s="151"/>
      <c r="CI1156" s="151"/>
      <c r="CJ1156" s="151"/>
      <c r="CK1156" s="151"/>
      <c r="CL1156" s="151"/>
      <c r="CM1156" s="151"/>
      <c r="CN1156" s="151"/>
      <c r="CO1156" s="151"/>
      <c r="CP1156" s="151"/>
      <c r="CQ1156" s="151"/>
      <c r="CR1156" s="151"/>
      <c r="CS1156" s="151"/>
      <c r="CT1156" s="151"/>
      <c r="CU1156" s="151"/>
      <c r="CV1156" s="151"/>
      <c r="CW1156" s="151"/>
      <c r="CX1156" s="151"/>
      <c r="CY1156" s="151"/>
      <c r="CZ1156" s="151"/>
      <c r="DA1156" s="151"/>
      <c r="DB1156" s="151"/>
      <c r="DC1156" s="151"/>
      <c r="DD1156" s="151"/>
      <c r="DE1156" s="151"/>
      <c r="DF1156" s="151"/>
      <c r="DG1156" s="151"/>
      <c r="DH1156" s="151"/>
      <c r="DI1156" s="151"/>
      <c r="DJ1156" s="151"/>
      <c r="DK1156" s="151"/>
      <c r="DL1156" s="151"/>
      <c r="DM1156" s="151"/>
      <c r="DN1156" s="151"/>
      <c r="DO1156" s="151"/>
      <c r="DP1156" s="151"/>
      <c r="DQ1156" s="151"/>
      <c r="DR1156" s="151"/>
      <c r="DS1156" s="151"/>
      <c r="DT1156" s="151"/>
      <c r="DU1156" s="151"/>
      <c r="DV1156" s="151"/>
      <c r="DW1156" s="151"/>
      <c r="DX1156" s="151"/>
      <c r="DY1156" s="151"/>
      <c r="DZ1156" s="151"/>
      <c r="EA1156" s="151"/>
      <c r="EB1156" s="151"/>
      <c r="EC1156" s="151"/>
      <c r="ED1156" s="151"/>
      <c r="EE1156" s="151"/>
      <c r="EF1156" s="151"/>
      <c r="EG1156" s="151"/>
      <c r="EH1156" s="151"/>
      <c r="EI1156" s="151"/>
      <c r="EJ1156" s="151"/>
      <c r="EK1156" s="151"/>
      <c r="EL1156" s="151"/>
      <c r="EM1156" s="151"/>
      <c r="EN1156" s="151"/>
      <c r="EO1156" s="151"/>
      <c r="EP1156" s="151"/>
      <c r="EQ1156" s="151"/>
      <c r="ER1156" s="151"/>
      <c r="ES1156" s="151"/>
      <c r="ET1156" s="151"/>
      <c r="EU1156" s="151"/>
      <c r="EV1156" s="151"/>
      <c r="EW1156" s="151"/>
      <c r="EX1156" s="151"/>
      <c r="EY1156" s="151"/>
      <c r="EZ1156" s="151"/>
      <c r="FA1156" s="151"/>
      <c r="FB1156" s="151"/>
      <c r="FC1156" s="151"/>
      <c r="FD1156" s="151"/>
      <c r="FE1156" s="151"/>
      <c r="FF1156" s="151"/>
      <c r="FG1156" s="151"/>
      <c r="FH1156" s="151"/>
      <c r="FI1156" s="151"/>
      <c r="FJ1156" s="151"/>
      <c r="FK1156" s="151"/>
      <c r="FL1156" s="151"/>
      <c r="FM1156" s="151"/>
      <c r="FN1156" s="151"/>
      <c r="FO1156" s="151"/>
      <c r="FP1156" s="151"/>
      <c r="FQ1156" s="151"/>
      <c r="FR1156" s="151"/>
      <c r="FS1156" s="151"/>
      <c r="FT1156" s="151"/>
      <c r="FU1156" s="151"/>
      <c r="FV1156" s="151"/>
      <c r="FW1156" s="151"/>
      <c r="FX1156" s="151"/>
      <c r="FY1156" s="151"/>
      <c r="FZ1156" s="151"/>
      <c r="GA1156" s="151"/>
      <c r="GB1156" s="151"/>
      <c r="GC1156" s="151"/>
      <c r="GD1156" s="151"/>
      <c r="GE1156" s="151"/>
      <c r="GF1156" s="151"/>
      <c r="GG1156" s="151"/>
      <c r="GH1156" s="151"/>
      <c r="GI1156" s="151"/>
      <c r="GJ1156" s="151"/>
      <c r="GK1156" s="151"/>
      <c r="GL1156" s="151"/>
      <c r="GM1156" s="151"/>
      <c r="GN1156" s="151"/>
      <c r="GO1156" s="151"/>
      <c r="GP1156" s="151"/>
      <c r="GQ1156" s="151"/>
      <c r="GR1156" s="151"/>
      <c r="GS1156" s="151"/>
      <c r="GT1156" s="151"/>
      <c r="GU1156" s="151"/>
      <c r="GV1156" s="151"/>
      <c r="GW1156" s="151"/>
      <c r="GX1156" s="151"/>
      <c r="GY1156" s="151"/>
      <c r="GZ1156" s="151"/>
      <c r="HA1156" s="151"/>
      <c r="HB1156" s="151"/>
      <c r="HC1156" s="151"/>
      <c r="HD1156" s="151"/>
      <c r="HE1156" s="151"/>
      <c r="HF1156" s="151"/>
      <c r="HG1156" s="151"/>
      <c r="HH1156" s="151"/>
      <c r="HI1156" s="151"/>
      <c r="HJ1156" s="151"/>
      <c r="HK1156" s="151"/>
      <c r="HL1156" s="151"/>
      <c r="HM1156" s="151"/>
      <c r="HN1156" s="151"/>
      <c r="HO1156" s="151"/>
      <c r="HP1156" s="151"/>
      <c r="HQ1156" s="151"/>
      <c r="HR1156" s="151"/>
      <c r="HS1156" s="151"/>
      <c r="HT1156" s="151"/>
      <c r="HU1156" s="151"/>
      <c r="HV1156" s="151"/>
      <c r="HW1156" s="151"/>
      <c r="HX1156" s="151"/>
      <c r="HY1156" s="151"/>
      <c r="HZ1156" s="151"/>
      <c r="IA1156" s="151"/>
      <c r="IB1156" s="151"/>
      <c r="IC1156" s="151"/>
      <c r="ID1156" s="151"/>
      <c r="IE1156" s="151"/>
      <c r="IF1156" s="151"/>
      <c r="IG1156" s="151"/>
      <c r="IH1156" s="151"/>
      <c r="II1156" s="151"/>
      <c r="IJ1156" s="151"/>
      <c r="IK1156" s="151"/>
      <c r="IL1156" s="151"/>
      <c r="IM1156" s="151"/>
      <c r="IN1156" s="151"/>
      <c r="IO1156" s="151"/>
      <c r="IP1156" s="151"/>
      <c r="IQ1156" s="151"/>
      <c r="IR1156" s="151"/>
      <c r="IS1156" s="151"/>
      <c r="IT1156" s="151"/>
      <c r="IU1156" s="151"/>
      <c r="IV1156" s="151"/>
    </row>
    <row r="1157" spans="1:256" s="308" customFormat="1" ht="31.5">
      <c r="A1157" s="876" t="s">
        <v>517</v>
      </c>
      <c r="B1157" s="433" t="s">
        <v>841</v>
      </c>
      <c r="C1157" s="726" t="s">
        <v>735</v>
      </c>
      <c r="D1157" s="393"/>
      <c r="E1157" s="385"/>
      <c r="F1157" s="385"/>
      <c r="G1157" s="385"/>
      <c r="H1157" s="396">
        <v>630</v>
      </c>
      <c r="I1157" s="704" t="s">
        <v>1679</v>
      </c>
      <c r="J1157" s="714" t="s">
        <v>736</v>
      </c>
      <c r="K1157" s="887"/>
      <c r="L1157" s="15">
        <f>L1158+L1159+L1160</f>
        <v>907.5</v>
      </c>
      <c r="M1157" s="15">
        <f>M1160+M1159</f>
        <v>800.9</v>
      </c>
      <c r="N1157" s="15">
        <f>N1160+N1159</f>
        <v>565</v>
      </c>
      <c r="O1157" s="15">
        <f>SUM(P1157:Q1157)</f>
        <v>811.1</v>
      </c>
      <c r="P1157" s="15">
        <f>P1160</f>
        <v>811.1</v>
      </c>
      <c r="Q1157" s="15"/>
      <c r="R1157" s="15">
        <f>SUM(S1157:T1157)</f>
        <v>840.6</v>
      </c>
      <c r="S1157" s="15">
        <f>S1160</f>
        <v>840.6</v>
      </c>
      <c r="T1157" s="15"/>
      <c r="U1157" s="15">
        <f>SUM(V1157:W1157)</f>
        <v>843.9</v>
      </c>
      <c r="V1157" s="15">
        <f>V1160</f>
        <v>843.9</v>
      </c>
      <c r="W1157" s="9"/>
    </row>
    <row r="1158" spans="1:256" s="308" customFormat="1" ht="47.25">
      <c r="A1158" s="877"/>
      <c r="B1158" s="433" t="s">
        <v>1680</v>
      </c>
      <c r="C1158" s="727"/>
      <c r="D1158" s="393"/>
      <c r="E1158" s="385" t="s">
        <v>396</v>
      </c>
      <c r="F1158" s="385" t="s">
        <v>396</v>
      </c>
      <c r="G1158" s="385"/>
      <c r="H1158" s="396"/>
      <c r="I1158" s="705"/>
      <c r="J1158" s="715"/>
      <c r="K1158" s="889"/>
      <c r="L1158" s="15"/>
      <c r="M1158" s="15"/>
      <c r="N1158" s="15"/>
      <c r="O1158" s="15"/>
      <c r="P1158" s="15"/>
      <c r="Q1158" s="15"/>
      <c r="R1158" s="15"/>
      <c r="S1158" s="15"/>
      <c r="T1158" s="15"/>
      <c r="U1158" s="15"/>
      <c r="V1158" s="15"/>
      <c r="W1158" s="9"/>
    </row>
    <row r="1159" spans="1:256" s="308" customFormat="1" ht="47.25">
      <c r="A1159" s="877"/>
      <c r="B1159" s="433" t="s">
        <v>1681</v>
      </c>
      <c r="C1159" s="727"/>
      <c r="D1159" s="393"/>
      <c r="E1159" s="385" t="s">
        <v>89</v>
      </c>
      <c r="F1159" s="385" t="s">
        <v>369</v>
      </c>
      <c r="G1159" s="385" t="s">
        <v>991</v>
      </c>
      <c r="H1159" s="396"/>
      <c r="I1159" s="705"/>
      <c r="J1159" s="715"/>
      <c r="K1159" s="889"/>
      <c r="L1159" s="15">
        <v>75</v>
      </c>
      <c r="M1159" s="15">
        <v>10</v>
      </c>
      <c r="N1159" s="15">
        <v>10</v>
      </c>
      <c r="O1159" s="15"/>
      <c r="P1159" s="15"/>
      <c r="Q1159" s="15"/>
      <c r="R1159" s="15"/>
      <c r="S1159" s="15"/>
      <c r="T1159" s="15"/>
      <c r="U1159" s="15"/>
      <c r="V1159" s="15"/>
      <c r="W1159" s="9"/>
    </row>
    <row r="1160" spans="1:256" s="308" customFormat="1" ht="63">
      <c r="A1160" s="878"/>
      <c r="B1160" s="433" t="s">
        <v>1682</v>
      </c>
      <c r="C1160" s="728"/>
      <c r="D1160" s="393"/>
      <c r="E1160" s="385" t="s">
        <v>89</v>
      </c>
      <c r="F1160" s="385" t="s">
        <v>369</v>
      </c>
      <c r="G1160" s="385" t="s">
        <v>992</v>
      </c>
      <c r="H1160" s="396"/>
      <c r="I1160" s="705"/>
      <c r="J1160" s="715"/>
      <c r="K1160" s="889"/>
      <c r="L1160" s="15">
        <v>832.5</v>
      </c>
      <c r="M1160" s="15">
        <v>790.9</v>
      </c>
      <c r="N1160" s="15">
        <v>555</v>
      </c>
      <c r="O1160" s="15">
        <f>P1160</f>
        <v>811.1</v>
      </c>
      <c r="P1160" s="15">
        <v>811.1</v>
      </c>
      <c r="Q1160" s="15"/>
      <c r="R1160" s="15">
        <f>S1160</f>
        <v>840.6</v>
      </c>
      <c r="S1160" s="15">
        <v>840.6</v>
      </c>
      <c r="T1160" s="15"/>
      <c r="U1160" s="15">
        <f>V1160</f>
        <v>843.9</v>
      </c>
      <c r="V1160" s="15">
        <v>843.9</v>
      </c>
      <c r="W1160" s="9"/>
    </row>
    <row r="1161" spans="1:256" s="308" customFormat="1">
      <c r="A1161" s="876" t="s">
        <v>737</v>
      </c>
      <c r="B1161" s="433" t="s">
        <v>842</v>
      </c>
      <c r="C1161" s="714" t="s">
        <v>738</v>
      </c>
      <c r="D1161" s="393"/>
      <c r="E1161" s="385"/>
      <c r="F1161" s="385"/>
      <c r="G1161" s="385"/>
      <c r="H1161" s="396">
        <v>630</v>
      </c>
      <c r="I1161" s="705"/>
      <c r="J1161" s="715"/>
      <c r="K1161" s="889"/>
      <c r="L1161" s="15">
        <f>L1162+L1163+L1164</f>
        <v>521.4</v>
      </c>
      <c r="M1161" s="15">
        <f>M1162+M1163</f>
        <v>171.3</v>
      </c>
      <c r="N1161" s="15">
        <f>N1162+N1163</f>
        <v>171.3</v>
      </c>
      <c r="O1161" s="15">
        <f t="shared" ref="O1161:W1161" si="539">O1162+O1163</f>
        <v>72.7</v>
      </c>
      <c r="P1161" s="15">
        <f t="shared" si="539"/>
        <v>72.7</v>
      </c>
      <c r="Q1161" s="15">
        <f t="shared" si="539"/>
        <v>0</v>
      </c>
      <c r="R1161" s="15">
        <f t="shared" si="539"/>
        <v>75.400000000000006</v>
      </c>
      <c r="S1161" s="15">
        <f t="shared" si="539"/>
        <v>75.400000000000006</v>
      </c>
      <c r="T1161" s="15">
        <f t="shared" si="539"/>
        <v>0</v>
      </c>
      <c r="U1161" s="15">
        <f t="shared" si="539"/>
        <v>75.7</v>
      </c>
      <c r="V1161" s="15">
        <f t="shared" si="539"/>
        <v>75.7</v>
      </c>
      <c r="W1161" s="15">
        <f t="shared" si="539"/>
        <v>0</v>
      </c>
    </row>
    <row r="1162" spans="1:256" s="308" customFormat="1" ht="47.25">
      <c r="A1162" s="877"/>
      <c r="B1162" s="433" t="s">
        <v>1681</v>
      </c>
      <c r="C1162" s="715"/>
      <c r="D1162" s="393"/>
      <c r="E1162" s="385" t="s">
        <v>89</v>
      </c>
      <c r="F1162" s="385" t="s">
        <v>369</v>
      </c>
      <c r="G1162" s="385" t="s">
        <v>993</v>
      </c>
      <c r="H1162" s="396"/>
      <c r="I1162" s="705"/>
      <c r="J1162" s="715"/>
      <c r="K1162" s="889"/>
      <c r="L1162" s="15">
        <v>439.9</v>
      </c>
      <c r="M1162" s="15">
        <v>142.30000000000001</v>
      </c>
      <c r="N1162" s="15">
        <v>142.30000000000001</v>
      </c>
      <c r="O1162" s="15"/>
      <c r="P1162" s="15"/>
      <c r="Q1162" s="15"/>
      <c r="R1162" s="15"/>
      <c r="S1162" s="15"/>
      <c r="T1162" s="15"/>
      <c r="U1162" s="15"/>
      <c r="V1162" s="15"/>
      <c r="W1162" s="9"/>
    </row>
    <row r="1163" spans="1:256" s="308" customFormat="1" ht="47.25">
      <c r="A1163" s="877"/>
      <c r="B1163" s="433" t="s">
        <v>1683</v>
      </c>
      <c r="C1163" s="715"/>
      <c r="D1163" s="393"/>
      <c r="E1163" s="385" t="s">
        <v>89</v>
      </c>
      <c r="F1163" s="385" t="s">
        <v>369</v>
      </c>
      <c r="G1163" s="385" t="s">
        <v>1684</v>
      </c>
      <c r="H1163" s="396"/>
      <c r="I1163" s="705"/>
      <c r="J1163" s="715"/>
      <c r="K1163" s="889"/>
      <c r="L1163" s="15">
        <v>67.7</v>
      </c>
      <c r="M1163" s="15">
        <v>29</v>
      </c>
      <c r="N1163" s="15">
        <v>29</v>
      </c>
      <c r="O1163" s="15">
        <f>P1163+Q1163</f>
        <v>72.7</v>
      </c>
      <c r="P1163" s="15">
        <v>72.7</v>
      </c>
      <c r="Q1163" s="15"/>
      <c r="R1163" s="15">
        <f>S1163+T1163</f>
        <v>75.400000000000006</v>
      </c>
      <c r="S1163" s="15">
        <v>75.400000000000006</v>
      </c>
      <c r="T1163" s="15"/>
      <c r="U1163" s="15">
        <f>V1163+W1163</f>
        <v>75.7</v>
      </c>
      <c r="V1163" s="15">
        <v>75.7</v>
      </c>
      <c r="W1163" s="9"/>
    </row>
    <row r="1164" spans="1:256" s="308" customFormat="1" ht="31.5">
      <c r="A1164" s="878"/>
      <c r="B1164" s="433" t="s">
        <v>1685</v>
      </c>
      <c r="C1164" s="715"/>
      <c r="D1164" s="393"/>
      <c r="E1164" s="385" t="s">
        <v>89</v>
      </c>
      <c r="F1164" s="385" t="s">
        <v>369</v>
      </c>
      <c r="G1164" s="385" t="s">
        <v>939</v>
      </c>
      <c r="H1164" s="396"/>
      <c r="I1164" s="705"/>
      <c r="J1164" s="715"/>
      <c r="K1164" s="889"/>
      <c r="L1164" s="15">
        <v>13.8</v>
      </c>
      <c r="M1164" s="15"/>
      <c r="N1164" s="15"/>
      <c r="O1164" s="15"/>
      <c r="P1164" s="15"/>
      <c r="Q1164" s="15"/>
      <c r="R1164" s="15"/>
      <c r="S1164" s="15"/>
      <c r="T1164" s="15"/>
      <c r="U1164" s="15"/>
      <c r="V1164" s="15"/>
      <c r="W1164" s="9"/>
    </row>
    <row r="1165" spans="1:256" s="308" customFormat="1" ht="63">
      <c r="A1165" s="78" t="s">
        <v>739</v>
      </c>
      <c r="B1165" s="433" t="s">
        <v>1742</v>
      </c>
      <c r="C1165" s="715"/>
      <c r="D1165" s="393"/>
      <c r="E1165" s="385" t="s">
        <v>89</v>
      </c>
      <c r="F1165" s="385" t="s">
        <v>369</v>
      </c>
      <c r="G1165" s="385" t="s">
        <v>991</v>
      </c>
      <c r="H1165" s="396">
        <v>630</v>
      </c>
      <c r="I1165" s="705"/>
      <c r="J1165" s="715"/>
      <c r="K1165" s="889"/>
      <c r="L1165" s="15">
        <v>400</v>
      </c>
      <c r="M1165" s="15">
        <v>258</v>
      </c>
      <c r="N1165" s="15">
        <v>258</v>
      </c>
      <c r="O1165" s="15"/>
      <c r="P1165" s="15"/>
      <c r="Q1165" s="15"/>
      <c r="R1165" s="15"/>
      <c r="S1165" s="15"/>
      <c r="T1165" s="15"/>
      <c r="U1165" s="15"/>
      <c r="V1165" s="15"/>
      <c r="W1165" s="9"/>
    </row>
    <row r="1166" spans="1:256" s="308" customFormat="1" ht="78.75">
      <c r="A1166" s="78" t="s">
        <v>740</v>
      </c>
      <c r="B1166" s="433" t="s">
        <v>843</v>
      </c>
      <c r="C1166" s="715"/>
      <c r="D1166" s="393"/>
      <c r="E1166" s="385" t="s">
        <v>89</v>
      </c>
      <c r="F1166" s="385" t="s">
        <v>369</v>
      </c>
      <c r="G1166" s="385" t="s">
        <v>991</v>
      </c>
      <c r="H1166" s="396">
        <v>630</v>
      </c>
      <c r="I1166" s="705"/>
      <c r="J1166" s="715"/>
      <c r="K1166" s="889"/>
      <c r="L1166" s="15">
        <v>48.5</v>
      </c>
      <c r="M1166" s="15">
        <v>30</v>
      </c>
      <c r="N1166" s="15">
        <v>30</v>
      </c>
      <c r="O1166" s="15"/>
      <c r="P1166" s="15"/>
      <c r="Q1166" s="15"/>
      <c r="R1166" s="15"/>
      <c r="S1166" s="15"/>
      <c r="T1166" s="15"/>
      <c r="U1166" s="15"/>
      <c r="V1166" s="15"/>
      <c r="W1166" s="9"/>
    </row>
    <row r="1167" spans="1:256" s="308" customFormat="1" ht="78.75">
      <c r="A1167" s="78" t="s">
        <v>741</v>
      </c>
      <c r="B1167" s="433" t="s">
        <v>1743</v>
      </c>
      <c r="C1167" s="715"/>
      <c r="D1167" s="393"/>
      <c r="E1167" s="385" t="s">
        <v>89</v>
      </c>
      <c r="F1167" s="385" t="s">
        <v>369</v>
      </c>
      <c r="G1167" s="385" t="s">
        <v>991</v>
      </c>
      <c r="H1167" s="396">
        <v>630</v>
      </c>
      <c r="I1167" s="705"/>
      <c r="J1167" s="715"/>
      <c r="K1167" s="889"/>
      <c r="L1167" s="15">
        <v>128.19999999999999</v>
      </c>
      <c r="M1167" s="15">
        <v>251.9</v>
      </c>
      <c r="N1167" s="15">
        <v>251.9</v>
      </c>
      <c r="O1167" s="15"/>
      <c r="P1167" s="15"/>
      <c r="Q1167" s="15"/>
      <c r="R1167" s="15"/>
      <c r="S1167" s="15"/>
      <c r="T1167" s="15"/>
      <c r="U1167" s="15"/>
      <c r="V1167" s="15"/>
      <c r="W1167" s="9"/>
    </row>
    <row r="1168" spans="1:256" s="308" customFormat="1" ht="31.5">
      <c r="A1168" s="876" t="s">
        <v>742</v>
      </c>
      <c r="B1168" s="433" t="s">
        <v>1744</v>
      </c>
      <c r="C1168" s="716"/>
      <c r="D1168" s="393"/>
      <c r="E1168" s="385"/>
      <c r="F1168" s="385"/>
      <c r="G1168" s="385"/>
      <c r="H1168" s="396">
        <v>630</v>
      </c>
      <c r="I1168" s="705"/>
      <c r="J1168" s="715"/>
      <c r="K1168" s="889"/>
      <c r="L1168" s="15">
        <f>L1169+L1170</f>
        <v>2725.6</v>
      </c>
      <c r="M1168" s="15">
        <f>M1169+M1170</f>
        <v>1369.9</v>
      </c>
      <c r="N1168" s="15">
        <f>N1169+N1170</f>
        <v>1271.5</v>
      </c>
      <c r="O1168" s="15">
        <f>P1168+Q1168</f>
        <v>2134.9</v>
      </c>
      <c r="P1168" s="15">
        <f>P1169+P1170</f>
        <v>2134.9</v>
      </c>
      <c r="Q1168" s="15"/>
      <c r="R1168" s="15">
        <f>S1168+T1168</f>
        <v>2040.6000000000001</v>
      </c>
      <c r="S1168" s="15">
        <f>S1169+S1170</f>
        <v>2040.6000000000001</v>
      </c>
      <c r="T1168" s="15"/>
      <c r="U1168" s="15">
        <f>V1168+W1168</f>
        <v>1930.1000000000001</v>
      </c>
      <c r="V1168" s="15">
        <f>V1169+V1170</f>
        <v>1930.1000000000001</v>
      </c>
      <c r="W1168" s="9"/>
    </row>
    <row r="1169" spans="1:256" s="308" customFormat="1" ht="47.25">
      <c r="A1169" s="877"/>
      <c r="B1169" s="433" t="s">
        <v>1681</v>
      </c>
      <c r="C1169" s="358"/>
      <c r="D1169" s="393"/>
      <c r="E1169" s="385" t="s">
        <v>89</v>
      </c>
      <c r="F1169" s="385" t="s">
        <v>369</v>
      </c>
      <c r="G1169" s="385" t="s">
        <v>991</v>
      </c>
      <c r="H1169" s="396"/>
      <c r="I1169" s="705"/>
      <c r="J1169" s="715"/>
      <c r="K1169" s="889"/>
      <c r="L1169" s="15">
        <v>2593.4</v>
      </c>
      <c r="M1169" s="15">
        <v>1354.5</v>
      </c>
      <c r="N1169" s="15">
        <v>1256.0999999999999</v>
      </c>
      <c r="O1169" s="15">
        <f>P1169</f>
        <v>1989</v>
      </c>
      <c r="P1169" s="15">
        <v>1989</v>
      </c>
      <c r="Q1169" s="15"/>
      <c r="R1169" s="15">
        <f>S1169</f>
        <v>1887.9</v>
      </c>
      <c r="S1169" s="15">
        <v>1887.9</v>
      </c>
      <c r="T1169" s="15"/>
      <c r="U1169" s="15">
        <f>V1169</f>
        <v>1776.7</v>
      </c>
      <c r="V1169" s="15">
        <v>1776.7</v>
      </c>
      <c r="W1169" s="9"/>
    </row>
    <row r="1170" spans="1:256" s="308" customFormat="1" ht="31.5">
      <c r="A1170" s="878"/>
      <c r="B1170" s="433" t="s">
        <v>1685</v>
      </c>
      <c r="C1170" s="358"/>
      <c r="D1170" s="393"/>
      <c r="E1170" s="385" t="s">
        <v>89</v>
      </c>
      <c r="F1170" s="385" t="s">
        <v>369</v>
      </c>
      <c r="G1170" s="385" t="s">
        <v>939</v>
      </c>
      <c r="H1170" s="396"/>
      <c r="I1170" s="705"/>
      <c r="J1170" s="715"/>
      <c r="K1170" s="888"/>
      <c r="L1170" s="15">
        <v>132.19999999999999</v>
      </c>
      <c r="M1170" s="15">
        <v>15.4</v>
      </c>
      <c r="N1170" s="15">
        <v>15.4</v>
      </c>
      <c r="O1170" s="15">
        <f>P1170</f>
        <v>145.9</v>
      </c>
      <c r="P1170" s="15">
        <v>145.9</v>
      </c>
      <c r="Q1170" s="15"/>
      <c r="R1170" s="15">
        <f>S1170</f>
        <v>152.69999999999999</v>
      </c>
      <c r="S1170" s="15">
        <v>152.69999999999999</v>
      </c>
      <c r="T1170" s="15"/>
      <c r="U1170" s="15">
        <f>V1170</f>
        <v>153.4</v>
      </c>
      <c r="V1170" s="15">
        <v>153.4</v>
      </c>
      <c r="W1170" s="9"/>
    </row>
    <row r="1171" spans="1:256" s="308" customFormat="1" ht="63">
      <c r="A1171" s="417" t="s">
        <v>937</v>
      </c>
      <c r="B1171" s="433" t="s">
        <v>1745</v>
      </c>
      <c r="C1171" s="358"/>
      <c r="D1171" s="393"/>
      <c r="E1171" s="385" t="s">
        <v>89</v>
      </c>
      <c r="F1171" s="385" t="s">
        <v>369</v>
      </c>
      <c r="G1171" s="385" t="s">
        <v>991</v>
      </c>
      <c r="H1171" s="396"/>
      <c r="I1171" s="705"/>
      <c r="J1171" s="715"/>
      <c r="K1171" s="657"/>
      <c r="L1171" s="15"/>
      <c r="M1171" s="15">
        <v>27.5</v>
      </c>
      <c r="N1171" s="15">
        <v>27.5</v>
      </c>
      <c r="O1171" s="15"/>
      <c r="P1171" s="15"/>
      <c r="Q1171" s="15"/>
      <c r="R1171" s="15"/>
      <c r="S1171" s="15"/>
      <c r="T1171" s="15"/>
      <c r="U1171" s="15"/>
      <c r="V1171" s="15"/>
      <c r="W1171" s="9"/>
    </row>
    <row r="1172" spans="1:256" s="308" customFormat="1" ht="63">
      <c r="A1172" s="417" t="s">
        <v>938</v>
      </c>
      <c r="B1172" s="433" t="s">
        <v>1746</v>
      </c>
      <c r="C1172" s="358"/>
      <c r="D1172" s="393"/>
      <c r="E1172" s="385" t="s">
        <v>264</v>
      </c>
      <c r="F1172" s="385" t="s">
        <v>104</v>
      </c>
      <c r="G1172" s="385" t="s">
        <v>477</v>
      </c>
      <c r="H1172" s="396">
        <v>630</v>
      </c>
      <c r="I1172" s="705"/>
      <c r="J1172" s="715"/>
      <c r="K1172" s="657"/>
      <c r="L1172" s="15">
        <v>91.9</v>
      </c>
      <c r="M1172" s="15">
        <v>60</v>
      </c>
      <c r="N1172" s="15">
        <v>60</v>
      </c>
      <c r="O1172" s="15">
        <f>P1172</f>
        <v>358.8</v>
      </c>
      <c r="P1172" s="15">
        <v>358.8</v>
      </c>
      <c r="Q1172" s="15"/>
      <c r="R1172" s="15">
        <f>S1172</f>
        <v>368.9</v>
      </c>
      <c r="S1172" s="15">
        <v>368.9</v>
      </c>
      <c r="T1172" s="15"/>
      <c r="U1172" s="15">
        <f>V1172</f>
        <v>370.1</v>
      </c>
      <c r="V1172" s="15">
        <v>370.1</v>
      </c>
      <c r="W1172" s="9"/>
    </row>
    <row r="1173" spans="1:256" s="308" customFormat="1" ht="78.75">
      <c r="A1173" s="417" t="s">
        <v>1686</v>
      </c>
      <c r="B1173" s="433" t="s">
        <v>1747</v>
      </c>
      <c r="C1173" s="358"/>
      <c r="D1173" s="393"/>
      <c r="E1173" s="385" t="s">
        <v>264</v>
      </c>
      <c r="F1173" s="385" t="s">
        <v>104</v>
      </c>
      <c r="G1173" s="385" t="s">
        <v>477</v>
      </c>
      <c r="H1173" s="396">
        <v>630</v>
      </c>
      <c r="I1173" s="705"/>
      <c r="J1173" s="715"/>
      <c r="K1173" s="657"/>
      <c r="L1173" s="15"/>
      <c r="M1173" s="15">
        <v>140</v>
      </c>
      <c r="N1173" s="15">
        <v>140</v>
      </c>
      <c r="O1173" s="15"/>
      <c r="P1173" s="15"/>
      <c r="Q1173" s="15"/>
      <c r="R1173" s="15"/>
      <c r="S1173" s="15"/>
      <c r="T1173" s="15"/>
      <c r="U1173" s="15"/>
      <c r="V1173" s="15"/>
      <c r="W1173" s="9"/>
    </row>
    <row r="1174" spans="1:256" s="308" customFormat="1" ht="63">
      <c r="A1174" s="78" t="s">
        <v>1687</v>
      </c>
      <c r="B1174" s="433" t="s">
        <v>1748</v>
      </c>
      <c r="C1174" s="446"/>
      <c r="D1174" s="393"/>
      <c r="E1174" s="385" t="s">
        <v>264</v>
      </c>
      <c r="F1174" s="385" t="s">
        <v>104</v>
      </c>
      <c r="G1174" s="385" t="s">
        <v>477</v>
      </c>
      <c r="H1174" s="396">
        <v>630</v>
      </c>
      <c r="I1174" s="706"/>
      <c r="J1174" s="716"/>
      <c r="K1174" s="393"/>
      <c r="L1174" s="15">
        <v>1200</v>
      </c>
      <c r="M1174" s="15"/>
      <c r="N1174" s="15"/>
      <c r="O1174" s="15">
        <f>SUM(P1174:Q1174)</f>
        <v>0</v>
      </c>
      <c r="P1174" s="15"/>
      <c r="Q1174" s="15"/>
      <c r="R1174" s="15">
        <f>SUM(S1174:T1174)</f>
        <v>0</v>
      </c>
      <c r="S1174" s="15"/>
      <c r="T1174" s="15"/>
      <c r="U1174" s="15">
        <f>SUM(V1174:W1174)</f>
        <v>0</v>
      </c>
      <c r="V1174" s="15"/>
      <c r="W1174" s="9"/>
    </row>
    <row r="1175" spans="1:256" s="29" customFormat="1">
      <c r="A1175" s="154" t="s">
        <v>86</v>
      </c>
      <c r="B1175" s="168"/>
      <c r="C1175" s="194"/>
      <c r="D1175" s="147"/>
      <c r="E1175" s="145"/>
      <c r="F1175" s="145"/>
      <c r="G1175" s="214"/>
      <c r="H1175" s="145"/>
      <c r="I1175" s="184"/>
      <c r="J1175" s="146"/>
      <c r="K1175" s="147"/>
      <c r="L1175" s="149">
        <f>SUM(L1176)</f>
        <v>535267.6</v>
      </c>
      <c r="M1175" s="149">
        <f t="shared" ref="M1175:W1175" si="540">SUM(M1176)</f>
        <v>544203.10000000009</v>
      </c>
      <c r="N1175" s="149">
        <f t="shared" si="540"/>
        <v>365032.3</v>
      </c>
      <c r="O1175" s="149">
        <f t="shared" si="540"/>
        <v>250179.9</v>
      </c>
      <c r="P1175" s="149">
        <f t="shared" si="540"/>
        <v>250179.9</v>
      </c>
      <c r="Q1175" s="149">
        <f t="shared" si="540"/>
        <v>0</v>
      </c>
      <c r="R1175" s="149">
        <f t="shared" si="540"/>
        <v>3030</v>
      </c>
      <c r="S1175" s="149">
        <f t="shared" si="540"/>
        <v>3030</v>
      </c>
      <c r="T1175" s="149">
        <f t="shared" si="540"/>
        <v>0</v>
      </c>
      <c r="U1175" s="149">
        <f t="shared" si="540"/>
        <v>11198.9</v>
      </c>
      <c r="V1175" s="149">
        <f t="shared" si="540"/>
        <v>11198.9</v>
      </c>
      <c r="W1175" s="150">
        <f t="shared" si="540"/>
        <v>0</v>
      </c>
      <c r="X1175" s="151"/>
      <c r="Y1175" s="151"/>
      <c r="Z1175" s="151"/>
      <c r="AA1175" s="151"/>
      <c r="AB1175" s="151"/>
      <c r="AC1175" s="151"/>
      <c r="AD1175" s="151"/>
      <c r="AE1175" s="151"/>
      <c r="AF1175" s="151"/>
      <c r="AG1175" s="151"/>
      <c r="AH1175" s="151"/>
      <c r="AI1175" s="151"/>
      <c r="AJ1175" s="151"/>
      <c r="AK1175" s="151"/>
      <c r="AL1175" s="151"/>
      <c r="AM1175" s="151"/>
      <c r="AN1175" s="151"/>
      <c r="AO1175" s="151"/>
      <c r="AP1175" s="151"/>
      <c r="AQ1175" s="151"/>
      <c r="AR1175" s="151"/>
      <c r="AS1175" s="151"/>
      <c r="AT1175" s="151"/>
      <c r="AU1175" s="151"/>
      <c r="AV1175" s="151"/>
      <c r="AW1175" s="151"/>
      <c r="AX1175" s="151"/>
      <c r="AY1175" s="151"/>
      <c r="AZ1175" s="151"/>
      <c r="BA1175" s="151"/>
      <c r="BB1175" s="151"/>
      <c r="BC1175" s="151"/>
      <c r="BD1175" s="151"/>
      <c r="BE1175" s="151"/>
      <c r="BF1175" s="151"/>
      <c r="BG1175" s="151"/>
      <c r="BH1175" s="151"/>
      <c r="BI1175" s="151"/>
      <c r="BJ1175" s="151"/>
      <c r="BK1175" s="151"/>
      <c r="BL1175" s="151"/>
      <c r="BM1175" s="151"/>
      <c r="BN1175" s="151"/>
      <c r="BO1175" s="151"/>
      <c r="BP1175" s="151"/>
      <c r="BQ1175" s="151"/>
      <c r="BR1175" s="151"/>
      <c r="BS1175" s="151"/>
      <c r="BT1175" s="151"/>
      <c r="BU1175" s="151"/>
      <c r="BV1175" s="151"/>
      <c r="BW1175" s="151"/>
      <c r="BX1175" s="151"/>
      <c r="BY1175" s="151"/>
      <c r="BZ1175" s="151"/>
      <c r="CA1175" s="151"/>
      <c r="CB1175" s="151"/>
      <c r="CC1175" s="151"/>
      <c r="CD1175" s="151"/>
      <c r="CE1175" s="151"/>
      <c r="CF1175" s="151"/>
      <c r="CG1175" s="151"/>
      <c r="CH1175" s="151"/>
      <c r="CI1175" s="151"/>
      <c r="CJ1175" s="151"/>
      <c r="CK1175" s="151"/>
      <c r="CL1175" s="151"/>
      <c r="CM1175" s="151"/>
      <c r="CN1175" s="151"/>
      <c r="CO1175" s="151"/>
      <c r="CP1175" s="151"/>
      <c r="CQ1175" s="151"/>
      <c r="CR1175" s="151"/>
      <c r="CS1175" s="151"/>
      <c r="CT1175" s="151"/>
      <c r="CU1175" s="151"/>
      <c r="CV1175" s="151"/>
      <c r="CW1175" s="151"/>
      <c r="CX1175" s="151"/>
      <c r="CY1175" s="151"/>
      <c r="CZ1175" s="151"/>
      <c r="DA1175" s="151"/>
      <c r="DB1175" s="151"/>
      <c r="DC1175" s="151"/>
      <c r="DD1175" s="151"/>
      <c r="DE1175" s="151"/>
      <c r="DF1175" s="151"/>
      <c r="DG1175" s="151"/>
      <c r="DH1175" s="151"/>
      <c r="DI1175" s="151"/>
      <c r="DJ1175" s="151"/>
      <c r="DK1175" s="151"/>
      <c r="DL1175" s="151"/>
      <c r="DM1175" s="151"/>
      <c r="DN1175" s="151"/>
      <c r="DO1175" s="151"/>
      <c r="DP1175" s="151"/>
      <c r="DQ1175" s="151"/>
      <c r="DR1175" s="151"/>
      <c r="DS1175" s="151"/>
      <c r="DT1175" s="151"/>
      <c r="DU1175" s="151"/>
      <c r="DV1175" s="151"/>
      <c r="DW1175" s="151"/>
      <c r="DX1175" s="151"/>
      <c r="DY1175" s="151"/>
      <c r="DZ1175" s="151"/>
      <c r="EA1175" s="151"/>
      <c r="EB1175" s="151"/>
      <c r="EC1175" s="151"/>
      <c r="ED1175" s="151"/>
      <c r="EE1175" s="151"/>
      <c r="EF1175" s="151"/>
      <c r="EG1175" s="151"/>
      <c r="EH1175" s="151"/>
      <c r="EI1175" s="151"/>
      <c r="EJ1175" s="151"/>
      <c r="EK1175" s="151"/>
      <c r="EL1175" s="151"/>
      <c r="EM1175" s="151"/>
      <c r="EN1175" s="151"/>
      <c r="EO1175" s="151"/>
      <c r="EP1175" s="151"/>
      <c r="EQ1175" s="151"/>
      <c r="ER1175" s="151"/>
      <c r="ES1175" s="151"/>
      <c r="ET1175" s="151"/>
      <c r="EU1175" s="151"/>
      <c r="EV1175" s="151"/>
      <c r="EW1175" s="151"/>
      <c r="EX1175" s="151"/>
      <c r="EY1175" s="151"/>
      <c r="EZ1175" s="151"/>
      <c r="FA1175" s="151"/>
      <c r="FB1175" s="151"/>
      <c r="FC1175" s="151"/>
      <c r="FD1175" s="151"/>
      <c r="FE1175" s="151"/>
      <c r="FF1175" s="151"/>
      <c r="FG1175" s="151"/>
      <c r="FH1175" s="151"/>
      <c r="FI1175" s="151"/>
      <c r="FJ1175" s="151"/>
      <c r="FK1175" s="151"/>
      <c r="FL1175" s="151"/>
      <c r="FM1175" s="151"/>
      <c r="FN1175" s="151"/>
      <c r="FO1175" s="151"/>
      <c r="FP1175" s="151"/>
      <c r="FQ1175" s="151"/>
      <c r="FR1175" s="151"/>
      <c r="FS1175" s="151"/>
      <c r="FT1175" s="151"/>
      <c r="FU1175" s="151"/>
      <c r="FV1175" s="151"/>
      <c r="FW1175" s="151"/>
      <c r="FX1175" s="151"/>
      <c r="FY1175" s="151"/>
      <c r="FZ1175" s="151"/>
      <c r="GA1175" s="151"/>
      <c r="GB1175" s="151"/>
      <c r="GC1175" s="151"/>
      <c r="GD1175" s="151"/>
      <c r="GE1175" s="151"/>
      <c r="GF1175" s="151"/>
      <c r="GG1175" s="151"/>
      <c r="GH1175" s="151"/>
      <c r="GI1175" s="151"/>
      <c r="GJ1175" s="151"/>
      <c r="GK1175" s="151"/>
      <c r="GL1175" s="151"/>
      <c r="GM1175" s="151"/>
      <c r="GN1175" s="151"/>
      <c r="GO1175" s="151"/>
      <c r="GP1175" s="151"/>
      <c r="GQ1175" s="151"/>
      <c r="GR1175" s="151"/>
      <c r="GS1175" s="151"/>
      <c r="GT1175" s="151"/>
      <c r="GU1175" s="151"/>
      <c r="GV1175" s="151"/>
      <c r="GW1175" s="151"/>
      <c r="GX1175" s="151"/>
      <c r="GY1175" s="151"/>
      <c r="GZ1175" s="151"/>
      <c r="HA1175" s="151"/>
      <c r="HB1175" s="151"/>
      <c r="HC1175" s="151"/>
      <c r="HD1175" s="151"/>
      <c r="HE1175" s="151"/>
      <c r="HF1175" s="151"/>
      <c r="HG1175" s="151"/>
      <c r="HH1175" s="151"/>
      <c r="HI1175" s="151"/>
      <c r="HJ1175" s="151"/>
      <c r="HK1175" s="151"/>
      <c r="HL1175" s="151"/>
      <c r="HM1175" s="151"/>
      <c r="HN1175" s="151"/>
      <c r="HO1175" s="151"/>
      <c r="HP1175" s="151"/>
      <c r="HQ1175" s="151"/>
      <c r="HR1175" s="151"/>
      <c r="HS1175" s="151"/>
      <c r="HT1175" s="151"/>
      <c r="HU1175" s="151"/>
      <c r="HV1175" s="151"/>
      <c r="HW1175" s="151"/>
      <c r="HX1175" s="151"/>
      <c r="HY1175" s="151"/>
      <c r="HZ1175" s="151"/>
      <c r="IA1175" s="151"/>
      <c r="IB1175" s="151"/>
      <c r="IC1175" s="151"/>
      <c r="ID1175" s="151"/>
      <c r="IE1175" s="151"/>
      <c r="IF1175" s="151"/>
      <c r="IG1175" s="151"/>
      <c r="IH1175" s="151"/>
      <c r="II1175" s="151"/>
      <c r="IJ1175" s="151"/>
      <c r="IK1175" s="151"/>
      <c r="IL1175" s="151"/>
      <c r="IM1175" s="151"/>
      <c r="IN1175" s="151"/>
      <c r="IO1175" s="151"/>
      <c r="IP1175" s="151"/>
      <c r="IQ1175" s="151"/>
      <c r="IR1175" s="151"/>
      <c r="IS1175" s="151"/>
      <c r="IT1175" s="151"/>
      <c r="IU1175" s="151"/>
      <c r="IV1175" s="151"/>
    </row>
    <row r="1176" spans="1:256" s="308" customFormat="1">
      <c r="A1176" s="78" t="s">
        <v>14</v>
      </c>
      <c r="B1176" s="433" t="s">
        <v>61</v>
      </c>
      <c r="C1176" s="446"/>
      <c r="D1176" s="393"/>
      <c r="E1176" s="433"/>
      <c r="F1176" s="433"/>
      <c r="G1176" s="433"/>
      <c r="H1176" s="396">
        <v>400</v>
      </c>
      <c r="I1176" s="454"/>
      <c r="J1176" s="446"/>
      <c r="K1176" s="393"/>
      <c r="L1176" s="15">
        <f>L1177+L1178+L1182+L1190+L1192+L1198+L1191</f>
        <v>535267.6</v>
      </c>
      <c r="M1176" s="15">
        <f>M1178+M1182+M1190+M1191+M1192+M1198+M1177</f>
        <v>544203.10000000009</v>
      </c>
      <c r="N1176" s="15">
        <f t="shared" ref="N1176:W1176" si="541">N1177+N1178+N1182+N1190+N1191+N1192+N1198</f>
        <v>365032.3</v>
      </c>
      <c r="O1176" s="15">
        <f t="shared" si="541"/>
        <v>250179.9</v>
      </c>
      <c r="P1176" s="15">
        <f t="shared" si="541"/>
        <v>250179.9</v>
      </c>
      <c r="Q1176" s="15">
        <f t="shared" si="541"/>
        <v>0</v>
      </c>
      <c r="R1176" s="15">
        <f t="shared" si="541"/>
        <v>3030</v>
      </c>
      <c r="S1176" s="15">
        <f t="shared" si="541"/>
        <v>3030</v>
      </c>
      <c r="T1176" s="15">
        <f t="shared" si="541"/>
        <v>0</v>
      </c>
      <c r="U1176" s="15">
        <f t="shared" si="541"/>
        <v>11198.9</v>
      </c>
      <c r="V1176" s="15">
        <f t="shared" si="541"/>
        <v>11198.9</v>
      </c>
      <c r="W1176" s="15">
        <f t="shared" si="541"/>
        <v>0</v>
      </c>
    </row>
    <row r="1177" spans="1:256" s="308" customFormat="1" ht="94.5">
      <c r="A1177" s="78" t="s">
        <v>60</v>
      </c>
      <c r="B1177" s="433" t="s">
        <v>743</v>
      </c>
      <c r="C1177" s="446"/>
      <c r="D1177" s="393"/>
      <c r="E1177" s="385" t="s">
        <v>104</v>
      </c>
      <c r="F1177" s="385" t="s">
        <v>369</v>
      </c>
      <c r="G1177" s="385" t="s">
        <v>994</v>
      </c>
      <c r="H1177" s="396">
        <v>410</v>
      </c>
      <c r="I1177" s="6" t="s">
        <v>744</v>
      </c>
      <c r="J1177" s="270" t="s">
        <v>745</v>
      </c>
      <c r="K1177" s="393"/>
      <c r="L1177" s="15">
        <v>128.1</v>
      </c>
      <c r="M1177" s="15"/>
      <c r="N1177" s="15"/>
      <c r="O1177" s="15">
        <f>Q1177</f>
        <v>0</v>
      </c>
      <c r="P1177" s="15"/>
      <c r="Q1177" s="15"/>
      <c r="R1177" s="15"/>
      <c r="S1177" s="15"/>
      <c r="T1177" s="15"/>
      <c r="U1177" s="15"/>
      <c r="V1177" s="15"/>
      <c r="W1177" s="9"/>
    </row>
    <row r="1178" spans="1:256" s="308" customFormat="1" ht="63">
      <c r="A1178" s="876" t="s">
        <v>746</v>
      </c>
      <c r="B1178" s="433" t="s">
        <v>747</v>
      </c>
      <c r="C1178" s="766"/>
      <c r="D1178" s="717"/>
      <c r="E1178" s="385" t="s">
        <v>104</v>
      </c>
      <c r="F1178" s="385" t="s">
        <v>112</v>
      </c>
      <c r="G1178" s="385"/>
      <c r="H1178" s="396">
        <v>410</v>
      </c>
      <c r="I1178" s="704" t="s">
        <v>748</v>
      </c>
      <c r="J1178" s="714" t="s">
        <v>749</v>
      </c>
      <c r="K1178" s="717"/>
      <c r="L1178" s="15">
        <f>L1179+L1180++L1181</f>
        <v>333923.60000000003</v>
      </c>
      <c r="M1178" s="15">
        <f t="shared" ref="M1178:W1178" si="542">M1179+M1180++M1181</f>
        <v>49195.4</v>
      </c>
      <c r="N1178" s="15">
        <f t="shared" si="542"/>
        <v>7437</v>
      </c>
      <c r="O1178" s="15">
        <f t="shared" si="542"/>
        <v>0</v>
      </c>
      <c r="P1178" s="15">
        <f t="shared" si="542"/>
        <v>0</v>
      </c>
      <c r="Q1178" s="15">
        <f t="shared" si="542"/>
        <v>0</v>
      </c>
      <c r="R1178" s="15">
        <f t="shared" si="542"/>
        <v>0</v>
      </c>
      <c r="S1178" s="15">
        <f t="shared" si="542"/>
        <v>0</v>
      </c>
      <c r="T1178" s="15">
        <f t="shared" si="542"/>
        <v>0</v>
      </c>
      <c r="U1178" s="15">
        <f t="shared" si="542"/>
        <v>0</v>
      </c>
      <c r="V1178" s="15">
        <f t="shared" si="542"/>
        <v>0</v>
      </c>
      <c r="W1178" s="15">
        <f t="shared" si="542"/>
        <v>0</v>
      </c>
    </row>
    <row r="1179" spans="1:256" s="308" customFormat="1" ht="47.25">
      <c r="A1179" s="877"/>
      <c r="B1179" s="433" t="s">
        <v>750</v>
      </c>
      <c r="C1179" s="767"/>
      <c r="D1179" s="718"/>
      <c r="E1179" s="385" t="s">
        <v>104</v>
      </c>
      <c r="F1179" s="385" t="s">
        <v>112</v>
      </c>
      <c r="G1179" s="385" t="s">
        <v>1688</v>
      </c>
      <c r="H1179" s="396"/>
      <c r="I1179" s="705"/>
      <c r="J1179" s="715"/>
      <c r="K1179" s="718"/>
      <c r="L1179" s="15">
        <v>4429.7</v>
      </c>
      <c r="M1179" s="15">
        <v>15404.4</v>
      </c>
      <c r="N1179" s="15">
        <v>4437.6000000000004</v>
      </c>
      <c r="O1179" s="15">
        <f>Q1179</f>
        <v>0</v>
      </c>
      <c r="P1179" s="15"/>
      <c r="Q1179" s="15"/>
      <c r="R1179" s="15"/>
      <c r="S1179" s="15"/>
      <c r="T1179" s="15"/>
      <c r="U1179" s="15"/>
      <c r="V1179" s="15"/>
      <c r="W1179" s="9"/>
    </row>
    <row r="1180" spans="1:256" s="308" customFormat="1" ht="78.75">
      <c r="A1180" s="877"/>
      <c r="B1180" s="433" t="s">
        <v>751</v>
      </c>
      <c r="C1180" s="767"/>
      <c r="D1180" s="718"/>
      <c r="E1180" s="385" t="s">
        <v>104</v>
      </c>
      <c r="F1180" s="385" t="s">
        <v>112</v>
      </c>
      <c r="G1180" s="385" t="s">
        <v>995</v>
      </c>
      <c r="H1180" s="396"/>
      <c r="I1180" s="705"/>
      <c r="J1180" s="715"/>
      <c r="K1180" s="718"/>
      <c r="L1180" s="15">
        <v>326198.5</v>
      </c>
      <c r="M1180" s="15"/>
      <c r="N1180" s="15"/>
      <c r="O1180" s="15"/>
      <c r="P1180" s="15"/>
      <c r="Q1180" s="15"/>
      <c r="R1180" s="15"/>
      <c r="S1180" s="15"/>
      <c r="T1180" s="15"/>
      <c r="U1180" s="15"/>
      <c r="V1180" s="15"/>
      <c r="W1180" s="9"/>
    </row>
    <row r="1181" spans="1:256" s="308" customFormat="1" ht="78.75">
      <c r="A1181" s="878"/>
      <c r="B1181" s="433" t="s">
        <v>1689</v>
      </c>
      <c r="C1181" s="837"/>
      <c r="D1181" s="719"/>
      <c r="E1181" s="385" t="s">
        <v>104</v>
      </c>
      <c r="F1181" s="385" t="s">
        <v>112</v>
      </c>
      <c r="G1181" s="385" t="s">
        <v>752</v>
      </c>
      <c r="H1181" s="396"/>
      <c r="I1181" s="706"/>
      <c r="J1181" s="716"/>
      <c r="K1181" s="719"/>
      <c r="L1181" s="15">
        <v>3295.4</v>
      </c>
      <c r="M1181" s="15">
        <v>33791</v>
      </c>
      <c r="N1181" s="15">
        <v>2999.4</v>
      </c>
      <c r="O1181" s="15"/>
      <c r="P1181" s="15"/>
      <c r="Q1181" s="15"/>
      <c r="R1181" s="15"/>
      <c r="S1181" s="15"/>
      <c r="T1181" s="15"/>
      <c r="U1181" s="15"/>
      <c r="V1181" s="15"/>
      <c r="W1181" s="9"/>
    </row>
    <row r="1182" spans="1:256" s="308" customFormat="1" ht="63">
      <c r="A1182" s="876" t="s">
        <v>438</v>
      </c>
      <c r="B1182" s="433" t="s">
        <v>753</v>
      </c>
      <c r="C1182" s="766"/>
      <c r="D1182" s="717"/>
      <c r="E1182" s="385" t="s">
        <v>754</v>
      </c>
      <c r="F1182" s="385" t="s">
        <v>755</v>
      </c>
      <c r="G1182" s="385"/>
      <c r="H1182" s="396">
        <v>410</v>
      </c>
      <c r="I1182" s="704" t="s">
        <v>756</v>
      </c>
      <c r="J1182" s="714" t="s">
        <v>757</v>
      </c>
      <c r="K1182" s="717"/>
      <c r="L1182" s="15">
        <f>L1183+L1184+L1185+L1186+L1189+L1187+L1188</f>
        <v>57209.899999999994</v>
      </c>
      <c r="M1182" s="15">
        <f t="shared" ref="M1182:W1182" si="543">M1183+M1184+M1185+M1186+M1187+M1188+M1189</f>
        <v>69671.3</v>
      </c>
      <c r="N1182" s="15">
        <f t="shared" si="543"/>
        <v>57362.1</v>
      </c>
      <c r="O1182" s="15">
        <f t="shared" si="543"/>
        <v>249179.9</v>
      </c>
      <c r="P1182" s="15">
        <f>P1183+P1184+P1185+P1186+P1187+P1188+P1189</f>
        <v>249179.9</v>
      </c>
      <c r="Q1182" s="15">
        <f t="shared" si="543"/>
        <v>0</v>
      </c>
      <c r="R1182" s="15">
        <f t="shared" si="543"/>
        <v>3030</v>
      </c>
      <c r="S1182" s="15">
        <f t="shared" si="543"/>
        <v>3030</v>
      </c>
      <c r="T1182" s="15">
        <f t="shared" si="543"/>
        <v>0</v>
      </c>
      <c r="U1182" s="15">
        <f t="shared" si="543"/>
        <v>11198.9</v>
      </c>
      <c r="V1182" s="15">
        <f t="shared" si="543"/>
        <v>11198.9</v>
      </c>
      <c r="W1182" s="15">
        <f t="shared" si="543"/>
        <v>0</v>
      </c>
    </row>
    <row r="1183" spans="1:256" s="308" customFormat="1" ht="47.25">
      <c r="A1183" s="877"/>
      <c r="B1183" s="433" t="s">
        <v>758</v>
      </c>
      <c r="C1183" s="767"/>
      <c r="D1183" s="718"/>
      <c r="E1183" s="385" t="s">
        <v>104</v>
      </c>
      <c r="F1183" s="385" t="s">
        <v>91</v>
      </c>
      <c r="G1183" s="385" t="s">
        <v>994</v>
      </c>
      <c r="H1183" s="396"/>
      <c r="I1183" s="705"/>
      <c r="J1183" s="715"/>
      <c r="K1183" s="718"/>
      <c r="L1183" s="15">
        <v>5114.2</v>
      </c>
      <c r="M1183" s="15">
        <v>145</v>
      </c>
      <c r="N1183" s="15">
        <v>145</v>
      </c>
      <c r="O1183" s="15">
        <f>Q1183</f>
        <v>0</v>
      </c>
      <c r="P1183" s="15"/>
      <c r="Q1183" s="15"/>
      <c r="R1183" s="15">
        <f>T1183</f>
        <v>0</v>
      </c>
      <c r="S1183" s="15"/>
      <c r="T1183" s="15"/>
      <c r="U1183" s="15"/>
      <c r="V1183" s="15"/>
      <c r="W1183" s="9"/>
    </row>
    <row r="1184" spans="1:256" s="308" customFormat="1" ht="47.25">
      <c r="A1184" s="877"/>
      <c r="B1184" s="433" t="s">
        <v>1690</v>
      </c>
      <c r="C1184" s="767"/>
      <c r="D1184" s="718"/>
      <c r="E1184" s="385" t="s">
        <v>104</v>
      </c>
      <c r="F1184" s="385" t="s">
        <v>91</v>
      </c>
      <c r="G1184" s="385" t="s">
        <v>935</v>
      </c>
      <c r="H1184" s="396"/>
      <c r="I1184" s="705"/>
      <c r="J1184" s="715"/>
      <c r="K1184" s="718"/>
      <c r="L1184" s="15">
        <v>12377.2</v>
      </c>
      <c r="M1184" s="15">
        <v>51774</v>
      </c>
      <c r="N1184" s="15">
        <v>46615</v>
      </c>
      <c r="O1184" s="15"/>
      <c r="P1184" s="15"/>
      <c r="Q1184" s="15"/>
      <c r="R1184" s="15"/>
      <c r="S1184" s="15"/>
      <c r="T1184" s="15"/>
      <c r="U1184" s="15"/>
      <c r="V1184" s="15"/>
      <c r="W1184" s="9"/>
    </row>
    <row r="1185" spans="1:23" s="308" customFormat="1" ht="47.25">
      <c r="A1185" s="877"/>
      <c r="B1185" s="433" t="s">
        <v>759</v>
      </c>
      <c r="C1185" s="767"/>
      <c r="D1185" s="718"/>
      <c r="E1185" s="385" t="s">
        <v>119</v>
      </c>
      <c r="F1185" s="385" t="s">
        <v>361</v>
      </c>
      <c r="G1185" s="385" t="s">
        <v>765</v>
      </c>
      <c r="H1185" s="396"/>
      <c r="I1185" s="705"/>
      <c r="J1185" s="715"/>
      <c r="K1185" s="718"/>
      <c r="L1185" s="15">
        <v>25358</v>
      </c>
      <c r="M1185" s="15">
        <v>6724.8</v>
      </c>
      <c r="N1185" s="15">
        <v>1412.1</v>
      </c>
      <c r="O1185" s="15">
        <f>Q1185+P1185</f>
        <v>2800</v>
      </c>
      <c r="P1185" s="15">
        <v>2800</v>
      </c>
      <c r="Q1185" s="15"/>
      <c r="R1185" s="15">
        <f>T1185+S1185</f>
        <v>3030</v>
      </c>
      <c r="S1185" s="15">
        <v>3030</v>
      </c>
      <c r="T1185" s="15"/>
      <c r="U1185" s="15">
        <f>W1185</f>
        <v>0</v>
      </c>
      <c r="V1185" s="15"/>
      <c r="W1185" s="9"/>
    </row>
    <row r="1186" spans="1:23" s="308" customFormat="1" ht="63">
      <c r="A1186" s="877"/>
      <c r="B1186" s="433" t="s">
        <v>760</v>
      </c>
      <c r="C1186" s="767"/>
      <c r="D1186" s="718"/>
      <c r="E1186" s="385" t="s">
        <v>119</v>
      </c>
      <c r="F1186" s="385" t="s">
        <v>361</v>
      </c>
      <c r="G1186" s="385" t="s">
        <v>996</v>
      </c>
      <c r="H1186" s="396"/>
      <c r="I1186" s="705"/>
      <c r="J1186" s="715"/>
      <c r="K1186" s="718"/>
      <c r="L1186" s="15">
        <v>1167</v>
      </c>
      <c r="M1186" s="15"/>
      <c r="N1186" s="15"/>
      <c r="O1186" s="15"/>
      <c r="P1186" s="15"/>
      <c r="Q1186" s="15"/>
      <c r="R1186" s="15"/>
      <c r="S1186" s="15"/>
      <c r="T1186" s="15"/>
      <c r="U1186" s="15"/>
      <c r="V1186" s="15"/>
      <c r="W1186" s="9"/>
    </row>
    <row r="1187" spans="1:23" s="308" customFormat="1" ht="63">
      <c r="A1187" s="877"/>
      <c r="B1187" s="433" t="s">
        <v>761</v>
      </c>
      <c r="C1187" s="767"/>
      <c r="D1187" s="718"/>
      <c r="E1187" s="385" t="s">
        <v>119</v>
      </c>
      <c r="F1187" s="385" t="s">
        <v>361</v>
      </c>
      <c r="G1187" s="385" t="s">
        <v>1691</v>
      </c>
      <c r="H1187" s="396"/>
      <c r="I1187" s="705"/>
      <c r="J1187" s="715"/>
      <c r="K1187" s="718"/>
      <c r="L1187" s="15">
        <v>4617.7</v>
      </c>
      <c r="M1187" s="15">
        <v>3537</v>
      </c>
      <c r="N1187" s="15">
        <v>3537</v>
      </c>
      <c r="O1187" s="15">
        <f>P1187+Q1187</f>
        <v>0</v>
      </c>
      <c r="P1187" s="15"/>
      <c r="Q1187" s="15"/>
      <c r="R1187" s="15">
        <f>T1187</f>
        <v>0</v>
      </c>
      <c r="S1187" s="15"/>
      <c r="T1187" s="15"/>
      <c r="U1187" s="15"/>
      <c r="V1187" s="15"/>
      <c r="W1187" s="9"/>
    </row>
    <row r="1188" spans="1:23" s="308" customFormat="1" ht="63">
      <c r="A1188" s="877"/>
      <c r="B1188" s="433" t="s">
        <v>762</v>
      </c>
      <c r="C1188" s="767"/>
      <c r="D1188" s="718"/>
      <c r="E1188" s="385" t="s">
        <v>119</v>
      </c>
      <c r="F1188" s="385" t="s">
        <v>361</v>
      </c>
      <c r="G1188" s="385" t="s">
        <v>1692</v>
      </c>
      <c r="H1188" s="396"/>
      <c r="I1188" s="705"/>
      <c r="J1188" s="715"/>
      <c r="K1188" s="718"/>
      <c r="L1188" s="15">
        <v>8575.7999999999993</v>
      </c>
      <c r="M1188" s="15"/>
      <c r="N1188" s="15"/>
      <c r="O1188" s="15">
        <f>P1188+Q1188</f>
        <v>0</v>
      </c>
      <c r="P1188" s="15"/>
      <c r="Q1188" s="15"/>
      <c r="R1188" s="15">
        <f>T1188</f>
        <v>0</v>
      </c>
      <c r="S1188" s="15"/>
      <c r="T1188" s="15"/>
      <c r="U1188" s="15"/>
      <c r="V1188" s="15"/>
      <c r="W1188" s="9"/>
    </row>
    <row r="1189" spans="1:23" s="308" customFormat="1" ht="47.25">
      <c r="A1189" s="878"/>
      <c r="B1189" s="433" t="s">
        <v>1690</v>
      </c>
      <c r="C1189" s="837"/>
      <c r="D1189" s="719"/>
      <c r="E1189" s="385" t="s">
        <v>119</v>
      </c>
      <c r="F1189" s="385" t="s">
        <v>361</v>
      </c>
      <c r="G1189" s="385" t="s">
        <v>1693</v>
      </c>
      <c r="H1189" s="396"/>
      <c r="I1189" s="706"/>
      <c r="J1189" s="716"/>
      <c r="K1189" s="719"/>
      <c r="L1189" s="15"/>
      <c r="M1189" s="15">
        <v>7490.5</v>
      </c>
      <c r="N1189" s="15">
        <v>5653</v>
      </c>
      <c r="O1189" s="15">
        <f>P1189</f>
        <v>246379.9</v>
      </c>
      <c r="P1189" s="15">
        <v>246379.9</v>
      </c>
      <c r="Q1189" s="15"/>
      <c r="R1189" s="15"/>
      <c r="S1189" s="15"/>
      <c r="T1189" s="15"/>
      <c r="U1189" s="15">
        <f>V1189</f>
        <v>11198.9</v>
      </c>
      <c r="V1189" s="15">
        <v>11198.9</v>
      </c>
      <c r="W1189" s="9"/>
    </row>
    <row r="1190" spans="1:23" s="308" customFormat="1" ht="126">
      <c r="A1190" s="78" t="s">
        <v>439</v>
      </c>
      <c r="B1190" s="433" t="s">
        <v>838</v>
      </c>
      <c r="C1190" s="446"/>
      <c r="D1190" s="393"/>
      <c r="E1190" s="385" t="s">
        <v>119</v>
      </c>
      <c r="F1190" s="385" t="s">
        <v>103</v>
      </c>
      <c r="G1190" s="385" t="s">
        <v>765</v>
      </c>
      <c r="H1190" s="396">
        <v>410</v>
      </c>
      <c r="I1190" s="6" t="s">
        <v>763</v>
      </c>
      <c r="J1190" s="270" t="s">
        <v>764</v>
      </c>
      <c r="K1190" s="393"/>
      <c r="L1190" s="15">
        <v>15452.4</v>
      </c>
      <c r="M1190" s="15">
        <v>4404</v>
      </c>
      <c r="N1190" s="15">
        <v>1225</v>
      </c>
      <c r="O1190" s="15">
        <f>Q1190+P1190</f>
        <v>1000</v>
      </c>
      <c r="P1190" s="15">
        <v>1000</v>
      </c>
      <c r="Q1190" s="15"/>
      <c r="R1190" s="15">
        <f>T1190</f>
        <v>0</v>
      </c>
      <c r="S1190" s="15"/>
      <c r="T1190" s="15"/>
      <c r="U1190" s="15">
        <f>W1190</f>
        <v>0</v>
      </c>
      <c r="V1190" s="15"/>
      <c r="W1190" s="9"/>
    </row>
    <row r="1191" spans="1:23" s="308" customFormat="1" ht="252">
      <c r="A1191" s="78" t="s">
        <v>440</v>
      </c>
      <c r="B1191" s="433" t="s">
        <v>1749</v>
      </c>
      <c r="C1191" s="446"/>
      <c r="D1191" s="393"/>
      <c r="E1191" s="385" t="s">
        <v>119</v>
      </c>
      <c r="F1191" s="385" t="s">
        <v>106</v>
      </c>
      <c r="G1191" s="385" t="s">
        <v>1694</v>
      </c>
      <c r="H1191" s="396">
        <v>410</v>
      </c>
      <c r="I1191" s="6" t="s">
        <v>766</v>
      </c>
      <c r="J1191" s="270" t="s">
        <v>767</v>
      </c>
      <c r="K1191" s="393"/>
      <c r="L1191" s="15">
        <v>3304</v>
      </c>
      <c r="M1191" s="15">
        <v>5057.5</v>
      </c>
      <c r="N1191" s="15">
        <v>5057.5</v>
      </c>
      <c r="O1191" s="15">
        <f>Q1191</f>
        <v>0</v>
      </c>
      <c r="P1191" s="15"/>
      <c r="Q1191" s="15"/>
      <c r="R1191" s="15"/>
      <c r="S1191" s="15"/>
      <c r="T1191" s="15"/>
      <c r="U1191" s="15"/>
      <c r="V1191" s="15"/>
      <c r="W1191" s="9"/>
    </row>
    <row r="1192" spans="1:23" s="308" customFormat="1" ht="78.75">
      <c r="A1192" s="876" t="s">
        <v>441</v>
      </c>
      <c r="B1192" s="433" t="s">
        <v>1695</v>
      </c>
      <c r="C1192" s="766"/>
      <c r="D1192" s="717"/>
      <c r="E1192" s="385"/>
      <c r="F1192" s="385"/>
      <c r="G1192" s="385"/>
      <c r="H1192" s="396">
        <v>410</v>
      </c>
      <c r="I1192" s="704" t="s">
        <v>768</v>
      </c>
      <c r="J1192" s="714" t="s">
        <v>769</v>
      </c>
      <c r="K1192" s="717"/>
      <c r="L1192" s="15">
        <f t="shared" ref="L1192:W1192" si="544">L1193+L1194+L1195+L1196+L1197</f>
        <v>125249.59999999999</v>
      </c>
      <c r="M1192" s="15">
        <f t="shared" si="544"/>
        <v>415374.9</v>
      </c>
      <c r="N1192" s="15">
        <f t="shared" si="544"/>
        <v>293715.89999999997</v>
      </c>
      <c r="O1192" s="15">
        <f t="shared" si="544"/>
        <v>0</v>
      </c>
      <c r="P1192" s="15">
        <f t="shared" si="544"/>
        <v>0</v>
      </c>
      <c r="Q1192" s="15">
        <f t="shared" si="544"/>
        <v>0</v>
      </c>
      <c r="R1192" s="15">
        <f t="shared" si="544"/>
        <v>0</v>
      </c>
      <c r="S1192" s="15">
        <f t="shared" si="544"/>
        <v>0</v>
      </c>
      <c r="T1192" s="15">
        <f t="shared" si="544"/>
        <v>0</v>
      </c>
      <c r="U1192" s="15">
        <f t="shared" si="544"/>
        <v>0</v>
      </c>
      <c r="V1192" s="15">
        <f t="shared" si="544"/>
        <v>0</v>
      </c>
      <c r="W1192" s="15">
        <f t="shared" si="544"/>
        <v>0</v>
      </c>
    </row>
    <row r="1193" spans="1:23" s="308" customFormat="1" ht="31.5">
      <c r="A1193" s="877"/>
      <c r="B1193" s="433" t="s">
        <v>770</v>
      </c>
      <c r="C1193" s="767"/>
      <c r="D1193" s="718"/>
      <c r="E1193" s="385" t="s">
        <v>396</v>
      </c>
      <c r="F1193" s="385" t="s">
        <v>103</v>
      </c>
      <c r="G1193" s="385"/>
      <c r="H1193" s="396"/>
      <c r="I1193" s="705"/>
      <c r="J1193" s="715"/>
      <c r="K1193" s="718"/>
      <c r="L1193" s="15"/>
      <c r="M1193" s="15"/>
      <c r="N1193" s="15"/>
      <c r="O1193" s="15"/>
      <c r="P1193" s="15"/>
      <c r="Q1193" s="15"/>
      <c r="R1193" s="15">
        <f>T1193</f>
        <v>0</v>
      </c>
      <c r="S1193" s="15"/>
      <c r="T1193" s="15"/>
      <c r="U1193" s="15">
        <f>W1193</f>
        <v>0</v>
      </c>
      <c r="V1193" s="15"/>
      <c r="W1193" s="9"/>
    </row>
    <row r="1194" spans="1:23" s="308" customFormat="1" ht="63">
      <c r="A1194" s="877"/>
      <c r="B1194" s="433" t="s">
        <v>1696</v>
      </c>
      <c r="C1194" s="767"/>
      <c r="D1194" s="718"/>
      <c r="E1194" s="385" t="s">
        <v>396</v>
      </c>
      <c r="F1194" s="385" t="s">
        <v>103</v>
      </c>
      <c r="G1194" s="385" t="s">
        <v>997</v>
      </c>
      <c r="H1194" s="396"/>
      <c r="I1194" s="705"/>
      <c r="J1194" s="715"/>
      <c r="K1194" s="718"/>
      <c r="L1194" s="15">
        <v>27895.9</v>
      </c>
      <c r="M1194" s="15"/>
      <c r="N1194" s="15"/>
      <c r="O1194" s="15"/>
      <c r="P1194" s="15"/>
      <c r="Q1194" s="15"/>
      <c r="R1194" s="15"/>
      <c r="S1194" s="15"/>
      <c r="T1194" s="15"/>
      <c r="U1194" s="15"/>
      <c r="V1194" s="15"/>
      <c r="W1194" s="9"/>
    </row>
    <row r="1195" spans="1:23" s="308" customFormat="1" ht="31.5">
      <c r="A1195" s="877"/>
      <c r="B1195" s="433" t="s">
        <v>770</v>
      </c>
      <c r="C1195" s="767"/>
      <c r="D1195" s="718"/>
      <c r="E1195" s="385" t="s">
        <v>396</v>
      </c>
      <c r="F1195" s="385" t="s">
        <v>361</v>
      </c>
      <c r="G1195" s="385" t="s">
        <v>1697</v>
      </c>
      <c r="H1195" s="396"/>
      <c r="I1195" s="705"/>
      <c r="J1195" s="715"/>
      <c r="K1195" s="718"/>
      <c r="L1195" s="15">
        <v>2569.1</v>
      </c>
      <c r="M1195" s="15">
        <v>2517</v>
      </c>
      <c r="N1195" s="15">
        <v>1489.8</v>
      </c>
      <c r="O1195" s="15">
        <f>Q1195</f>
        <v>0</v>
      </c>
      <c r="P1195" s="15"/>
      <c r="Q1195" s="15"/>
      <c r="R1195" s="15">
        <f>T1195</f>
        <v>0</v>
      </c>
      <c r="S1195" s="15"/>
      <c r="T1195" s="15"/>
      <c r="U1195" s="15"/>
      <c r="V1195" s="15"/>
      <c r="W1195" s="9"/>
    </row>
    <row r="1196" spans="1:23" s="308" customFormat="1" ht="31.5">
      <c r="A1196" s="877"/>
      <c r="B1196" s="433" t="s">
        <v>771</v>
      </c>
      <c r="C1196" s="767"/>
      <c r="D1196" s="718"/>
      <c r="E1196" s="385" t="s">
        <v>396</v>
      </c>
      <c r="F1196" s="385" t="s">
        <v>361</v>
      </c>
      <c r="G1196" s="385" t="s">
        <v>772</v>
      </c>
      <c r="H1196" s="396"/>
      <c r="I1196" s="705"/>
      <c r="J1196" s="715"/>
      <c r="K1196" s="718"/>
      <c r="L1196" s="15">
        <v>80566.899999999994</v>
      </c>
      <c r="M1196" s="15"/>
      <c r="N1196" s="15"/>
      <c r="O1196" s="15">
        <f>P1196</f>
        <v>0</v>
      </c>
      <c r="P1196" s="15"/>
      <c r="Q1196" s="15"/>
      <c r="R1196" s="15">
        <f>S1196</f>
        <v>0</v>
      </c>
      <c r="S1196" s="15"/>
      <c r="T1196" s="15"/>
      <c r="U1196" s="15"/>
      <c r="V1196" s="15"/>
      <c r="W1196" s="9"/>
    </row>
    <row r="1197" spans="1:23" s="308" customFormat="1">
      <c r="A1197" s="878"/>
      <c r="B1197" s="433" t="s">
        <v>1698</v>
      </c>
      <c r="C1197" s="837"/>
      <c r="D1197" s="719"/>
      <c r="E1197" s="385" t="s">
        <v>396</v>
      </c>
      <c r="F1197" s="385" t="s">
        <v>361</v>
      </c>
      <c r="G1197" s="385" t="s">
        <v>773</v>
      </c>
      <c r="H1197" s="396"/>
      <c r="I1197" s="706"/>
      <c r="J1197" s="716"/>
      <c r="K1197" s="719"/>
      <c r="L1197" s="15">
        <v>14217.7</v>
      </c>
      <c r="M1197" s="15">
        <v>412857.9</v>
      </c>
      <c r="N1197" s="15">
        <v>292226.09999999998</v>
      </c>
      <c r="O1197" s="15">
        <f>P1197</f>
        <v>0</v>
      </c>
      <c r="P1197" s="15"/>
      <c r="Q1197" s="15"/>
      <c r="R1197" s="15">
        <f>S1197</f>
        <v>0</v>
      </c>
      <c r="S1197" s="15"/>
      <c r="T1197" s="15"/>
      <c r="U1197" s="15"/>
      <c r="V1197" s="15"/>
      <c r="W1197" s="9"/>
    </row>
    <row r="1198" spans="1:23" s="308" customFormat="1" ht="236.25">
      <c r="A1198" s="78" t="s">
        <v>442</v>
      </c>
      <c r="B1198" s="433" t="s">
        <v>1699</v>
      </c>
      <c r="C1198" s="446"/>
      <c r="D1198" s="393"/>
      <c r="E1198" s="385" t="s">
        <v>264</v>
      </c>
      <c r="F1198" s="385" t="s">
        <v>103</v>
      </c>
      <c r="G1198" s="385" t="s">
        <v>1700</v>
      </c>
      <c r="H1198" s="396">
        <v>410</v>
      </c>
      <c r="I1198" s="6" t="s">
        <v>1701</v>
      </c>
      <c r="J1198" s="6" t="s">
        <v>715</v>
      </c>
      <c r="K1198" s="393"/>
      <c r="L1198" s="15"/>
      <c r="M1198" s="15">
        <v>500</v>
      </c>
      <c r="N1198" s="15">
        <v>234.8</v>
      </c>
      <c r="O1198" s="15"/>
      <c r="P1198" s="15"/>
      <c r="Q1198" s="15"/>
      <c r="R1198" s="15"/>
      <c r="S1198" s="15"/>
      <c r="T1198" s="15"/>
      <c r="U1198" s="15"/>
      <c r="V1198" s="15"/>
      <c r="W1198" s="9"/>
    </row>
    <row r="1199" spans="1:23" s="484" customFormat="1">
      <c r="A1199" s="253" t="s">
        <v>15</v>
      </c>
      <c r="B1199" s="254" t="s">
        <v>16</v>
      </c>
      <c r="C1199" s="255"/>
      <c r="D1199" s="256"/>
      <c r="E1199" s="254"/>
      <c r="F1199" s="254"/>
      <c r="G1199" s="254"/>
      <c r="H1199" s="254">
        <v>300</v>
      </c>
      <c r="I1199" s="257"/>
      <c r="J1199" s="255"/>
      <c r="K1199" s="256"/>
      <c r="L1199" s="258">
        <f>SUM(L1200,L1205)</f>
        <v>33404.9</v>
      </c>
      <c r="M1199" s="258">
        <f t="shared" ref="M1199:W1199" si="545">SUM(M1200,M1205)</f>
        <v>31739.199999999997</v>
      </c>
      <c r="N1199" s="258">
        <f t="shared" si="545"/>
        <v>19632.200000000004</v>
      </c>
      <c r="O1199" s="258">
        <f t="shared" si="545"/>
        <v>29347.8</v>
      </c>
      <c r="P1199" s="258">
        <f t="shared" si="545"/>
        <v>29347.8</v>
      </c>
      <c r="Q1199" s="258">
        <f t="shared" si="545"/>
        <v>0</v>
      </c>
      <c r="R1199" s="258">
        <f t="shared" si="545"/>
        <v>25856</v>
      </c>
      <c r="S1199" s="258">
        <f t="shared" si="545"/>
        <v>25856</v>
      </c>
      <c r="T1199" s="258">
        <f t="shared" si="545"/>
        <v>0</v>
      </c>
      <c r="U1199" s="258">
        <f t="shared" si="545"/>
        <v>25695.5</v>
      </c>
      <c r="V1199" s="258">
        <f t="shared" si="545"/>
        <v>25695.5</v>
      </c>
      <c r="W1199" s="258">
        <f t="shared" si="545"/>
        <v>0</v>
      </c>
    </row>
    <row r="1200" spans="1:23" s="590" customFormat="1" ht="63">
      <c r="A1200" s="46" t="s">
        <v>17</v>
      </c>
      <c r="B1200" s="343" t="s">
        <v>1732</v>
      </c>
      <c r="C1200" s="47"/>
      <c r="D1200" s="48"/>
      <c r="E1200" s="343"/>
      <c r="F1200" s="343"/>
      <c r="G1200" s="343"/>
      <c r="H1200" s="49">
        <v>310</v>
      </c>
      <c r="I1200" s="462"/>
      <c r="J1200" s="47"/>
      <c r="K1200" s="48"/>
      <c r="L1200" s="7">
        <f>SUM(L1201:L1204)</f>
        <v>1089.8</v>
      </c>
      <c r="M1200" s="7">
        <f t="shared" ref="M1200:W1200" si="546">SUM(M1201:M1204)</f>
        <v>1375.8</v>
      </c>
      <c r="N1200" s="7">
        <f>SUM(N1201:N1204)</f>
        <v>742.9</v>
      </c>
      <c r="O1200" s="7">
        <f>SUM(O1201:O1204)</f>
        <v>1402.2</v>
      </c>
      <c r="P1200" s="7">
        <f t="shared" si="546"/>
        <v>1402.2</v>
      </c>
      <c r="Q1200" s="7">
        <f t="shared" si="546"/>
        <v>0</v>
      </c>
      <c r="R1200" s="7">
        <f>SUM(R1201:R1204)</f>
        <v>1465.2</v>
      </c>
      <c r="S1200" s="7">
        <f t="shared" si="546"/>
        <v>1465.2</v>
      </c>
      <c r="T1200" s="7">
        <f t="shared" si="546"/>
        <v>0</v>
      </c>
      <c r="U1200" s="7">
        <f>SUM(U1201:U1204)</f>
        <v>1528.2</v>
      </c>
      <c r="V1200" s="7">
        <f t="shared" si="546"/>
        <v>1528.2</v>
      </c>
      <c r="W1200" s="13">
        <f t="shared" si="546"/>
        <v>0</v>
      </c>
    </row>
    <row r="1201" spans="1:23" s="308" customFormat="1" ht="47.25">
      <c r="A1201" s="384" t="s">
        <v>10</v>
      </c>
      <c r="B1201" s="433" t="s">
        <v>774</v>
      </c>
      <c r="C1201" s="446"/>
      <c r="D1201" s="393"/>
      <c r="E1201" s="385" t="s">
        <v>1702</v>
      </c>
      <c r="F1201" s="385" t="s">
        <v>1703</v>
      </c>
      <c r="G1201" s="385" t="s">
        <v>998</v>
      </c>
      <c r="H1201" s="385" t="s">
        <v>775</v>
      </c>
      <c r="I1201" s="704" t="s">
        <v>1704</v>
      </c>
      <c r="J1201" s="714" t="s">
        <v>776</v>
      </c>
      <c r="K1201" s="717"/>
      <c r="L1201" s="15">
        <v>696</v>
      </c>
      <c r="M1201" s="15">
        <v>735</v>
      </c>
      <c r="N1201" s="15">
        <v>279</v>
      </c>
      <c r="O1201" s="15">
        <f>SUM(P1201:Q1201)</f>
        <v>735</v>
      </c>
      <c r="P1201" s="15">
        <v>735</v>
      </c>
      <c r="Q1201" s="15"/>
      <c r="R1201" s="15">
        <f>SUM(S1201:T1201)</f>
        <v>756</v>
      </c>
      <c r="S1201" s="15">
        <v>756</v>
      </c>
      <c r="T1201" s="15"/>
      <c r="U1201" s="15">
        <f>SUM(V1201:W1201)</f>
        <v>777</v>
      </c>
      <c r="V1201" s="15">
        <v>777</v>
      </c>
      <c r="W1201" s="9"/>
    </row>
    <row r="1202" spans="1:23" s="308" customFormat="1" ht="31.5">
      <c r="A1202" s="384" t="s">
        <v>11</v>
      </c>
      <c r="B1202" s="433" t="s">
        <v>777</v>
      </c>
      <c r="C1202" s="446"/>
      <c r="D1202" s="393"/>
      <c r="E1202" s="385" t="s">
        <v>1702</v>
      </c>
      <c r="F1202" s="385" t="s">
        <v>1703</v>
      </c>
      <c r="G1202" s="385" t="s">
        <v>999</v>
      </c>
      <c r="H1202" s="385" t="s">
        <v>775</v>
      </c>
      <c r="I1202" s="705"/>
      <c r="J1202" s="715"/>
      <c r="K1202" s="718"/>
      <c r="L1202" s="15">
        <v>16.8</v>
      </c>
      <c r="M1202" s="15">
        <v>16.8</v>
      </c>
      <c r="N1202" s="15">
        <v>8.4</v>
      </c>
      <c r="O1202" s="15">
        <f>P1202</f>
        <v>25.2</v>
      </c>
      <c r="P1202" s="15">
        <v>25.2</v>
      </c>
      <c r="Q1202" s="15"/>
      <c r="R1202" s="15">
        <f>S1202</f>
        <v>25.2</v>
      </c>
      <c r="S1202" s="15">
        <v>25.2</v>
      </c>
      <c r="T1202" s="15"/>
      <c r="U1202" s="15">
        <f>V1202</f>
        <v>25.2</v>
      </c>
      <c r="V1202" s="15">
        <v>25.2</v>
      </c>
      <c r="W1202" s="9"/>
    </row>
    <row r="1203" spans="1:23" s="308" customFormat="1" ht="47.25">
      <c r="A1203" s="384" t="s">
        <v>21</v>
      </c>
      <c r="B1203" s="433" t="s">
        <v>1705</v>
      </c>
      <c r="C1203" s="446"/>
      <c r="D1203" s="393"/>
      <c r="E1203" s="385" t="s">
        <v>1702</v>
      </c>
      <c r="F1203" s="385" t="s">
        <v>1703</v>
      </c>
      <c r="G1203" s="385" t="s">
        <v>1706</v>
      </c>
      <c r="H1203" s="385" t="s">
        <v>775</v>
      </c>
      <c r="I1203" s="705"/>
      <c r="J1203" s="715"/>
      <c r="K1203" s="718"/>
      <c r="L1203" s="15">
        <v>264</v>
      </c>
      <c r="M1203" s="15">
        <v>408</v>
      </c>
      <c r="N1203" s="15">
        <v>334</v>
      </c>
      <c r="O1203" s="15">
        <f>P1203</f>
        <v>480</v>
      </c>
      <c r="P1203" s="15">
        <v>480</v>
      </c>
      <c r="Q1203" s="15"/>
      <c r="R1203" s="15">
        <f>S1203</f>
        <v>504</v>
      </c>
      <c r="S1203" s="15">
        <v>504</v>
      </c>
      <c r="T1203" s="15"/>
      <c r="U1203" s="15">
        <f>V1203</f>
        <v>528</v>
      </c>
      <c r="V1203" s="15">
        <v>528</v>
      </c>
      <c r="W1203" s="9"/>
    </row>
    <row r="1204" spans="1:23" s="308" customFormat="1" ht="47.25">
      <c r="A1204" s="384" t="s">
        <v>778</v>
      </c>
      <c r="B1204" s="433" t="s">
        <v>1707</v>
      </c>
      <c r="C1204" s="446"/>
      <c r="D1204" s="393"/>
      <c r="E1204" s="385" t="s">
        <v>1702</v>
      </c>
      <c r="F1204" s="385" t="s">
        <v>1703</v>
      </c>
      <c r="G1204" s="385" t="s">
        <v>1000</v>
      </c>
      <c r="H1204" s="385" t="s">
        <v>775</v>
      </c>
      <c r="I1204" s="706"/>
      <c r="J1204" s="716"/>
      <c r="K1204" s="719"/>
      <c r="L1204" s="15">
        <v>113</v>
      </c>
      <c r="M1204" s="15">
        <v>216</v>
      </c>
      <c r="N1204" s="15">
        <v>121.5</v>
      </c>
      <c r="O1204" s="15">
        <f>SUM(P1204:Q1204)</f>
        <v>162</v>
      </c>
      <c r="P1204" s="15">
        <v>162</v>
      </c>
      <c r="Q1204" s="15"/>
      <c r="R1204" s="15">
        <f>SUM(S1204:T1204)</f>
        <v>180</v>
      </c>
      <c r="S1204" s="15">
        <v>180</v>
      </c>
      <c r="T1204" s="15"/>
      <c r="U1204" s="15">
        <f>SUM(V1204:W1204)</f>
        <v>198</v>
      </c>
      <c r="V1204" s="15">
        <v>198</v>
      </c>
      <c r="W1204" s="9"/>
    </row>
    <row r="1205" spans="1:23" s="590" customFormat="1" ht="31.5">
      <c r="A1205" s="46" t="s">
        <v>18</v>
      </c>
      <c r="B1205" s="343" t="s">
        <v>48</v>
      </c>
      <c r="C1205" s="47"/>
      <c r="D1205" s="48"/>
      <c r="E1205" s="343"/>
      <c r="F1205" s="343"/>
      <c r="G1205" s="343"/>
      <c r="H1205" s="49">
        <v>320</v>
      </c>
      <c r="I1205" s="462"/>
      <c r="J1205" s="47"/>
      <c r="K1205" s="48"/>
      <c r="L1205" s="7">
        <f t="shared" ref="L1205:W1205" si="547">L1206+L1207+L1211+L1215+L1216+L1217+L1218+L1219+L1220</f>
        <v>32315.100000000002</v>
      </c>
      <c r="M1205" s="7">
        <f t="shared" si="547"/>
        <v>30363.399999999998</v>
      </c>
      <c r="N1205" s="7">
        <f t="shared" si="547"/>
        <v>18889.300000000003</v>
      </c>
      <c r="O1205" s="7">
        <f t="shared" si="547"/>
        <v>27945.599999999999</v>
      </c>
      <c r="P1205" s="7">
        <f t="shared" si="547"/>
        <v>27945.599999999999</v>
      </c>
      <c r="Q1205" s="7">
        <f t="shared" si="547"/>
        <v>0</v>
      </c>
      <c r="R1205" s="7">
        <f t="shared" si="547"/>
        <v>24390.799999999999</v>
      </c>
      <c r="S1205" s="7">
        <f t="shared" si="547"/>
        <v>24390.799999999999</v>
      </c>
      <c r="T1205" s="7">
        <f t="shared" si="547"/>
        <v>0</v>
      </c>
      <c r="U1205" s="7">
        <f t="shared" si="547"/>
        <v>24167.3</v>
      </c>
      <c r="V1205" s="7">
        <f t="shared" si="547"/>
        <v>24167.3</v>
      </c>
      <c r="W1205" s="7">
        <f t="shared" si="547"/>
        <v>0</v>
      </c>
    </row>
    <row r="1206" spans="1:23" s="308" customFormat="1" ht="409.5">
      <c r="A1206" s="384" t="s">
        <v>12</v>
      </c>
      <c r="B1206" s="433" t="s">
        <v>839</v>
      </c>
      <c r="C1206" s="446"/>
      <c r="D1206" s="393"/>
      <c r="E1206" s="396">
        <v>10</v>
      </c>
      <c r="F1206" s="385" t="s">
        <v>103</v>
      </c>
      <c r="G1206" s="396">
        <v>310101100</v>
      </c>
      <c r="H1206" s="396">
        <v>320</v>
      </c>
      <c r="I1206" s="6" t="s">
        <v>1708</v>
      </c>
      <c r="J1206" s="421" t="s">
        <v>779</v>
      </c>
      <c r="K1206" s="393"/>
      <c r="L1206" s="15">
        <v>12304.4</v>
      </c>
      <c r="M1206" s="15">
        <v>12438.8</v>
      </c>
      <c r="N1206" s="15">
        <v>8246.5</v>
      </c>
      <c r="O1206" s="15">
        <f>SUM(P1206:Q1206)</f>
        <v>12757.1</v>
      </c>
      <c r="P1206" s="15">
        <v>12757.1</v>
      </c>
      <c r="Q1206" s="15"/>
      <c r="R1206" s="15">
        <f>SUM(S1206:T1206)</f>
        <v>13221.4</v>
      </c>
      <c r="S1206" s="15">
        <v>13221.4</v>
      </c>
      <c r="T1206" s="15"/>
      <c r="U1206" s="15">
        <f>SUM(V1206:W1206)</f>
        <v>13272.1</v>
      </c>
      <c r="V1206" s="15">
        <v>13272.1</v>
      </c>
      <c r="W1206" s="9"/>
    </row>
    <row r="1207" spans="1:23" s="308" customFormat="1">
      <c r="A1207" s="879" t="s">
        <v>13</v>
      </c>
      <c r="B1207" s="343" t="s">
        <v>780</v>
      </c>
      <c r="C1207" s="766"/>
      <c r="D1207" s="717"/>
      <c r="E1207" s="385"/>
      <c r="F1207" s="385"/>
      <c r="G1207" s="385"/>
      <c r="H1207" s="385" t="s">
        <v>781</v>
      </c>
      <c r="I1207" s="704" t="s">
        <v>1709</v>
      </c>
      <c r="J1207" s="720" t="s">
        <v>782</v>
      </c>
      <c r="K1207" s="717"/>
      <c r="L1207" s="15">
        <f>L1208+L1209+L1210</f>
        <v>13709.6</v>
      </c>
      <c r="M1207" s="15">
        <f>M1208+M1209+M1210</f>
        <v>12234.3</v>
      </c>
      <c r="N1207" s="15">
        <f>N1208+N1209+N1210</f>
        <v>6712.5</v>
      </c>
      <c r="O1207" s="15">
        <f t="shared" ref="O1207:W1207" si="548">O1208+O1209+O1210</f>
        <v>10944.5</v>
      </c>
      <c r="P1207" s="15">
        <f t="shared" si="548"/>
        <v>10944.5</v>
      </c>
      <c r="Q1207" s="15">
        <f t="shared" si="548"/>
        <v>0</v>
      </c>
      <c r="R1207" s="15">
        <f t="shared" si="548"/>
        <v>6765.4</v>
      </c>
      <c r="S1207" s="15">
        <f t="shared" si="548"/>
        <v>6765.4</v>
      </c>
      <c r="T1207" s="15">
        <f t="shared" si="548"/>
        <v>0</v>
      </c>
      <c r="U1207" s="15">
        <f t="shared" si="548"/>
        <v>6791.4</v>
      </c>
      <c r="V1207" s="15">
        <f t="shared" si="548"/>
        <v>6791.4</v>
      </c>
      <c r="W1207" s="15">
        <f t="shared" si="548"/>
        <v>0</v>
      </c>
    </row>
    <row r="1208" spans="1:23" s="308" customFormat="1" ht="47.25">
      <c r="A1208" s="880"/>
      <c r="B1208" s="433" t="s">
        <v>1710</v>
      </c>
      <c r="C1208" s="767"/>
      <c r="D1208" s="718"/>
      <c r="E1208" s="385" t="s">
        <v>89</v>
      </c>
      <c r="F1208" s="385" t="s">
        <v>106</v>
      </c>
      <c r="G1208" s="385" t="s">
        <v>1711</v>
      </c>
      <c r="H1208" s="385"/>
      <c r="I1208" s="705"/>
      <c r="J1208" s="721"/>
      <c r="K1208" s="718"/>
      <c r="L1208" s="15">
        <v>6555.7</v>
      </c>
      <c r="M1208" s="15">
        <v>12234.3</v>
      </c>
      <c r="N1208" s="15">
        <v>6712.5</v>
      </c>
      <c r="O1208" s="15">
        <f>P1208</f>
        <v>10944.5</v>
      </c>
      <c r="P1208" s="15">
        <v>10944.5</v>
      </c>
      <c r="Q1208" s="15"/>
      <c r="R1208" s="15">
        <f>S1208</f>
        <v>6765.4</v>
      </c>
      <c r="S1208" s="15">
        <v>6765.4</v>
      </c>
      <c r="T1208" s="15"/>
      <c r="U1208" s="15">
        <f>V1208</f>
        <v>6791.4</v>
      </c>
      <c r="V1208" s="15">
        <v>6791.4</v>
      </c>
      <c r="W1208" s="9"/>
    </row>
    <row r="1209" spans="1:23" s="308" customFormat="1" ht="47.25">
      <c r="A1209" s="880"/>
      <c r="B1209" s="433" t="s">
        <v>1712</v>
      </c>
      <c r="C1209" s="767"/>
      <c r="D1209" s="718"/>
      <c r="E1209" s="385" t="s">
        <v>89</v>
      </c>
      <c r="F1209" s="385" t="s">
        <v>106</v>
      </c>
      <c r="G1209" s="385" t="s">
        <v>1713</v>
      </c>
      <c r="H1209" s="385"/>
      <c r="I1209" s="705"/>
      <c r="J1209" s="721"/>
      <c r="K1209" s="718"/>
      <c r="L1209" s="15">
        <v>4409.8</v>
      </c>
      <c r="M1209" s="15"/>
      <c r="N1209" s="15"/>
      <c r="O1209" s="15"/>
      <c r="P1209" s="15"/>
      <c r="Q1209" s="15"/>
      <c r="R1209" s="15"/>
      <c r="S1209" s="15"/>
      <c r="T1209" s="15"/>
      <c r="U1209" s="15"/>
      <c r="V1209" s="15"/>
      <c r="W1209" s="9"/>
    </row>
    <row r="1210" spans="1:23" s="308" customFormat="1" ht="47.25">
      <c r="A1210" s="881"/>
      <c r="B1210" s="433" t="s">
        <v>1714</v>
      </c>
      <c r="C1210" s="837"/>
      <c r="D1210" s="719"/>
      <c r="E1210" s="385" t="s">
        <v>89</v>
      </c>
      <c r="F1210" s="385" t="s">
        <v>106</v>
      </c>
      <c r="G1210" s="385" t="s">
        <v>1001</v>
      </c>
      <c r="H1210" s="385"/>
      <c r="I1210" s="705"/>
      <c r="J1210" s="721"/>
      <c r="K1210" s="718"/>
      <c r="L1210" s="15">
        <v>2744.1</v>
      </c>
      <c r="M1210" s="15"/>
      <c r="N1210" s="15"/>
      <c r="O1210" s="15"/>
      <c r="P1210" s="15"/>
      <c r="Q1210" s="15"/>
      <c r="R1210" s="15"/>
      <c r="S1210" s="15"/>
      <c r="T1210" s="15"/>
      <c r="U1210" s="15"/>
      <c r="V1210" s="15"/>
      <c r="W1210" s="9"/>
    </row>
    <row r="1211" spans="1:23" s="308" customFormat="1" ht="45">
      <c r="A1211" s="754" t="s">
        <v>516</v>
      </c>
      <c r="B1211" s="663" t="s">
        <v>783</v>
      </c>
      <c r="C1211" s="446"/>
      <c r="D1211" s="393"/>
      <c r="E1211" s="385"/>
      <c r="F1211" s="385"/>
      <c r="G1211" s="385"/>
      <c r="H1211" s="396">
        <v>320</v>
      </c>
      <c r="I1211" s="705"/>
      <c r="J1211" s="721"/>
      <c r="K1211" s="718"/>
      <c r="L1211" s="15">
        <f>L1212+L1213</f>
        <v>1299.8</v>
      </c>
      <c r="M1211" s="15">
        <f>M1212+M1213</f>
        <v>1331.8</v>
      </c>
      <c r="N1211" s="15">
        <f>N1212+N1213</f>
        <v>807.9</v>
      </c>
      <c r="O1211" s="15">
        <f t="shared" ref="O1211:W1211" si="549">O1212+O1213</f>
        <v>1154.5999999999999</v>
      </c>
      <c r="P1211" s="15">
        <f t="shared" si="549"/>
        <v>1154.5999999999999</v>
      </c>
      <c r="Q1211" s="15">
        <f t="shared" si="549"/>
        <v>0</v>
      </c>
      <c r="R1211" s="15">
        <f t="shared" si="549"/>
        <v>1105.0999999999999</v>
      </c>
      <c r="S1211" s="15">
        <f t="shared" si="549"/>
        <v>1105.0999999999999</v>
      </c>
      <c r="T1211" s="15">
        <f t="shared" si="549"/>
        <v>0</v>
      </c>
      <c r="U1211" s="15">
        <f>U1212+U1213+U1214</f>
        <v>839.1</v>
      </c>
      <c r="V1211" s="15">
        <f>V1212+V1213+V1214</f>
        <v>839.1</v>
      </c>
      <c r="W1211" s="15">
        <f t="shared" si="549"/>
        <v>0</v>
      </c>
    </row>
    <row r="1212" spans="1:23" s="308" customFormat="1" ht="63">
      <c r="A1212" s="755"/>
      <c r="B1212" s="433" t="s">
        <v>784</v>
      </c>
      <c r="C1212" s="446"/>
      <c r="D1212" s="393"/>
      <c r="E1212" s="385" t="s">
        <v>89</v>
      </c>
      <c r="F1212" s="385" t="s">
        <v>106</v>
      </c>
      <c r="G1212" s="385" t="s">
        <v>1002</v>
      </c>
      <c r="H1212" s="396"/>
      <c r="I1212" s="705"/>
      <c r="J1212" s="721"/>
      <c r="K1212" s="718"/>
      <c r="L1212" s="15">
        <v>648.9</v>
      </c>
      <c r="M1212" s="15">
        <v>1331.8</v>
      </c>
      <c r="N1212" s="15">
        <v>807.9</v>
      </c>
      <c r="O1212" s="15">
        <f>P1212</f>
        <v>1154.5999999999999</v>
      </c>
      <c r="P1212" s="15">
        <v>1154.5999999999999</v>
      </c>
      <c r="Q1212" s="15"/>
      <c r="R1212" s="15">
        <f>S1212</f>
        <v>1105.0999999999999</v>
      </c>
      <c r="S1212" s="15">
        <v>1105.0999999999999</v>
      </c>
      <c r="T1212" s="15"/>
      <c r="U1212" s="15">
        <f>V1212</f>
        <v>639.1</v>
      </c>
      <c r="V1212" s="15">
        <v>639.1</v>
      </c>
      <c r="W1212" s="9"/>
    </row>
    <row r="1213" spans="1:23" s="308" customFormat="1" ht="78.75">
      <c r="A1213" s="755"/>
      <c r="B1213" s="433" t="s">
        <v>785</v>
      </c>
      <c r="C1213" s="446"/>
      <c r="D1213" s="393"/>
      <c r="E1213" s="385" t="s">
        <v>89</v>
      </c>
      <c r="F1213" s="385" t="s">
        <v>106</v>
      </c>
      <c r="G1213" s="385" t="s">
        <v>1003</v>
      </c>
      <c r="H1213" s="396"/>
      <c r="I1213" s="705"/>
      <c r="J1213" s="721"/>
      <c r="K1213" s="719"/>
      <c r="L1213" s="15">
        <v>650.9</v>
      </c>
      <c r="M1213" s="15"/>
      <c r="N1213" s="15"/>
      <c r="O1213" s="15"/>
      <c r="P1213" s="15"/>
      <c r="Q1213" s="15"/>
      <c r="R1213" s="15"/>
      <c r="S1213" s="15"/>
      <c r="T1213" s="15"/>
      <c r="U1213" s="15"/>
      <c r="V1213" s="15"/>
      <c r="W1213" s="9"/>
    </row>
    <row r="1214" spans="1:23" s="308" customFormat="1" ht="63">
      <c r="A1214" s="756"/>
      <c r="B1214" s="433" t="s">
        <v>1715</v>
      </c>
      <c r="C1214" s="446"/>
      <c r="D1214" s="393"/>
      <c r="E1214" s="385" t="s">
        <v>89</v>
      </c>
      <c r="F1214" s="385" t="s">
        <v>106</v>
      </c>
      <c r="G1214" s="385" t="s">
        <v>1716</v>
      </c>
      <c r="H1214" s="396">
        <v>320</v>
      </c>
      <c r="I1214" s="706"/>
      <c r="J1214" s="722"/>
      <c r="K1214" s="337"/>
      <c r="L1214" s="15"/>
      <c r="M1214" s="15"/>
      <c r="N1214" s="15"/>
      <c r="O1214" s="15"/>
      <c r="P1214" s="15"/>
      <c r="Q1214" s="15"/>
      <c r="R1214" s="15"/>
      <c r="S1214" s="15"/>
      <c r="T1214" s="15"/>
      <c r="U1214" s="15">
        <f>V1214+W1214</f>
        <v>200</v>
      </c>
      <c r="V1214" s="15">
        <v>200</v>
      </c>
      <c r="W1214" s="9">
        <v>0</v>
      </c>
    </row>
    <row r="1215" spans="1:23" s="308" customFormat="1" ht="173.25">
      <c r="A1215" s="413" t="s">
        <v>786</v>
      </c>
      <c r="B1215" s="433" t="s">
        <v>1750</v>
      </c>
      <c r="C1215" s="446"/>
      <c r="D1215" s="393"/>
      <c r="E1215" s="385" t="s">
        <v>89</v>
      </c>
      <c r="F1215" s="385" t="s">
        <v>106</v>
      </c>
      <c r="G1215" s="385" t="s">
        <v>1717</v>
      </c>
      <c r="H1215" s="385" t="s">
        <v>781</v>
      </c>
      <c r="I1215" s="6" t="s">
        <v>1718</v>
      </c>
      <c r="J1215" s="270" t="s">
        <v>787</v>
      </c>
      <c r="K1215" s="393"/>
      <c r="L1215" s="15">
        <v>958.4</v>
      </c>
      <c r="M1215" s="15">
        <v>700</v>
      </c>
      <c r="N1215" s="15">
        <v>700</v>
      </c>
      <c r="O1215" s="15"/>
      <c r="P1215" s="15"/>
      <c r="Q1215" s="15"/>
      <c r="R1215" s="15"/>
      <c r="S1215" s="15"/>
      <c r="T1215" s="15"/>
      <c r="U1215" s="15"/>
      <c r="V1215" s="15"/>
      <c r="W1215" s="9"/>
    </row>
    <row r="1216" spans="1:23" s="308" customFormat="1" ht="63">
      <c r="A1216" s="384" t="s">
        <v>788</v>
      </c>
      <c r="B1216" s="433" t="s">
        <v>1719</v>
      </c>
      <c r="C1216" s="446"/>
      <c r="D1216" s="393"/>
      <c r="E1216" s="385" t="s">
        <v>89</v>
      </c>
      <c r="F1216" s="385" t="s">
        <v>369</v>
      </c>
      <c r="G1216" s="385" t="s">
        <v>789</v>
      </c>
      <c r="H1216" s="396">
        <v>320</v>
      </c>
      <c r="I1216" s="704" t="s">
        <v>1720</v>
      </c>
      <c r="J1216" s="761" t="s">
        <v>790</v>
      </c>
      <c r="K1216" s="729"/>
      <c r="L1216" s="15">
        <v>28</v>
      </c>
      <c r="M1216" s="15">
        <v>47.5</v>
      </c>
      <c r="N1216" s="15">
        <v>27</v>
      </c>
      <c r="O1216" s="15">
        <f>P1216</f>
        <v>30</v>
      </c>
      <c r="P1216" s="15">
        <v>30</v>
      </c>
      <c r="Q1216" s="15"/>
      <c r="R1216" s="15">
        <f>S1216</f>
        <v>30</v>
      </c>
      <c r="S1216" s="15">
        <v>30</v>
      </c>
      <c r="T1216" s="15"/>
      <c r="U1216" s="15">
        <f>V1216</f>
        <v>30</v>
      </c>
      <c r="V1216" s="15">
        <v>30</v>
      </c>
      <c r="W1216" s="9"/>
    </row>
    <row r="1217" spans="1:256" s="308" customFormat="1" ht="31.5">
      <c r="A1217" s="384" t="s">
        <v>791</v>
      </c>
      <c r="B1217" s="433" t="s">
        <v>1721</v>
      </c>
      <c r="C1217" s="446"/>
      <c r="D1217" s="393"/>
      <c r="E1217" s="385" t="s">
        <v>89</v>
      </c>
      <c r="F1217" s="385" t="s">
        <v>369</v>
      </c>
      <c r="G1217" s="385" t="s">
        <v>1004</v>
      </c>
      <c r="H1217" s="385" t="s">
        <v>781</v>
      </c>
      <c r="I1217" s="705"/>
      <c r="J1217" s="762"/>
      <c r="K1217" s="730"/>
      <c r="L1217" s="15">
        <v>3266.9</v>
      </c>
      <c r="M1217" s="15">
        <v>3128.3</v>
      </c>
      <c r="N1217" s="15">
        <v>2040.9</v>
      </c>
      <c r="O1217" s="15">
        <f>P1217+Q1217</f>
        <v>2455.4</v>
      </c>
      <c r="P1217" s="15">
        <v>2455.4</v>
      </c>
      <c r="Q1217" s="15"/>
      <c r="R1217" s="15">
        <f>S1217+T1217</f>
        <v>2654.9</v>
      </c>
      <c r="S1217" s="15">
        <v>2654.9</v>
      </c>
      <c r="T1217" s="15"/>
      <c r="U1217" s="15">
        <f>V1217+W1217</f>
        <v>2620.6999999999998</v>
      </c>
      <c r="V1217" s="15">
        <v>2620.6999999999998</v>
      </c>
      <c r="W1217" s="9"/>
    </row>
    <row r="1218" spans="1:256" s="308" customFormat="1" ht="31.5">
      <c r="A1218" s="384" t="s">
        <v>792</v>
      </c>
      <c r="B1218" s="433" t="s">
        <v>1722</v>
      </c>
      <c r="C1218" s="446"/>
      <c r="D1218" s="393"/>
      <c r="E1218" s="385" t="s">
        <v>89</v>
      </c>
      <c r="F1218" s="385" t="s">
        <v>369</v>
      </c>
      <c r="G1218" s="385" t="s">
        <v>1723</v>
      </c>
      <c r="H1218" s="385" t="s">
        <v>781</v>
      </c>
      <c r="I1218" s="705"/>
      <c r="J1218" s="762"/>
      <c r="K1218" s="730"/>
      <c r="L1218" s="15">
        <v>303</v>
      </c>
      <c r="M1218" s="15">
        <v>230.9</v>
      </c>
      <c r="N1218" s="15">
        <v>164.5</v>
      </c>
      <c r="O1218" s="15">
        <f>P1218+Q1218</f>
        <v>329</v>
      </c>
      <c r="P1218" s="15">
        <v>329</v>
      </c>
      <c r="Q1218" s="15"/>
      <c r="R1218" s="15">
        <f>S1218+T1218</f>
        <v>329</v>
      </c>
      <c r="S1218" s="15">
        <v>329</v>
      </c>
      <c r="T1218" s="15"/>
      <c r="U1218" s="15">
        <f>V1218+W1218</f>
        <v>329</v>
      </c>
      <c r="V1218" s="15">
        <v>329</v>
      </c>
      <c r="W1218" s="9"/>
    </row>
    <row r="1219" spans="1:256" s="308" customFormat="1" ht="63">
      <c r="A1219" s="384" t="s">
        <v>793</v>
      </c>
      <c r="B1219" s="433" t="s">
        <v>817</v>
      </c>
      <c r="C1219" s="446"/>
      <c r="D1219" s="393"/>
      <c r="E1219" s="385" t="s">
        <v>89</v>
      </c>
      <c r="F1219" s="385" t="s">
        <v>369</v>
      </c>
      <c r="G1219" s="385" t="s">
        <v>404</v>
      </c>
      <c r="H1219" s="385" t="s">
        <v>781</v>
      </c>
      <c r="I1219" s="706"/>
      <c r="J1219" s="381" t="s">
        <v>794</v>
      </c>
      <c r="K1219" s="374" t="s">
        <v>795</v>
      </c>
      <c r="L1219" s="15">
        <v>195</v>
      </c>
      <c r="M1219" s="15">
        <v>251.8</v>
      </c>
      <c r="N1219" s="15">
        <v>190</v>
      </c>
      <c r="O1219" s="15">
        <f>SUM(P1219:Q1219)</f>
        <v>275</v>
      </c>
      <c r="P1219" s="15">
        <v>275</v>
      </c>
      <c r="Q1219" s="15"/>
      <c r="R1219" s="15">
        <f>SUM(S1219:T1219)</f>
        <v>285</v>
      </c>
      <c r="S1219" s="15">
        <v>285</v>
      </c>
      <c r="T1219" s="15"/>
      <c r="U1219" s="15">
        <f>SUM(V1219:W1219)</f>
        <v>285</v>
      </c>
      <c r="V1219" s="15">
        <v>285</v>
      </c>
      <c r="W1219" s="9"/>
    </row>
    <row r="1220" spans="1:256" s="308" customFormat="1" ht="110.25">
      <c r="A1220" s="384" t="s">
        <v>796</v>
      </c>
      <c r="B1220" s="433" t="s">
        <v>818</v>
      </c>
      <c r="C1220" s="446"/>
      <c r="D1220" s="393"/>
      <c r="E1220" s="385" t="s">
        <v>89</v>
      </c>
      <c r="F1220" s="385" t="s">
        <v>369</v>
      </c>
      <c r="G1220" s="385" t="s">
        <v>222</v>
      </c>
      <c r="H1220" s="385" t="s">
        <v>781</v>
      </c>
      <c r="I1220" s="364" t="s">
        <v>797</v>
      </c>
      <c r="J1220" s="117" t="s">
        <v>798</v>
      </c>
      <c r="K1220" s="118"/>
      <c r="L1220" s="15">
        <v>250</v>
      </c>
      <c r="M1220" s="15"/>
      <c r="N1220" s="15"/>
      <c r="O1220" s="15"/>
      <c r="P1220" s="15"/>
      <c r="Q1220" s="15"/>
      <c r="R1220" s="15"/>
      <c r="S1220" s="15"/>
      <c r="T1220" s="15"/>
      <c r="U1220" s="15"/>
      <c r="V1220" s="15"/>
      <c r="W1220" s="9"/>
    </row>
    <row r="1221" spans="1:256" s="307" customFormat="1">
      <c r="A1221" s="253" t="s">
        <v>20</v>
      </c>
      <c r="B1221" s="696" t="s">
        <v>1201</v>
      </c>
      <c r="C1221" s="696"/>
      <c r="D1221" s="696"/>
      <c r="E1221" s="696"/>
      <c r="F1221" s="696"/>
      <c r="G1221" s="696"/>
      <c r="H1221" s="696"/>
      <c r="I1221" s="696"/>
      <c r="J1221" s="696"/>
      <c r="K1221" s="696"/>
      <c r="L1221" s="488">
        <f t="shared" ref="L1221:W1221" si="550">L1222</f>
        <v>4000</v>
      </c>
      <c r="M1221" s="488">
        <f t="shared" si="550"/>
        <v>0</v>
      </c>
      <c r="N1221" s="488">
        <f t="shared" si="550"/>
        <v>0</v>
      </c>
      <c r="O1221" s="488">
        <f t="shared" si="550"/>
        <v>487.2</v>
      </c>
      <c r="P1221" s="488">
        <f t="shared" si="550"/>
        <v>487.2</v>
      </c>
      <c r="Q1221" s="488">
        <f t="shared" si="550"/>
        <v>0</v>
      </c>
      <c r="R1221" s="488">
        <f t="shared" si="550"/>
        <v>504.9</v>
      </c>
      <c r="S1221" s="488">
        <f t="shared" si="550"/>
        <v>504.9</v>
      </c>
      <c r="T1221" s="488">
        <f t="shared" si="550"/>
        <v>0</v>
      </c>
      <c r="U1221" s="488">
        <f t="shared" si="550"/>
        <v>506.8</v>
      </c>
      <c r="V1221" s="488">
        <f t="shared" si="550"/>
        <v>506.8</v>
      </c>
      <c r="W1221" s="488">
        <f t="shared" si="550"/>
        <v>0</v>
      </c>
    </row>
    <row r="1222" spans="1:256" s="310" customFormat="1" ht="47.25">
      <c r="A1222" s="698" t="s">
        <v>17</v>
      </c>
      <c r="B1222" s="524" t="s">
        <v>1733</v>
      </c>
      <c r="C1222" s="701"/>
      <c r="D1222" s="701"/>
      <c r="E1222" s="11" t="s">
        <v>104</v>
      </c>
      <c r="F1222" s="11" t="s">
        <v>91</v>
      </c>
      <c r="G1222" s="11"/>
      <c r="H1222" s="12">
        <v>810</v>
      </c>
      <c r="I1222" s="704" t="s">
        <v>799</v>
      </c>
      <c r="J1222" s="707" t="s">
        <v>800</v>
      </c>
      <c r="K1222" s="701"/>
      <c r="L1222" s="15">
        <f>L1223+L1224+L1225</f>
        <v>4000</v>
      </c>
      <c r="M1222" s="15">
        <f>M1223+M1224+M1225</f>
        <v>0</v>
      </c>
      <c r="N1222" s="15">
        <f t="shared" ref="N1222:W1222" si="551">N1223+N1224+N1225</f>
        <v>0</v>
      </c>
      <c r="O1222" s="15">
        <f t="shared" si="551"/>
        <v>487.2</v>
      </c>
      <c r="P1222" s="15">
        <f t="shared" si="551"/>
        <v>487.2</v>
      </c>
      <c r="Q1222" s="15">
        <f t="shared" si="551"/>
        <v>0</v>
      </c>
      <c r="R1222" s="15">
        <f t="shared" si="551"/>
        <v>504.9</v>
      </c>
      <c r="S1222" s="15">
        <f t="shared" si="551"/>
        <v>504.9</v>
      </c>
      <c r="T1222" s="15">
        <f t="shared" si="551"/>
        <v>0</v>
      </c>
      <c r="U1222" s="15">
        <f t="shared" si="551"/>
        <v>506.8</v>
      </c>
      <c r="V1222" s="15">
        <f t="shared" si="551"/>
        <v>506.8</v>
      </c>
      <c r="W1222" s="15">
        <f t="shared" si="551"/>
        <v>0</v>
      </c>
    </row>
    <row r="1223" spans="1:256" s="310" customFormat="1" ht="47.25">
      <c r="A1223" s="699"/>
      <c r="B1223" s="483" t="s">
        <v>801</v>
      </c>
      <c r="C1223" s="702"/>
      <c r="D1223" s="702"/>
      <c r="E1223" s="11" t="s">
        <v>104</v>
      </c>
      <c r="F1223" s="11" t="s">
        <v>91</v>
      </c>
      <c r="G1223" s="11" t="s">
        <v>1724</v>
      </c>
      <c r="H1223" s="12"/>
      <c r="I1223" s="705"/>
      <c r="J1223" s="708"/>
      <c r="K1223" s="702"/>
      <c r="L1223" s="15">
        <v>500</v>
      </c>
      <c r="M1223" s="15"/>
      <c r="N1223" s="15"/>
      <c r="O1223" s="15">
        <f>P1223</f>
        <v>487.2</v>
      </c>
      <c r="P1223" s="15">
        <v>487.2</v>
      </c>
      <c r="Q1223" s="15"/>
      <c r="R1223" s="15">
        <f>S1223</f>
        <v>504.9</v>
      </c>
      <c r="S1223" s="15">
        <v>504.9</v>
      </c>
      <c r="T1223" s="15"/>
      <c r="U1223" s="15">
        <f>V1223</f>
        <v>506.8</v>
      </c>
      <c r="V1223" s="15">
        <v>506.8</v>
      </c>
      <c r="W1223" s="9"/>
    </row>
    <row r="1224" spans="1:256" s="310" customFormat="1" ht="47.25">
      <c r="A1224" s="699"/>
      <c r="B1224" s="483" t="s">
        <v>1725</v>
      </c>
      <c r="C1224" s="702"/>
      <c r="D1224" s="702"/>
      <c r="E1224" s="11" t="s">
        <v>104</v>
      </c>
      <c r="F1224" s="11" t="s">
        <v>91</v>
      </c>
      <c r="G1224" s="11" t="s">
        <v>1726</v>
      </c>
      <c r="H1224" s="12"/>
      <c r="I1224" s="705"/>
      <c r="J1224" s="708"/>
      <c r="K1224" s="702"/>
      <c r="L1224" s="15">
        <v>3045</v>
      </c>
      <c r="M1224" s="15"/>
      <c r="N1224" s="15"/>
      <c r="O1224" s="15"/>
      <c r="P1224" s="15"/>
      <c r="Q1224" s="15"/>
      <c r="R1224" s="15"/>
      <c r="S1224" s="15"/>
      <c r="T1224" s="15"/>
      <c r="U1224" s="15"/>
      <c r="V1224" s="15"/>
      <c r="W1224" s="9"/>
    </row>
    <row r="1225" spans="1:256" s="310" customFormat="1" ht="47.25">
      <c r="A1225" s="700"/>
      <c r="B1225" s="483" t="s">
        <v>1727</v>
      </c>
      <c r="C1225" s="703"/>
      <c r="D1225" s="703"/>
      <c r="E1225" s="11" t="s">
        <v>104</v>
      </c>
      <c r="F1225" s="11" t="s">
        <v>91</v>
      </c>
      <c r="G1225" s="12" t="s">
        <v>1728</v>
      </c>
      <c r="H1225" s="12"/>
      <c r="I1225" s="706"/>
      <c r="J1225" s="709"/>
      <c r="K1225" s="703"/>
      <c r="L1225" s="15">
        <v>455</v>
      </c>
      <c r="M1225" s="15"/>
      <c r="N1225" s="15"/>
      <c r="O1225" s="15">
        <f>SUM(P1225:Q1225)</f>
        <v>0</v>
      </c>
      <c r="P1225" s="15"/>
      <c r="Q1225" s="15"/>
      <c r="R1225" s="15">
        <f>SUM(S1225:T1225)</f>
        <v>0</v>
      </c>
      <c r="S1225" s="15"/>
      <c r="T1225" s="15"/>
      <c r="U1225" s="15">
        <f>SUM(V1225:W1225)</f>
        <v>0</v>
      </c>
      <c r="V1225" s="15"/>
      <c r="W1225" s="9"/>
    </row>
    <row r="1226" spans="1:256" s="310" customFormat="1">
      <c r="A1226" s="253" t="s">
        <v>24</v>
      </c>
      <c r="B1226" s="689" t="s">
        <v>88</v>
      </c>
      <c r="C1226" s="690"/>
      <c r="D1226" s="690"/>
      <c r="E1226" s="690"/>
      <c r="F1226" s="690"/>
      <c r="G1226" s="690"/>
      <c r="H1226" s="690"/>
      <c r="I1226" s="690"/>
      <c r="J1226" s="690"/>
      <c r="K1226" s="691"/>
      <c r="L1226" s="488">
        <f>L1227+L1228</f>
        <v>278.8</v>
      </c>
      <c r="M1226" s="488">
        <f t="shared" ref="M1226:W1226" si="552">M1227</f>
        <v>256.2</v>
      </c>
      <c r="N1226" s="488">
        <f t="shared" si="552"/>
        <v>16.899999999999999</v>
      </c>
      <c r="O1226" s="488">
        <f t="shared" si="552"/>
        <v>0</v>
      </c>
      <c r="P1226" s="488">
        <f t="shared" si="552"/>
        <v>0</v>
      </c>
      <c r="Q1226" s="488">
        <f t="shared" si="552"/>
        <v>0</v>
      </c>
      <c r="R1226" s="488">
        <f t="shared" si="552"/>
        <v>0</v>
      </c>
      <c r="S1226" s="488">
        <f t="shared" si="552"/>
        <v>0</v>
      </c>
      <c r="T1226" s="488">
        <f t="shared" si="552"/>
        <v>0</v>
      </c>
      <c r="U1226" s="488">
        <f t="shared" si="552"/>
        <v>0</v>
      </c>
      <c r="V1226" s="488">
        <f t="shared" si="552"/>
        <v>0</v>
      </c>
      <c r="W1226" s="489">
        <f t="shared" si="552"/>
        <v>0</v>
      </c>
    </row>
    <row r="1227" spans="1:256" s="484" customFormat="1" ht="31.5">
      <c r="A1227" s="85" t="s">
        <v>17</v>
      </c>
      <c r="B1227" s="200" t="s">
        <v>1734</v>
      </c>
      <c r="C1227" s="51"/>
      <c r="D1227" s="51"/>
      <c r="E1227" s="35" t="s">
        <v>103</v>
      </c>
      <c r="F1227" s="35" t="s">
        <v>92</v>
      </c>
      <c r="G1227" s="35" t="s">
        <v>105</v>
      </c>
      <c r="H1227" s="692">
        <v>830</v>
      </c>
      <c r="I1227" s="694" t="s">
        <v>802</v>
      </c>
      <c r="J1227" s="694" t="s">
        <v>803</v>
      </c>
      <c r="K1227" s="51"/>
      <c r="L1227" s="119">
        <v>109</v>
      </c>
      <c r="M1227" s="119">
        <v>256.2</v>
      </c>
      <c r="N1227" s="119">
        <v>16.899999999999999</v>
      </c>
      <c r="O1227" s="15">
        <f>SUM(P1227:Q1227)</f>
        <v>0</v>
      </c>
      <c r="P1227" s="15"/>
      <c r="Q1227" s="15"/>
      <c r="R1227" s="15">
        <f>SUM(S1227:T1227)</f>
        <v>0</v>
      </c>
      <c r="S1227" s="15"/>
      <c r="T1227" s="15"/>
      <c r="U1227" s="15">
        <f>SUM(V1227:W1227)</f>
        <v>0</v>
      </c>
      <c r="V1227" s="15"/>
      <c r="W1227" s="9"/>
    </row>
    <row r="1228" spans="1:256" s="484" customFormat="1" ht="47.25">
      <c r="A1228" s="85" t="s">
        <v>18</v>
      </c>
      <c r="B1228" s="200" t="s">
        <v>1729</v>
      </c>
      <c r="C1228" s="51"/>
      <c r="D1228" s="51"/>
      <c r="E1228" s="35" t="s">
        <v>104</v>
      </c>
      <c r="F1228" s="35" t="s">
        <v>91</v>
      </c>
      <c r="G1228" s="35" t="s">
        <v>986</v>
      </c>
      <c r="H1228" s="693"/>
      <c r="I1228" s="695"/>
      <c r="J1228" s="695"/>
      <c r="K1228" s="79"/>
      <c r="L1228" s="119">
        <v>169.8</v>
      </c>
      <c r="M1228" s="119"/>
      <c r="N1228" s="119"/>
      <c r="O1228" s="15"/>
      <c r="P1228" s="15"/>
      <c r="Q1228" s="15"/>
      <c r="R1228" s="15"/>
      <c r="S1228" s="15"/>
      <c r="T1228" s="15"/>
      <c r="U1228" s="15"/>
      <c r="V1228" s="15"/>
      <c r="W1228" s="269"/>
    </row>
    <row r="1229" spans="1:256" s="310" customFormat="1">
      <c r="A1229" s="253" t="s">
        <v>57</v>
      </c>
      <c r="B1229" s="696" t="s">
        <v>32</v>
      </c>
      <c r="C1229" s="696"/>
      <c r="D1229" s="696"/>
      <c r="E1229" s="696"/>
      <c r="F1229" s="696"/>
      <c r="G1229" s="696"/>
      <c r="H1229" s="696"/>
      <c r="I1229" s="696"/>
      <c r="J1229" s="696"/>
      <c r="K1229" s="697"/>
      <c r="L1229" s="488">
        <f>L1230+L1231</f>
        <v>628.79999999999995</v>
      </c>
      <c r="M1229" s="488">
        <f>M1230+M1231</f>
        <v>526.20000000000005</v>
      </c>
      <c r="N1229" s="488">
        <f>N1230+N1231</f>
        <v>452.5</v>
      </c>
      <c r="O1229" s="488">
        <f t="shared" ref="O1229:W1229" si="553">O1230+O1231</f>
        <v>1071.8999999999999</v>
      </c>
      <c r="P1229" s="488">
        <f t="shared" si="553"/>
        <v>1071.8999999999999</v>
      </c>
      <c r="Q1229" s="488">
        <f t="shared" si="553"/>
        <v>0</v>
      </c>
      <c r="R1229" s="488">
        <f t="shared" si="553"/>
        <v>1111</v>
      </c>
      <c r="S1229" s="488">
        <f t="shared" si="553"/>
        <v>1111</v>
      </c>
      <c r="T1229" s="488">
        <f t="shared" si="553"/>
        <v>0</v>
      </c>
      <c r="U1229" s="488">
        <f t="shared" si="553"/>
        <v>1115.2</v>
      </c>
      <c r="V1229" s="488">
        <f t="shared" si="553"/>
        <v>1115.2</v>
      </c>
      <c r="W1229" s="488">
        <f t="shared" si="553"/>
        <v>0</v>
      </c>
    </row>
    <row r="1230" spans="1:256" s="484" customFormat="1" ht="141.75">
      <c r="A1230" s="367" t="s">
        <v>22</v>
      </c>
      <c r="B1230" s="433" t="s">
        <v>840</v>
      </c>
      <c r="C1230" s="79"/>
      <c r="D1230" s="79"/>
      <c r="E1230" s="361" t="s">
        <v>103</v>
      </c>
      <c r="F1230" s="361" t="s">
        <v>92</v>
      </c>
      <c r="G1230" s="361" t="s">
        <v>105</v>
      </c>
      <c r="H1230" s="361" t="s">
        <v>804</v>
      </c>
      <c r="I1230" s="356" t="s">
        <v>802</v>
      </c>
      <c r="J1230" s="120" t="s">
        <v>803</v>
      </c>
      <c r="K1230" s="79"/>
      <c r="L1230" s="658">
        <v>503.5</v>
      </c>
      <c r="M1230" s="121">
        <v>431</v>
      </c>
      <c r="N1230" s="121">
        <v>431</v>
      </c>
      <c r="O1230" s="121">
        <f>P1230+Q1230</f>
        <v>974.3</v>
      </c>
      <c r="P1230" s="121">
        <v>974.3</v>
      </c>
      <c r="Q1230" s="121"/>
      <c r="R1230" s="121">
        <f>S1230</f>
        <v>1009.8</v>
      </c>
      <c r="S1230" s="121">
        <v>1009.8</v>
      </c>
      <c r="T1230" s="121"/>
      <c r="U1230" s="121">
        <f>V1230</f>
        <v>1013.6</v>
      </c>
      <c r="V1230" s="121">
        <v>1013.6</v>
      </c>
      <c r="W1230" s="122"/>
    </row>
    <row r="1231" spans="1:256" s="486" customFormat="1" ht="48" thickBot="1">
      <c r="A1231" s="52" t="s">
        <v>1421</v>
      </c>
      <c r="B1231" s="70" t="s">
        <v>834</v>
      </c>
      <c r="C1231" s="68"/>
      <c r="D1231" s="68"/>
      <c r="E1231" s="659" t="s">
        <v>104</v>
      </c>
      <c r="F1231" s="659" t="s">
        <v>103</v>
      </c>
      <c r="G1231" s="659" t="s">
        <v>805</v>
      </c>
      <c r="H1231" s="659" t="s">
        <v>804</v>
      </c>
      <c r="I1231" s="436" t="s">
        <v>806</v>
      </c>
      <c r="J1231" s="660" t="s">
        <v>807</v>
      </c>
      <c r="K1231" s="661"/>
      <c r="L1231" s="662">
        <v>125.3</v>
      </c>
      <c r="M1231" s="53">
        <v>95.2</v>
      </c>
      <c r="N1231" s="53">
        <v>21.5</v>
      </c>
      <c r="O1231" s="53">
        <f>SUM(P1231:Q1231)</f>
        <v>97.6</v>
      </c>
      <c r="P1231" s="53">
        <v>97.6</v>
      </c>
      <c r="Q1231" s="53"/>
      <c r="R1231" s="53">
        <f>SUM(S1231:T1231)</f>
        <v>101.2</v>
      </c>
      <c r="S1231" s="53">
        <v>101.2</v>
      </c>
      <c r="T1231" s="53"/>
      <c r="U1231" s="53">
        <f>SUM(V1231:W1231)</f>
        <v>101.6</v>
      </c>
      <c r="V1231" s="53">
        <v>101.6</v>
      </c>
      <c r="W1231" s="54"/>
    </row>
    <row r="1232" spans="1:256">
      <c r="A1232" s="123"/>
      <c r="B1232" s="175"/>
      <c r="C1232" s="198"/>
      <c r="D1232" s="125"/>
      <c r="E1232" s="124"/>
      <c r="F1232" s="124"/>
      <c r="G1232" s="192"/>
      <c r="H1232" s="126"/>
      <c r="I1232" s="192"/>
      <c r="J1232" s="123"/>
      <c r="K1232" s="125"/>
      <c r="L1232" s="127"/>
      <c r="M1232" s="127"/>
      <c r="N1232" s="127"/>
      <c r="O1232" s="127"/>
      <c r="P1232" s="127"/>
      <c r="Q1232" s="127"/>
      <c r="R1232" s="127"/>
      <c r="S1232" s="127"/>
      <c r="T1232" s="127"/>
      <c r="U1232" s="127"/>
      <c r="V1232" s="127"/>
      <c r="W1232" s="127"/>
      <c r="X1232" s="33"/>
      <c r="Y1232" s="33"/>
      <c r="Z1232" s="33"/>
      <c r="AA1232" s="33"/>
      <c r="AB1232" s="33"/>
      <c r="AC1232" s="33"/>
      <c r="AD1232" s="33"/>
      <c r="AE1232" s="33"/>
      <c r="AF1232" s="33"/>
      <c r="AG1232" s="33"/>
      <c r="AH1232" s="33"/>
      <c r="AI1232" s="33"/>
      <c r="AJ1232" s="33"/>
      <c r="AK1232" s="33"/>
      <c r="AL1232" s="33"/>
      <c r="AM1232" s="33"/>
      <c r="AN1232" s="33"/>
      <c r="AO1232" s="33"/>
      <c r="AP1232" s="33"/>
      <c r="AQ1232" s="33"/>
      <c r="AR1232" s="33"/>
      <c r="AS1232" s="33"/>
      <c r="AT1232" s="33"/>
      <c r="AU1232" s="33"/>
      <c r="AV1232" s="33"/>
      <c r="AW1232" s="33"/>
      <c r="AX1232" s="33"/>
      <c r="AY1232" s="33"/>
      <c r="AZ1232" s="33"/>
      <c r="BA1232" s="33"/>
      <c r="BB1232" s="33"/>
      <c r="BC1232" s="33"/>
      <c r="BD1232" s="33"/>
      <c r="BE1232" s="33"/>
      <c r="BF1232" s="33"/>
      <c r="BG1232" s="33"/>
      <c r="BH1232" s="33"/>
      <c r="BI1232" s="33"/>
      <c r="BJ1232" s="33"/>
      <c r="BK1232" s="33"/>
      <c r="BL1232" s="33"/>
      <c r="BM1232" s="33"/>
      <c r="BN1232" s="33"/>
      <c r="BO1232" s="33"/>
      <c r="BP1232" s="33"/>
      <c r="BQ1232" s="33"/>
      <c r="BR1232" s="33"/>
      <c r="BS1232" s="33"/>
      <c r="BT1232" s="33"/>
      <c r="BU1232" s="33"/>
      <c r="BV1232" s="33"/>
      <c r="BW1232" s="33"/>
      <c r="BX1232" s="33"/>
      <c r="BY1232" s="33"/>
      <c r="BZ1232" s="33"/>
      <c r="CA1232" s="33"/>
      <c r="CB1232" s="33"/>
      <c r="CC1232" s="33"/>
      <c r="CD1232" s="33"/>
      <c r="CE1232" s="33"/>
      <c r="CF1232" s="33"/>
      <c r="CG1232" s="33"/>
      <c r="CH1232" s="33"/>
      <c r="CI1232" s="33"/>
      <c r="CJ1232" s="33"/>
      <c r="CK1232" s="33"/>
      <c r="CL1232" s="33"/>
      <c r="CM1232" s="33"/>
      <c r="CN1232" s="33"/>
      <c r="CO1232" s="33"/>
      <c r="CP1232" s="33"/>
      <c r="CQ1232" s="33"/>
      <c r="CR1232" s="33"/>
      <c r="CS1232" s="33"/>
      <c r="CT1232" s="33"/>
      <c r="CU1232" s="33"/>
      <c r="CV1232" s="33"/>
      <c r="CW1232" s="33"/>
      <c r="CX1232" s="33"/>
      <c r="CY1232" s="33"/>
      <c r="CZ1232" s="33"/>
      <c r="DA1232" s="33"/>
      <c r="DB1232" s="33"/>
      <c r="DC1232" s="33"/>
      <c r="DD1232" s="33"/>
      <c r="DE1232" s="33"/>
      <c r="DF1232" s="33"/>
      <c r="DG1232" s="33"/>
      <c r="DH1232" s="33"/>
      <c r="DI1232" s="33"/>
      <c r="DJ1232" s="33"/>
      <c r="DK1232" s="33"/>
      <c r="DL1232" s="33"/>
      <c r="DM1232" s="33"/>
      <c r="DN1232" s="33"/>
      <c r="DO1232" s="33"/>
      <c r="DP1232" s="33"/>
      <c r="DQ1232" s="33"/>
      <c r="DR1232" s="33"/>
      <c r="DS1232" s="33"/>
      <c r="DT1232" s="33"/>
      <c r="DU1232" s="33"/>
      <c r="DV1232" s="33"/>
      <c r="DW1232" s="33"/>
      <c r="DX1232" s="33"/>
      <c r="DY1232" s="33"/>
      <c r="DZ1232" s="33"/>
      <c r="EA1232" s="33"/>
      <c r="EB1232" s="33"/>
      <c r="EC1232" s="33"/>
      <c r="ED1232" s="33"/>
      <c r="EE1232" s="33"/>
      <c r="EF1232" s="33"/>
      <c r="EG1232" s="33"/>
      <c r="EH1232" s="33"/>
      <c r="EI1232" s="33"/>
      <c r="EJ1232" s="33"/>
      <c r="EK1232" s="33"/>
      <c r="EL1232" s="33"/>
      <c r="EM1232" s="33"/>
      <c r="EN1232" s="33"/>
      <c r="EO1232" s="33"/>
      <c r="EP1232" s="33"/>
      <c r="EQ1232" s="33"/>
      <c r="ER1232" s="33"/>
      <c r="ES1232" s="33"/>
      <c r="ET1232" s="33"/>
      <c r="EU1232" s="33"/>
      <c r="EV1232" s="33"/>
      <c r="EW1232" s="33"/>
      <c r="EX1232" s="33"/>
      <c r="EY1232" s="33"/>
      <c r="EZ1232" s="33"/>
      <c r="FA1232" s="33"/>
      <c r="FB1232" s="33"/>
      <c r="FC1232" s="33"/>
      <c r="FD1232" s="33"/>
      <c r="FE1232" s="33"/>
      <c r="FF1232" s="33"/>
      <c r="FG1232" s="33"/>
      <c r="FH1232" s="33"/>
      <c r="FI1232" s="33"/>
      <c r="FJ1232" s="33"/>
      <c r="FK1232" s="33"/>
      <c r="FL1232" s="33"/>
      <c r="FM1232" s="33"/>
      <c r="FN1232" s="33"/>
      <c r="FO1232" s="33"/>
      <c r="FP1232" s="33"/>
      <c r="FQ1232" s="33"/>
      <c r="FR1232" s="33"/>
      <c r="FS1232" s="33"/>
      <c r="FT1232" s="33"/>
      <c r="FU1232" s="33"/>
      <c r="FV1232" s="33"/>
      <c r="FW1232" s="33"/>
      <c r="FX1232" s="33"/>
      <c r="FY1232" s="33"/>
      <c r="FZ1232" s="33"/>
      <c r="GA1232" s="33"/>
      <c r="GB1232" s="33"/>
      <c r="GC1232" s="33"/>
      <c r="GD1232" s="33"/>
      <c r="GE1232" s="33"/>
      <c r="GF1232" s="33"/>
      <c r="GG1232" s="33"/>
      <c r="GH1232" s="33"/>
      <c r="GI1232" s="33"/>
      <c r="GJ1232" s="33"/>
      <c r="GK1232" s="33"/>
      <c r="GL1232" s="33"/>
      <c r="GM1232" s="33"/>
      <c r="GN1232" s="33"/>
      <c r="GO1232" s="33"/>
      <c r="GP1232" s="33"/>
      <c r="GQ1232" s="33"/>
      <c r="GR1232" s="33"/>
      <c r="GS1232" s="33"/>
      <c r="GT1232" s="33"/>
      <c r="GU1232" s="33"/>
      <c r="GV1232" s="33"/>
      <c r="GW1232" s="33"/>
      <c r="GX1232" s="33"/>
      <c r="GY1232" s="33"/>
      <c r="GZ1232" s="33"/>
      <c r="HA1232" s="33"/>
      <c r="HB1232" s="33"/>
      <c r="HC1232" s="33"/>
      <c r="HD1232" s="33"/>
      <c r="HE1232" s="33"/>
      <c r="HF1232" s="33"/>
      <c r="HG1232" s="33"/>
      <c r="HH1232" s="33"/>
      <c r="HI1232" s="33"/>
      <c r="HJ1232" s="33"/>
      <c r="HK1232" s="33"/>
      <c r="HL1232" s="33"/>
      <c r="HM1232" s="33"/>
      <c r="HN1232" s="33"/>
      <c r="HO1232" s="33"/>
      <c r="HP1232" s="33"/>
      <c r="HQ1232" s="33"/>
      <c r="HR1232" s="33"/>
      <c r="HS1232" s="33"/>
      <c r="HT1232" s="33"/>
      <c r="HU1232" s="33"/>
      <c r="HV1232" s="33"/>
      <c r="HW1232" s="33"/>
      <c r="HX1232" s="33"/>
      <c r="HY1232" s="33"/>
      <c r="HZ1232" s="33"/>
      <c r="IA1232" s="33"/>
      <c r="IB1232" s="33"/>
      <c r="IC1232" s="33"/>
      <c r="ID1232" s="33"/>
      <c r="IE1232" s="33"/>
      <c r="IF1232" s="33"/>
      <c r="IG1232" s="33"/>
      <c r="IH1232" s="33"/>
      <c r="II1232" s="33"/>
      <c r="IJ1232" s="33"/>
      <c r="IK1232" s="33"/>
      <c r="IL1232" s="33"/>
      <c r="IM1232" s="33"/>
      <c r="IN1232" s="33"/>
      <c r="IO1232" s="33"/>
      <c r="IP1232" s="33"/>
      <c r="IQ1232" s="33"/>
      <c r="IR1232" s="33"/>
      <c r="IS1232" s="33"/>
      <c r="IT1232" s="33"/>
      <c r="IU1232" s="33"/>
      <c r="IV1232" s="33"/>
    </row>
    <row r="1233" spans="1:256">
      <c r="A1233" s="123"/>
      <c r="B1233" s="175"/>
      <c r="C1233" s="198"/>
      <c r="D1233" s="125"/>
      <c r="E1233" s="124"/>
      <c r="F1233" s="124"/>
      <c r="G1233" s="192"/>
      <c r="H1233" s="126"/>
      <c r="I1233" s="192"/>
      <c r="J1233" s="123"/>
      <c r="K1233" s="125"/>
      <c r="L1233" s="127"/>
      <c r="M1233" s="127"/>
      <c r="N1233" s="127"/>
      <c r="O1233" s="127"/>
      <c r="P1233" s="127"/>
      <c r="Q1233" s="127"/>
      <c r="R1233" s="127"/>
      <c r="S1233" s="127"/>
      <c r="T1233" s="127"/>
      <c r="U1233" s="127"/>
      <c r="V1233" s="127"/>
      <c r="W1233" s="127"/>
      <c r="X1233" s="33"/>
      <c r="Y1233" s="33"/>
      <c r="Z1233" s="33"/>
      <c r="AA1233" s="33"/>
      <c r="AB1233" s="33"/>
      <c r="AC1233" s="33"/>
      <c r="AD1233" s="33"/>
      <c r="AE1233" s="33"/>
      <c r="AF1233" s="33"/>
      <c r="AG1233" s="33"/>
      <c r="AH1233" s="33"/>
      <c r="AI1233" s="33"/>
      <c r="AJ1233" s="33"/>
      <c r="AK1233" s="33"/>
      <c r="AL1233" s="33"/>
      <c r="AM1233" s="33"/>
      <c r="AN1233" s="33"/>
      <c r="AO1233" s="33"/>
      <c r="AP1233" s="33"/>
      <c r="AQ1233" s="33"/>
      <c r="AR1233" s="33"/>
      <c r="AS1233" s="33"/>
      <c r="AT1233" s="33"/>
      <c r="AU1233" s="33"/>
      <c r="AV1233" s="33"/>
      <c r="AW1233" s="33"/>
      <c r="AX1233" s="33"/>
      <c r="AY1233" s="33"/>
      <c r="AZ1233" s="33"/>
      <c r="BA1233" s="33"/>
      <c r="BB1233" s="33"/>
      <c r="BC1233" s="33"/>
      <c r="BD1233" s="33"/>
      <c r="BE1233" s="33"/>
      <c r="BF1233" s="33"/>
      <c r="BG1233" s="33"/>
      <c r="BH1233" s="33"/>
      <c r="BI1233" s="33"/>
      <c r="BJ1233" s="33"/>
      <c r="BK1233" s="33"/>
      <c r="BL1233" s="33"/>
      <c r="BM1233" s="33"/>
      <c r="BN1233" s="33"/>
      <c r="BO1233" s="33"/>
      <c r="BP1233" s="33"/>
      <c r="BQ1233" s="33"/>
      <c r="BR1233" s="33"/>
      <c r="BS1233" s="33"/>
      <c r="BT1233" s="33"/>
      <c r="BU1233" s="33"/>
      <c r="BV1233" s="33"/>
      <c r="BW1233" s="33"/>
      <c r="BX1233" s="33"/>
      <c r="BY1233" s="33"/>
      <c r="BZ1233" s="33"/>
      <c r="CA1233" s="33"/>
      <c r="CB1233" s="33"/>
      <c r="CC1233" s="33"/>
      <c r="CD1233" s="33"/>
      <c r="CE1233" s="33"/>
      <c r="CF1233" s="33"/>
      <c r="CG1233" s="33"/>
      <c r="CH1233" s="33"/>
      <c r="CI1233" s="33"/>
      <c r="CJ1233" s="33"/>
      <c r="CK1233" s="33"/>
      <c r="CL1233" s="33"/>
      <c r="CM1233" s="33"/>
      <c r="CN1233" s="33"/>
      <c r="CO1233" s="33"/>
      <c r="CP1233" s="33"/>
      <c r="CQ1233" s="33"/>
      <c r="CR1233" s="33"/>
      <c r="CS1233" s="33"/>
      <c r="CT1233" s="33"/>
      <c r="CU1233" s="33"/>
      <c r="CV1233" s="33"/>
      <c r="CW1233" s="33"/>
      <c r="CX1233" s="33"/>
      <c r="CY1233" s="33"/>
      <c r="CZ1233" s="33"/>
      <c r="DA1233" s="33"/>
      <c r="DB1233" s="33"/>
      <c r="DC1233" s="33"/>
      <c r="DD1233" s="33"/>
      <c r="DE1233" s="33"/>
      <c r="DF1233" s="33"/>
      <c r="DG1233" s="33"/>
      <c r="DH1233" s="33"/>
      <c r="DI1233" s="33"/>
      <c r="DJ1233" s="33"/>
      <c r="DK1233" s="33"/>
      <c r="DL1233" s="33"/>
      <c r="DM1233" s="33"/>
      <c r="DN1233" s="33"/>
      <c r="DO1233" s="33"/>
      <c r="DP1233" s="33"/>
      <c r="DQ1233" s="33"/>
      <c r="DR1233" s="33"/>
      <c r="DS1233" s="33"/>
      <c r="DT1233" s="33"/>
      <c r="DU1233" s="33"/>
      <c r="DV1233" s="33"/>
      <c r="DW1233" s="33"/>
      <c r="DX1233" s="33"/>
      <c r="DY1233" s="33"/>
      <c r="DZ1233" s="33"/>
      <c r="EA1233" s="33"/>
      <c r="EB1233" s="33"/>
      <c r="EC1233" s="33"/>
      <c r="ED1233" s="33"/>
      <c r="EE1233" s="33"/>
      <c r="EF1233" s="33"/>
      <c r="EG1233" s="33"/>
      <c r="EH1233" s="33"/>
      <c r="EI1233" s="33"/>
      <c r="EJ1233" s="33"/>
      <c r="EK1233" s="33"/>
      <c r="EL1233" s="33"/>
      <c r="EM1233" s="33"/>
      <c r="EN1233" s="33"/>
      <c r="EO1233" s="33"/>
      <c r="EP1233" s="33"/>
      <c r="EQ1233" s="33"/>
      <c r="ER1233" s="33"/>
      <c r="ES1233" s="33"/>
      <c r="ET1233" s="33"/>
      <c r="EU1233" s="33"/>
      <c r="EV1233" s="33"/>
      <c r="EW1233" s="33"/>
      <c r="EX1233" s="33"/>
      <c r="EY1233" s="33"/>
      <c r="EZ1233" s="33"/>
      <c r="FA1233" s="33"/>
      <c r="FB1233" s="33"/>
      <c r="FC1233" s="33"/>
      <c r="FD1233" s="33"/>
      <c r="FE1233" s="33"/>
      <c r="FF1233" s="33"/>
      <c r="FG1233" s="33"/>
      <c r="FH1233" s="33"/>
      <c r="FI1233" s="33"/>
      <c r="FJ1233" s="33"/>
      <c r="FK1233" s="33"/>
      <c r="FL1233" s="33"/>
      <c r="FM1233" s="33"/>
      <c r="FN1233" s="33"/>
      <c r="FO1233" s="33"/>
      <c r="FP1233" s="33"/>
      <c r="FQ1233" s="33"/>
      <c r="FR1233" s="33"/>
      <c r="FS1233" s="33"/>
      <c r="FT1233" s="33"/>
      <c r="FU1233" s="33"/>
      <c r="FV1233" s="33"/>
      <c r="FW1233" s="33"/>
      <c r="FX1233" s="33"/>
      <c r="FY1233" s="33"/>
      <c r="FZ1233" s="33"/>
      <c r="GA1233" s="33"/>
      <c r="GB1233" s="33"/>
      <c r="GC1233" s="33"/>
      <c r="GD1233" s="33"/>
      <c r="GE1233" s="33"/>
      <c r="GF1233" s="33"/>
      <c r="GG1233" s="33"/>
      <c r="GH1233" s="33"/>
      <c r="GI1233" s="33"/>
      <c r="GJ1233" s="33"/>
      <c r="GK1233" s="33"/>
      <c r="GL1233" s="33"/>
      <c r="GM1233" s="33"/>
      <c r="GN1233" s="33"/>
      <c r="GO1233" s="33"/>
      <c r="GP1233" s="33"/>
      <c r="GQ1233" s="33"/>
      <c r="GR1233" s="33"/>
      <c r="GS1233" s="33"/>
      <c r="GT1233" s="33"/>
      <c r="GU1233" s="33"/>
      <c r="GV1233" s="33"/>
      <c r="GW1233" s="33"/>
      <c r="GX1233" s="33"/>
      <c r="GY1233" s="33"/>
      <c r="GZ1233" s="33"/>
      <c r="HA1233" s="33"/>
      <c r="HB1233" s="33"/>
      <c r="HC1233" s="33"/>
      <c r="HD1233" s="33"/>
      <c r="HE1233" s="33"/>
      <c r="HF1233" s="33"/>
      <c r="HG1233" s="33"/>
      <c r="HH1233" s="33"/>
      <c r="HI1233" s="33"/>
      <c r="HJ1233" s="33"/>
      <c r="HK1233" s="33"/>
      <c r="HL1233" s="33"/>
      <c r="HM1233" s="33"/>
      <c r="HN1233" s="33"/>
      <c r="HO1233" s="33"/>
      <c r="HP1233" s="33"/>
      <c r="HQ1233" s="33"/>
      <c r="HR1233" s="33"/>
      <c r="HS1233" s="33"/>
      <c r="HT1233" s="33"/>
      <c r="HU1233" s="33"/>
      <c r="HV1233" s="33"/>
      <c r="HW1233" s="33"/>
      <c r="HX1233" s="33"/>
      <c r="HY1233" s="33"/>
      <c r="HZ1233" s="33"/>
      <c r="IA1233" s="33"/>
      <c r="IB1233" s="33"/>
      <c r="IC1233" s="33"/>
      <c r="ID1233" s="33"/>
      <c r="IE1233" s="33"/>
      <c r="IF1233" s="33"/>
      <c r="IG1233" s="33"/>
      <c r="IH1233" s="33"/>
      <c r="II1233" s="33"/>
      <c r="IJ1233" s="33"/>
      <c r="IK1233" s="33"/>
      <c r="IL1233" s="33"/>
      <c r="IM1233" s="33"/>
      <c r="IN1233" s="33"/>
      <c r="IO1233" s="33"/>
      <c r="IP1233" s="33"/>
      <c r="IQ1233" s="33"/>
      <c r="IR1233" s="33"/>
      <c r="IS1233" s="33"/>
      <c r="IT1233" s="33"/>
      <c r="IU1233" s="33"/>
      <c r="IV1233" s="33"/>
    </row>
    <row r="1234" spans="1:256">
      <c r="A1234" s="123"/>
      <c r="B1234" s="175"/>
      <c r="C1234" s="198"/>
      <c r="D1234" s="125"/>
      <c r="E1234" s="124"/>
      <c r="F1234" s="124"/>
      <c r="G1234" s="192"/>
      <c r="H1234" s="126"/>
      <c r="I1234" s="192"/>
      <c r="J1234" s="123"/>
      <c r="K1234" s="125"/>
      <c r="L1234" s="127"/>
      <c r="M1234" s="127"/>
      <c r="N1234" s="127"/>
      <c r="O1234" s="127"/>
      <c r="P1234" s="127"/>
      <c r="Q1234" s="127"/>
      <c r="R1234" s="127"/>
      <c r="S1234" s="127"/>
      <c r="T1234" s="127"/>
      <c r="U1234" s="127"/>
      <c r="V1234" s="127"/>
      <c r="W1234" s="127"/>
      <c r="X1234" s="33"/>
      <c r="Y1234" s="33"/>
      <c r="Z1234" s="33"/>
      <c r="AA1234" s="33"/>
      <c r="AB1234" s="33"/>
      <c r="AC1234" s="33"/>
      <c r="AD1234" s="33"/>
      <c r="AE1234" s="33"/>
      <c r="AF1234" s="33"/>
      <c r="AG1234" s="33"/>
      <c r="AH1234" s="33"/>
      <c r="AI1234" s="33"/>
      <c r="AJ1234" s="33"/>
      <c r="AK1234" s="33"/>
      <c r="AL1234" s="33"/>
      <c r="AM1234" s="33"/>
      <c r="AN1234" s="33"/>
      <c r="AO1234" s="33"/>
      <c r="AP1234" s="33"/>
      <c r="AQ1234" s="33"/>
      <c r="AR1234" s="33"/>
      <c r="AS1234" s="33"/>
      <c r="AT1234" s="33"/>
      <c r="AU1234" s="33"/>
      <c r="AV1234" s="33"/>
      <c r="AW1234" s="33"/>
      <c r="AX1234" s="33"/>
      <c r="AY1234" s="33"/>
      <c r="AZ1234" s="33"/>
      <c r="BA1234" s="33"/>
      <c r="BB1234" s="33"/>
      <c r="BC1234" s="33"/>
      <c r="BD1234" s="33"/>
      <c r="BE1234" s="33"/>
      <c r="BF1234" s="33"/>
      <c r="BG1234" s="33"/>
      <c r="BH1234" s="33"/>
      <c r="BI1234" s="33"/>
      <c r="BJ1234" s="33"/>
      <c r="BK1234" s="33"/>
      <c r="BL1234" s="33"/>
      <c r="BM1234" s="33"/>
      <c r="BN1234" s="33"/>
      <c r="BO1234" s="33"/>
      <c r="BP1234" s="33"/>
      <c r="BQ1234" s="33"/>
      <c r="BR1234" s="33"/>
      <c r="BS1234" s="33"/>
      <c r="BT1234" s="33"/>
      <c r="BU1234" s="33"/>
      <c r="BV1234" s="33"/>
      <c r="BW1234" s="33"/>
      <c r="BX1234" s="33"/>
      <c r="BY1234" s="33"/>
      <c r="BZ1234" s="33"/>
      <c r="CA1234" s="33"/>
      <c r="CB1234" s="33"/>
      <c r="CC1234" s="33"/>
      <c r="CD1234" s="33"/>
      <c r="CE1234" s="33"/>
      <c r="CF1234" s="33"/>
      <c r="CG1234" s="33"/>
      <c r="CH1234" s="33"/>
      <c r="CI1234" s="33"/>
      <c r="CJ1234" s="33"/>
      <c r="CK1234" s="33"/>
      <c r="CL1234" s="33"/>
      <c r="CM1234" s="33"/>
      <c r="CN1234" s="33"/>
      <c r="CO1234" s="33"/>
      <c r="CP1234" s="33"/>
      <c r="CQ1234" s="33"/>
      <c r="CR1234" s="33"/>
      <c r="CS1234" s="33"/>
      <c r="CT1234" s="33"/>
      <c r="CU1234" s="33"/>
      <c r="CV1234" s="33"/>
      <c r="CW1234" s="33"/>
      <c r="CX1234" s="33"/>
      <c r="CY1234" s="33"/>
      <c r="CZ1234" s="33"/>
      <c r="DA1234" s="33"/>
      <c r="DB1234" s="33"/>
      <c r="DC1234" s="33"/>
      <c r="DD1234" s="33"/>
      <c r="DE1234" s="33"/>
      <c r="DF1234" s="33"/>
      <c r="DG1234" s="33"/>
      <c r="DH1234" s="33"/>
      <c r="DI1234" s="33"/>
      <c r="DJ1234" s="33"/>
      <c r="DK1234" s="33"/>
      <c r="DL1234" s="33"/>
      <c r="DM1234" s="33"/>
      <c r="DN1234" s="33"/>
      <c r="DO1234" s="33"/>
      <c r="DP1234" s="33"/>
      <c r="DQ1234" s="33"/>
      <c r="DR1234" s="33"/>
      <c r="DS1234" s="33"/>
      <c r="DT1234" s="33"/>
      <c r="DU1234" s="33"/>
      <c r="DV1234" s="33"/>
      <c r="DW1234" s="33"/>
      <c r="DX1234" s="33"/>
      <c r="DY1234" s="33"/>
      <c r="DZ1234" s="33"/>
      <c r="EA1234" s="33"/>
      <c r="EB1234" s="33"/>
      <c r="EC1234" s="33"/>
      <c r="ED1234" s="33"/>
      <c r="EE1234" s="33"/>
      <c r="EF1234" s="33"/>
      <c r="EG1234" s="33"/>
      <c r="EH1234" s="33"/>
      <c r="EI1234" s="33"/>
      <c r="EJ1234" s="33"/>
      <c r="EK1234" s="33"/>
      <c r="EL1234" s="33"/>
      <c r="EM1234" s="33"/>
      <c r="EN1234" s="33"/>
      <c r="EO1234" s="33"/>
      <c r="EP1234" s="33"/>
      <c r="EQ1234" s="33"/>
      <c r="ER1234" s="33"/>
      <c r="ES1234" s="33"/>
      <c r="ET1234" s="33"/>
      <c r="EU1234" s="33"/>
      <c r="EV1234" s="33"/>
      <c r="EW1234" s="33"/>
      <c r="EX1234" s="33"/>
      <c r="EY1234" s="33"/>
      <c r="EZ1234" s="33"/>
      <c r="FA1234" s="33"/>
      <c r="FB1234" s="33"/>
      <c r="FC1234" s="33"/>
      <c r="FD1234" s="33"/>
      <c r="FE1234" s="33"/>
      <c r="FF1234" s="33"/>
      <c r="FG1234" s="33"/>
      <c r="FH1234" s="33"/>
      <c r="FI1234" s="33"/>
      <c r="FJ1234" s="33"/>
      <c r="FK1234" s="33"/>
      <c r="FL1234" s="33"/>
      <c r="FM1234" s="33"/>
      <c r="FN1234" s="33"/>
      <c r="FO1234" s="33"/>
      <c r="FP1234" s="33"/>
      <c r="FQ1234" s="33"/>
      <c r="FR1234" s="33"/>
      <c r="FS1234" s="33"/>
      <c r="FT1234" s="33"/>
      <c r="FU1234" s="33"/>
      <c r="FV1234" s="33"/>
      <c r="FW1234" s="33"/>
      <c r="FX1234" s="33"/>
      <c r="FY1234" s="33"/>
      <c r="FZ1234" s="33"/>
      <c r="GA1234" s="33"/>
      <c r="GB1234" s="33"/>
      <c r="GC1234" s="33"/>
      <c r="GD1234" s="33"/>
      <c r="GE1234" s="33"/>
      <c r="GF1234" s="33"/>
      <c r="GG1234" s="33"/>
      <c r="GH1234" s="33"/>
      <c r="GI1234" s="33"/>
      <c r="GJ1234" s="33"/>
      <c r="GK1234" s="33"/>
      <c r="GL1234" s="33"/>
      <c r="GM1234" s="33"/>
      <c r="GN1234" s="33"/>
      <c r="GO1234" s="33"/>
      <c r="GP1234" s="33"/>
      <c r="GQ1234" s="33"/>
      <c r="GR1234" s="33"/>
      <c r="GS1234" s="33"/>
      <c r="GT1234" s="33"/>
      <c r="GU1234" s="33"/>
      <c r="GV1234" s="33"/>
      <c r="GW1234" s="33"/>
      <c r="GX1234" s="33"/>
      <c r="GY1234" s="33"/>
      <c r="GZ1234" s="33"/>
      <c r="HA1234" s="33"/>
      <c r="HB1234" s="33"/>
      <c r="HC1234" s="33"/>
      <c r="HD1234" s="33"/>
      <c r="HE1234" s="33"/>
      <c r="HF1234" s="33"/>
      <c r="HG1234" s="33"/>
      <c r="HH1234" s="33"/>
      <c r="HI1234" s="33"/>
      <c r="HJ1234" s="33"/>
      <c r="HK1234" s="33"/>
      <c r="HL1234" s="33"/>
      <c r="HM1234" s="33"/>
      <c r="HN1234" s="33"/>
      <c r="HO1234" s="33"/>
      <c r="HP1234" s="33"/>
      <c r="HQ1234" s="33"/>
      <c r="HR1234" s="33"/>
      <c r="HS1234" s="33"/>
      <c r="HT1234" s="33"/>
      <c r="HU1234" s="33"/>
      <c r="HV1234" s="33"/>
      <c r="HW1234" s="33"/>
      <c r="HX1234" s="33"/>
      <c r="HY1234" s="33"/>
      <c r="HZ1234" s="33"/>
      <c r="IA1234" s="33"/>
      <c r="IB1234" s="33"/>
      <c r="IC1234" s="33"/>
      <c r="ID1234" s="33"/>
      <c r="IE1234" s="33"/>
      <c r="IF1234" s="33"/>
      <c r="IG1234" s="33"/>
      <c r="IH1234" s="33"/>
      <c r="II1234" s="33"/>
      <c r="IJ1234" s="33"/>
      <c r="IK1234" s="33"/>
      <c r="IL1234" s="33"/>
      <c r="IM1234" s="33"/>
      <c r="IN1234" s="33"/>
      <c r="IO1234" s="33"/>
      <c r="IP1234" s="33"/>
      <c r="IQ1234" s="33"/>
      <c r="IR1234" s="33"/>
      <c r="IS1234" s="33"/>
      <c r="IT1234" s="33"/>
      <c r="IU1234" s="33"/>
      <c r="IV1234" s="33"/>
    </row>
    <row r="1235" spans="1:256">
      <c r="B1235" s="128" t="s">
        <v>1778</v>
      </c>
      <c r="C1235" s="199"/>
      <c r="D1235" s="129"/>
      <c r="E1235" s="128"/>
      <c r="G1235" s="130" t="s">
        <v>1780</v>
      </c>
      <c r="H1235" s="128"/>
      <c r="I1235" s="128"/>
    </row>
    <row r="1236" spans="1:256">
      <c r="B1236" s="128" t="s">
        <v>1779</v>
      </c>
      <c r="C1236" s="128"/>
      <c r="D1236" s="128"/>
      <c r="E1236" s="128"/>
      <c r="F1236" s="128"/>
      <c r="G1236" s="128"/>
      <c r="H1236" s="128"/>
      <c r="I1236" s="128"/>
    </row>
    <row r="1237" spans="1:256">
      <c r="B1237" s="128"/>
      <c r="C1237" s="128"/>
      <c r="D1237" s="128"/>
      <c r="E1237" s="128"/>
      <c r="F1237" s="128"/>
      <c r="G1237" s="128"/>
      <c r="H1237" s="128"/>
      <c r="I1237" s="128"/>
    </row>
    <row r="1238" spans="1:256">
      <c r="B1238" s="128" t="s">
        <v>1782</v>
      </c>
      <c r="C1238" s="128"/>
      <c r="D1238" s="131" t="s">
        <v>100</v>
      </c>
      <c r="E1238" s="128"/>
      <c r="F1238" s="128"/>
      <c r="G1238" s="688" t="s">
        <v>1783</v>
      </c>
      <c r="H1238" s="128"/>
      <c r="I1238" s="128"/>
    </row>
    <row r="1239" spans="1:256">
      <c r="B1239" s="163" t="s">
        <v>1781</v>
      </c>
      <c r="G1239" s="17"/>
    </row>
    <row r="1240" spans="1:256">
      <c r="A1240" s="123"/>
      <c r="B1240" s="175"/>
      <c r="C1240" s="198"/>
      <c r="D1240" s="125"/>
      <c r="E1240" s="124"/>
      <c r="F1240" s="124"/>
      <c r="G1240" s="192"/>
      <c r="H1240" s="126"/>
      <c r="I1240" s="192"/>
      <c r="J1240" s="123"/>
      <c r="K1240" s="125"/>
      <c r="L1240" s="127"/>
      <c r="M1240" s="127"/>
      <c r="N1240" s="127"/>
      <c r="O1240" s="127"/>
      <c r="P1240" s="127"/>
      <c r="Q1240" s="127"/>
      <c r="R1240" s="127"/>
      <c r="S1240" s="127"/>
      <c r="T1240" s="127"/>
      <c r="U1240" s="127"/>
      <c r="V1240" s="127"/>
      <c r="W1240" s="127"/>
      <c r="X1240" s="33"/>
      <c r="Y1240" s="33"/>
      <c r="Z1240" s="33"/>
      <c r="AA1240" s="33"/>
      <c r="AB1240" s="33"/>
      <c r="AC1240" s="33"/>
      <c r="AD1240" s="33"/>
      <c r="AE1240" s="33"/>
      <c r="AF1240" s="33"/>
      <c r="AG1240" s="33"/>
      <c r="AH1240" s="33"/>
      <c r="AI1240" s="33"/>
      <c r="AJ1240" s="33"/>
      <c r="AK1240" s="33"/>
      <c r="AL1240" s="33"/>
      <c r="AM1240" s="33"/>
      <c r="AN1240" s="33"/>
      <c r="AO1240" s="33"/>
      <c r="AP1240" s="33"/>
      <c r="AQ1240" s="33"/>
      <c r="AR1240" s="33"/>
      <c r="AS1240" s="33"/>
      <c r="AT1240" s="33"/>
      <c r="AU1240" s="33"/>
      <c r="AV1240" s="33"/>
      <c r="AW1240" s="33"/>
      <c r="AX1240" s="33"/>
      <c r="AY1240" s="33"/>
      <c r="AZ1240" s="33"/>
      <c r="BA1240" s="33"/>
      <c r="BB1240" s="33"/>
      <c r="BC1240" s="33"/>
      <c r="BD1240" s="33"/>
      <c r="BE1240" s="33"/>
      <c r="BF1240" s="33"/>
      <c r="BG1240" s="33"/>
      <c r="BH1240" s="33"/>
      <c r="BI1240" s="33"/>
      <c r="BJ1240" s="33"/>
      <c r="BK1240" s="33"/>
      <c r="BL1240" s="33"/>
      <c r="BM1240" s="33"/>
      <c r="BN1240" s="33"/>
      <c r="BO1240" s="33"/>
      <c r="BP1240" s="33"/>
      <c r="BQ1240" s="33"/>
      <c r="BR1240" s="33"/>
      <c r="BS1240" s="33"/>
      <c r="BT1240" s="33"/>
      <c r="BU1240" s="33"/>
      <c r="BV1240" s="33"/>
      <c r="BW1240" s="33"/>
      <c r="BX1240" s="33"/>
      <c r="BY1240" s="33"/>
      <c r="BZ1240" s="33"/>
      <c r="CA1240" s="33"/>
      <c r="CB1240" s="33"/>
      <c r="CC1240" s="33"/>
      <c r="CD1240" s="33"/>
      <c r="CE1240" s="33"/>
      <c r="CF1240" s="33"/>
      <c r="CG1240" s="33"/>
      <c r="CH1240" s="33"/>
      <c r="CI1240" s="33"/>
      <c r="CJ1240" s="33"/>
      <c r="CK1240" s="33"/>
      <c r="CL1240" s="33"/>
      <c r="CM1240" s="33"/>
      <c r="CN1240" s="33"/>
      <c r="CO1240" s="33"/>
      <c r="CP1240" s="33"/>
      <c r="CQ1240" s="33"/>
      <c r="CR1240" s="33"/>
      <c r="CS1240" s="33"/>
      <c r="CT1240" s="33"/>
      <c r="CU1240" s="33"/>
      <c r="CV1240" s="33"/>
      <c r="CW1240" s="33"/>
      <c r="CX1240" s="33"/>
      <c r="CY1240" s="33"/>
      <c r="CZ1240" s="33"/>
      <c r="DA1240" s="33"/>
      <c r="DB1240" s="33"/>
      <c r="DC1240" s="33"/>
      <c r="DD1240" s="33"/>
      <c r="DE1240" s="33"/>
      <c r="DF1240" s="33"/>
      <c r="DG1240" s="33"/>
      <c r="DH1240" s="33"/>
      <c r="DI1240" s="33"/>
      <c r="DJ1240" s="33"/>
      <c r="DK1240" s="33"/>
      <c r="DL1240" s="33"/>
      <c r="DM1240" s="33"/>
      <c r="DN1240" s="33"/>
      <c r="DO1240" s="33"/>
      <c r="DP1240" s="33"/>
      <c r="DQ1240" s="33"/>
      <c r="DR1240" s="33"/>
      <c r="DS1240" s="33"/>
      <c r="DT1240" s="33"/>
      <c r="DU1240" s="33"/>
      <c r="DV1240" s="33"/>
      <c r="DW1240" s="33"/>
      <c r="DX1240" s="33"/>
      <c r="DY1240" s="33"/>
      <c r="DZ1240" s="33"/>
      <c r="EA1240" s="33"/>
      <c r="EB1240" s="33"/>
      <c r="EC1240" s="33"/>
      <c r="ED1240" s="33"/>
      <c r="EE1240" s="33"/>
      <c r="EF1240" s="33"/>
      <c r="EG1240" s="33"/>
      <c r="EH1240" s="33"/>
      <c r="EI1240" s="33"/>
      <c r="EJ1240" s="33"/>
      <c r="EK1240" s="33"/>
      <c r="EL1240" s="33"/>
      <c r="EM1240" s="33"/>
      <c r="EN1240" s="33"/>
      <c r="EO1240" s="33"/>
      <c r="EP1240" s="33"/>
      <c r="EQ1240" s="33"/>
      <c r="ER1240" s="33"/>
      <c r="ES1240" s="33"/>
      <c r="ET1240" s="33"/>
      <c r="EU1240" s="33"/>
      <c r="EV1240" s="33"/>
      <c r="EW1240" s="33"/>
      <c r="EX1240" s="33"/>
      <c r="EY1240" s="33"/>
      <c r="EZ1240" s="33"/>
      <c r="FA1240" s="33"/>
      <c r="FB1240" s="33"/>
      <c r="FC1240" s="33"/>
      <c r="FD1240" s="33"/>
      <c r="FE1240" s="33"/>
      <c r="FF1240" s="33"/>
      <c r="FG1240" s="33"/>
      <c r="FH1240" s="33"/>
      <c r="FI1240" s="33"/>
      <c r="FJ1240" s="33"/>
      <c r="FK1240" s="33"/>
      <c r="FL1240" s="33"/>
      <c r="FM1240" s="33"/>
      <c r="FN1240" s="33"/>
      <c r="FO1240" s="33"/>
      <c r="FP1240" s="33"/>
      <c r="FQ1240" s="33"/>
      <c r="FR1240" s="33"/>
      <c r="FS1240" s="33"/>
      <c r="FT1240" s="33"/>
      <c r="FU1240" s="33"/>
      <c r="FV1240" s="33"/>
      <c r="FW1240" s="33"/>
      <c r="FX1240" s="33"/>
      <c r="FY1240" s="33"/>
      <c r="FZ1240" s="33"/>
      <c r="GA1240" s="33"/>
      <c r="GB1240" s="33"/>
      <c r="GC1240" s="33"/>
      <c r="GD1240" s="33"/>
      <c r="GE1240" s="33"/>
      <c r="GF1240" s="33"/>
      <c r="GG1240" s="33"/>
      <c r="GH1240" s="33"/>
      <c r="GI1240" s="33"/>
      <c r="GJ1240" s="33"/>
      <c r="GK1240" s="33"/>
      <c r="GL1240" s="33"/>
      <c r="GM1240" s="33"/>
      <c r="GN1240" s="33"/>
      <c r="GO1240" s="33"/>
      <c r="GP1240" s="33"/>
      <c r="GQ1240" s="33"/>
      <c r="GR1240" s="33"/>
      <c r="GS1240" s="33"/>
      <c r="GT1240" s="33"/>
      <c r="GU1240" s="33"/>
      <c r="GV1240" s="33"/>
      <c r="GW1240" s="33"/>
      <c r="GX1240" s="33"/>
      <c r="GY1240" s="33"/>
      <c r="GZ1240" s="33"/>
      <c r="HA1240" s="33"/>
      <c r="HB1240" s="33"/>
      <c r="HC1240" s="33"/>
      <c r="HD1240" s="33"/>
      <c r="HE1240" s="33"/>
      <c r="HF1240" s="33"/>
      <c r="HG1240" s="33"/>
      <c r="HH1240" s="33"/>
      <c r="HI1240" s="33"/>
      <c r="HJ1240" s="33"/>
      <c r="HK1240" s="33"/>
      <c r="HL1240" s="33"/>
      <c r="HM1240" s="33"/>
      <c r="HN1240" s="33"/>
      <c r="HO1240" s="33"/>
      <c r="HP1240" s="33"/>
      <c r="HQ1240" s="33"/>
      <c r="HR1240" s="33"/>
      <c r="HS1240" s="33"/>
      <c r="HT1240" s="33"/>
      <c r="HU1240" s="33"/>
      <c r="HV1240" s="33"/>
      <c r="HW1240" s="33"/>
      <c r="HX1240" s="33"/>
      <c r="HY1240" s="33"/>
      <c r="HZ1240" s="33"/>
      <c r="IA1240" s="33"/>
      <c r="IB1240" s="33"/>
      <c r="IC1240" s="33"/>
      <c r="ID1240" s="33"/>
      <c r="IE1240" s="33"/>
      <c r="IF1240" s="33"/>
      <c r="IG1240" s="33"/>
      <c r="IH1240" s="33"/>
      <c r="II1240" s="33"/>
      <c r="IJ1240" s="33"/>
      <c r="IK1240" s="33"/>
      <c r="IL1240" s="33"/>
      <c r="IM1240" s="33"/>
      <c r="IN1240" s="33"/>
      <c r="IO1240" s="33"/>
      <c r="IP1240" s="33"/>
      <c r="IQ1240" s="33"/>
      <c r="IR1240" s="33"/>
      <c r="IS1240" s="33"/>
      <c r="IT1240" s="33"/>
      <c r="IU1240" s="33"/>
      <c r="IV1240" s="33"/>
    </row>
    <row r="1241" spans="1:256">
      <c r="A1241" s="123"/>
      <c r="B1241" s="175"/>
      <c r="C1241" s="198"/>
      <c r="D1241" s="125"/>
      <c r="E1241" s="124"/>
      <c r="F1241" s="124"/>
      <c r="G1241" s="192"/>
      <c r="H1241" s="126"/>
      <c r="I1241" s="192"/>
      <c r="J1241" s="123"/>
      <c r="K1241" s="125"/>
      <c r="L1241" s="127"/>
      <c r="M1241" s="127"/>
      <c r="N1241" s="127"/>
      <c r="O1241" s="127"/>
      <c r="P1241" s="127"/>
      <c r="Q1241" s="127"/>
      <c r="R1241" s="127"/>
      <c r="S1241" s="127"/>
      <c r="T1241" s="127"/>
      <c r="U1241" s="127"/>
      <c r="V1241" s="127"/>
      <c r="W1241" s="127"/>
      <c r="X1241" s="33"/>
      <c r="Y1241" s="33"/>
      <c r="Z1241" s="33"/>
      <c r="AA1241" s="33"/>
      <c r="AB1241" s="33"/>
      <c r="AC1241" s="33"/>
      <c r="AD1241" s="33"/>
      <c r="AE1241" s="33"/>
      <c r="AF1241" s="33"/>
      <c r="AG1241" s="33"/>
      <c r="AH1241" s="33"/>
      <c r="AI1241" s="33"/>
      <c r="AJ1241" s="33"/>
      <c r="AK1241" s="33"/>
      <c r="AL1241" s="33"/>
      <c r="AM1241" s="33"/>
      <c r="AN1241" s="33"/>
      <c r="AO1241" s="33"/>
      <c r="AP1241" s="33"/>
      <c r="AQ1241" s="33"/>
      <c r="AR1241" s="33"/>
      <c r="AS1241" s="33"/>
      <c r="AT1241" s="33"/>
      <c r="AU1241" s="33"/>
      <c r="AV1241" s="33"/>
      <c r="AW1241" s="33"/>
      <c r="AX1241" s="33"/>
      <c r="AY1241" s="33"/>
      <c r="AZ1241" s="33"/>
      <c r="BA1241" s="33"/>
      <c r="BB1241" s="33"/>
      <c r="BC1241" s="33"/>
      <c r="BD1241" s="33"/>
      <c r="BE1241" s="33"/>
      <c r="BF1241" s="33"/>
      <c r="BG1241" s="33"/>
      <c r="BH1241" s="33"/>
      <c r="BI1241" s="33"/>
      <c r="BJ1241" s="33"/>
      <c r="BK1241" s="33"/>
      <c r="BL1241" s="33"/>
      <c r="BM1241" s="33"/>
      <c r="BN1241" s="33"/>
      <c r="BO1241" s="33"/>
      <c r="BP1241" s="33"/>
      <c r="BQ1241" s="33"/>
      <c r="BR1241" s="33"/>
      <c r="BS1241" s="33"/>
      <c r="BT1241" s="33"/>
      <c r="BU1241" s="33"/>
      <c r="BV1241" s="33"/>
      <c r="BW1241" s="33"/>
      <c r="BX1241" s="33"/>
      <c r="BY1241" s="33"/>
      <c r="BZ1241" s="33"/>
      <c r="CA1241" s="33"/>
      <c r="CB1241" s="33"/>
      <c r="CC1241" s="33"/>
      <c r="CD1241" s="33"/>
      <c r="CE1241" s="33"/>
      <c r="CF1241" s="33"/>
      <c r="CG1241" s="33"/>
      <c r="CH1241" s="33"/>
      <c r="CI1241" s="33"/>
      <c r="CJ1241" s="33"/>
      <c r="CK1241" s="33"/>
      <c r="CL1241" s="33"/>
      <c r="CM1241" s="33"/>
      <c r="CN1241" s="33"/>
      <c r="CO1241" s="33"/>
      <c r="CP1241" s="33"/>
      <c r="CQ1241" s="33"/>
      <c r="CR1241" s="33"/>
      <c r="CS1241" s="33"/>
      <c r="CT1241" s="33"/>
      <c r="CU1241" s="33"/>
      <c r="CV1241" s="33"/>
      <c r="CW1241" s="33"/>
      <c r="CX1241" s="33"/>
      <c r="CY1241" s="33"/>
      <c r="CZ1241" s="33"/>
      <c r="DA1241" s="33"/>
      <c r="DB1241" s="33"/>
      <c r="DC1241" s="33"/>
      <c r="DD1241" s="33"/>
      <c r="DE1241" s="33"/>
      <c r="DF1241" s="33"/>
      <c r="DG1241" s="33"/>
      <c r="DH1241" s="33"/>
      <c r="DI1241" s="33"/>
      <c r="DJ1241" s="33"/>
      <c r="DK1241" s="33"/>
      <c r="DL1241" s="33"/>
      <c r="DM1241" s="33"/>
      <c r="DN1241" s="33"/>
      <c r="DO1241" s="33"/>
      <c r="DP1241" s="33"/>
      <c r="DQ1241" s="33"/>
      <c r="DR1241" s="33"/>
      <c r="DS1241" s="33"/>
      <c r="DT1241" s="33"/>
      <c r="DU1241" s="33"/>
      <c r="DV1241" s="33"/>
      <c r="DW1241" s="33"/>
      <c r="DX1241" s="33"/>
      <c r="DY1241" s="33"/>
      <c r="DZ1241" s="33"/>
      <c r="EA1241" s="33"/>
      <c r="EB1241" s="33"/>
      <c r="EC1241" s="33"/>
      <c r="ED1241" s="33"/>
      <c r="EE1241" s="33"/>
      <c r="EF1241" s="33"/>
      <c r="EG1241" s="33"/>
      <c r="EH1241" s="33"/>
      <c r="EI1241" s="33"/>
      <c r="EJ1241" s="33"/>
      <c r="EK1241" s="33"/>
      <c r="EL1241" s="33"/>
      <c r="EM1241" s="33"/>
      <c r="EN1241" s="33"/>
      <c r="EO1241" s="33"/>
      <c r="EP1241" s="33"/>
      <c r="EQ1241" s="33"/>
      <c r="ER1241" s="33"/>
      <c r="ES1241" s="33"/>
      <c r="ET1241" s="33"/>
      <c r="EU1241" s="33"/>
      <c r="EV1241" s="33"/>
      <c r="EW1241" s="33"/>
      <c r="EX1241" s="33"/>
      <c r="EY1241" s="33"/>
      <c r="EZ1241" s="33"/>
      <c r="FA1241" s="33"/>
      <c r="FB1241" s="33"/>
      <c r="FC1241" s="33"/>
      <c r="FD1241" s="33"/>
      <c r="FE1241" s="33"/>
      <c r="FF1241" s="33"/>
      <c r="FG1241" s="33"/>
      <c r="FH1241" s="33"/>
      <c r="FI1241" s="33"/>
      <c r="FJ1241" s="33"/>
      <c r="FK1241" s="33"/>
      <c r="FL1241" s="33"/>
      <c r="FM1241" s="33"/>
      <c r="FN1241" s="33"/>
      <c r="FO1241" s="33"/>
      <c r="FP1241" s="33"/>
      <c r="FQ1241" s="33"/>
      <c r="FR1241" s="33"/>
      <c r="FS1241" s="33"/>
      <c r="FT1241" s="33"/>
      <c r="FU1241" s="33"/>
      <c r="FV1241" s="33"/>
      <c r="FW1241" s="33"/>
      <c r="FX1241" s="33"/>
      <c r="FY1241" s="33"/>
      <c r="FZ1241" s="33"/>
      <c r="GA1241" s="33"/>
      <c r="GB1241" s="33"/>
      <c r="GC1241" s="33"/>
      <c r="GD1241" s="33"/>
      <c r="GE1241" s="33"/>
      <c r="GF1241" s="33"/>
      <c r="GG1241" s="33"/>
      <c r="GH1241" s="33"/>
      <c r="GI1241" s="33"/>
      <c r="GJ1241" s="33"/>
      <c r="GK1241" s="33"/>
      <c r="GL1241" s="33"/>
      <c r="GM1241" s="33"/>
      <c r="GN1241" s="33"/>
      <c r="GO1241" s="33"/>
      <c r="GP1241" s="33"/>
      <c r="GQ1241" s="33"/>
      <c r="GR1241" s="33"/>
      <c r="GS1241" s="33"/>
      <c r="GT1241" s="33"/>
      <c r="GU1241" s="33"/>
      <c r="GV1241" s="33"/>
      <c r="GW1241" s="33"/>
      <c r="GX1241" s="33"/>
      <c r="GY1241" s="33"/>
      <c r="GZ1241" s="33"/>
      <c r="HA1241" s="33"/>
      <c r="HB1241" s="33"/>
      <c r="HC1241" s="33"/>
      <c r="HD1241" s="33"/>
      <c r="HE1241" s="33"/>
      <c r="HF1241" s="33"/>
      <c r="HG1241" s="33"/>
      <c r="HH1241" s="33"/>
      <c r="HI1241" s="33"/>
      <c r="HJ1241" s="33"/>
      <c r="HK1241" s="33"/>
      <c r="HL1241" s="33"/>
      <c r="HM1241" s="33"/>
      <c r="HN1241" s="33"/>
      <c r="HO1241" s="33"/>
      <c r="HP1241" s="33"/>
      <c r="HQ1241" s="33"/>
      <c r="HR1241" s="33"/>
      <c r="HS1241" s="33"/>
      <c r="HT1241" s="33"/>
      <c r="HU1241" s="33"/>
      <c r="HV1241" s="33"/>
      <c r="HW1241" s="33"/>
      <c r="HX1241" s="33"/>
      <c r="HY1241" s="33"/>
      <c r="HZ1241" s="33"/>
      <c r="IA1241" s="33"/>
      <c r="IB1241" s="33"/>
      <c r="IC1241" s="33"/>
      <c r="ID1241" s="33"/>
      <c r="IE1241" s="33"/>
      <c r="IF1241" s="33"/>
      <c r="IG1241" s="33"/>
      <c r="IH1241" s="33"/>
      <c r="II1241" s="33"/>
      <c r="IJ1241" s="33"/>
      <c r="IK1241" s="33"/>
      <c r="IL1241" s="33"/>
      <c r="IM1241" s="33"/>
      <c r="IN1241" s="33"/>
      <c r="IO1241" s="33"/>
      <c r="IP1241" s="33"/>
      <c r="IQ1241" s="33"/>
      <c r="IR1241" s="33"/>
      <c r="IS1241" s="33"/>
      <c r="IT1241" s="33"/>
      <c r="IU1241" s="33"/>
      <c r="IV1241" s="33"/>
    </row>
    <row r="1242" spans="1:256">
      <c r="A1242" s="123"/>
      <c r="B1242" s="175"/>
      <c r="C1242" s="198"/>
      <c r="D1242" s="125"/>
      <c r="E1242" s="124"/>
      <c r="F1242" s="124"/>
      <c r="G1242" s="192"/>
      <c r="H1242" s="126"/>
      <c r="I1242" s="192"/>
      <c r="J1242" s="123"/>
      <c r="K1242" s="125"/>
      <c r="L1242" s="127"/>
      <c r="M1242" s="127"/>
      <c r="N1242" s="127"/>
      <c r="O1242" s="127"/>
      <c r="P1242" s="127"/>
      <c r="Q1242" s="127"/>
      <c r="R1242" s="127"/>
      <c r="S1242" s="127"/>
      <c r="T1242" s="127"/>
      <c r="U1242" s="127"/>
      <c r="V1242" s="127"/>
      <c r="W1242" s="127"/>
      <c r="X1242" s="33"/>
      <c r="Y1242" s="33"/>
      <c r="Z1242" s="33"/>
      <c r="AA1242" s="33"/>
      <c r="AB1242" s="33"/>
      <c r="AC1242" s="33"/>
      <c r="AD1242" s="33"/>
      <c r="AE1242" s="33"/>
      <c r="AF1242" s="33"/>
      <c r="AG1242" s="33"/>
      <c r="AH1242" s="33"/>
      <c r="AI1242" s="33"/>
      <c r="AJ1242" s="33"/>
      <c r="AK1242" s="33"/>
      <c r="AL1242" s="33"/>
      <c r="AM1242" s="33"/>
      <c r="AN1242" s="33"/>
      <c r="AO1242" s="33"/>
      <c r="AP1242" s="33"/>
      <c r="AQ1242" s="33"/>
      <c r="AR1242" s="33"/>
      <c r="AS1242" s="33"/>
      <c r="AT1242" s="33"/>
      <c r="AU1242" s="33"/>
      <c r="AV1242" s="33"/>
      <c r="AW1242" s="33"/>
      <c r="AX1242" s="33"/>
      <c r="AY1242" s="33"/>
      <c r="AZ1242" s="33"/>
      <c r="BA1242" s="33"/>
      <c r="BB1242" s="33"/>
      <c r="BC1242" s="33"/>
      <c r="BD1242" s="33"/>
      <c r="BE1242" s="33"/>
      <c r="BF1242" s="33"/>
      <c r="BG1242" s="33"/>
      <c r="BH1242" s="33"/>
      <c r="BI1242" s="33"/>
      <c r="BJ1242" s="33"/>
      <c r="BK1242" s="33"/>
      <c r="BL1242" s="33"/>
      <c r="BM1242" s="33"/>
      <c r="BN1242" s="33"/>
      <c r="BO1242" s="33"/>
      <c r="BP1242" s="33"/>
      <c r="BQ1242" s="33"/>
      <c r="BR1242" s="33"/>
      <c r="BS1242" s="33"/>
      <c r="BT1242" s="33"/>
      <c r="BU1242" s="33"/>
      <c r="BV1242" s="33"/>
      <c r="BW1242" s="33"/>
      <c r="BX1242" s="33"/>
      <c r="BY1242" s="33"/>
      <c r="BZ1242" s="33"/>
      <c r="CA1242" s="33"/>
      <c r="CB1242" s="33"/>
      <c r="CC1242" s="33"/>
      <c r="CD1242" s="33"/>
      <c r="CE1242" s="33"/>
      <c r="CF1242" s="33"/>
      <c r="CG1242" s="33"/>
      <c r="CH1242" s="33"/>
      <c r="CI1242" s="33"/>
      <c r="CJ1242" s="33"/>
      <c r="CK1242" s="33"/>
      <c r="CL1242" s="33"/>
      <c r="CM1242" s="33"/>
      <c r="CN1242" s="33"/>
      <c r="CO1242" s="33"/>
      <c r="CP1242" s="33"/>
      <c r="CQ1242" s="33"/>
      <c r="CR1242" s="33"/>
      <c r="CS1242" s="33"/>
      <c r="CT1242" s="33"/>
      <c r="CU1242" s="33"/>
      <c r="CV1242" s="33"/>
      <c r="CW1242" s="33"/>
      <c r="CX1242" s="33"/>
      <c r="CY1242" s="33"/>
      <c r="CZ1242" s="33"/>
      <c r="DA1242" s="33"/>
      <c r="DB1242" s="33"/>
      <c r="DC1242" s="33"/>
      <c r="DD1242" s="33"/>
      <c r="DE1242" s="33"/>
      <c r="DF1242" s="33"/>
      <c r="DG1242" s="33"/>
      <c r="DH1242" s="33"/>
      <c r="DI1242" s="33"/>
      <c r="DJ1242" s="33"/>
      <c r="DK1242" s="33"/>
      <c r="DL1242" s="33"/>
      <c r="DM1242" s="33"/>
      <c r="DN1242" s="33"/>
      <c r="DO1242" s="33"/>
      <c r="DP1242" s="33"/>
      <c r="DQ1242" s="33"/>
      <c r="DR1242" s="33"/>
      <c r="DS1242" s="33"/>
      <c r="DT1242" s="33"/>
      <c r="DU1242" s="33"/>
      <c r="DV1242" s="33"/>
      <c r="DW1242" s="33"/>
      <c r="DX1242" s="33"/>
      <c r="DY1242" s="33"/>
      <c r="DZ1242" s="33"/>
      <c r="EA1242" s="33"/>
      <c r="EB1242" s="33"/>
      <c r="EC1242" s="33"/>
      <c r="ED1242" s="33"/>
      <c r="EE1242" s="33"/>
      <c r="EF1242" s="33"/>
      <c r="EG1242" s="33"/>
      <c r="EH1242" s="33"/>
      <c r="EI1242" s="33"/>
      <c r="EJ1242" s="33"/>
      <c r="EK1242" s="33"/>
      <c r="EL1242" s="33"/>
      <c r="EM1242" s="33"/>
      <c r="EN1242" s="33"/>
      <c r="EO1242" s="33"/>
      <c r="EP1242" s="33"/>
      <c r="EQ1242" s="33"/>
      <c r="ER1242" s="33"/>
      <c r="ES1242" s="33"/>
      <c r="ET1242" s="33"/>
      <c r="EU1242" s="33"/>
      <c r="EV1242" s="33"/>
      <c r="EW1242" s="33"/>
      <c r="EX1242" s="33"/>
      <c r="EY1242" s="33"/>
      <c r="EZ1242" s="33"/>
      <c r="FA1242" s="33"/>
      <c r="FB1242" s="33"/>
      <c r="FC1242" s="33"/>
      <c r="FD1242" s="33"/>
      <c r="FE1242" s="33"/>
      <c r="FF1242" s="33"/>
      <c r="FG1242" s="33"/>
      <c r="FH1242" s="33"/>
      <c r="FI1242" s="33"/>
      <c r="FJ1242" s="33"/>
      <c r="FK1242" s="33"/>
      <c r="FL1242" s="33"/>
      <c r="FM1242" s="33"/>
      <c r="FN1242" s="33"/>
      <c r="FO1242" s="33"/>
      <c r="FP1242" s="33"/>
      <c r="FQ1242" s="33"/>
      <c r="FR1242" s="33"/>
      <c r="FS1242" s="33"/>
      <c r="FT1242" s="33"/>
      <c r="FU1242" s="33"/>
      <c r="FV1242" s="33"/>
      <c r="FW1242" s="33"/>
      <c r="FX1242" s="33"/>
      <c r="FY1242" s="33"/>
      <c r="FZ1242" s="33"/>
      <c r="GA1242" s="33"/>
      <c r="GB1242" s="33"/>
      <c r="GC1242" s="33"/>
      <c r="GD1242" s="33"/>
      <c r="GE1242" s="33"/>
      <c r="GF1242" s="33"/>
      <c r="GG1242" s="33"/>
      <c r="GH1242" s="33"/>
      <c r="GI1242" s="33"/>
      <c r="GJ1242" s="33"/>
      <c r="GK1242" s="33"/>
      <c r="GL1242" s="33"/>
      <c r="GM1242" s="33"/>
      <c r="GN1242" s="33"/>
      <c r="GO1242" s="33"/>
      <c r="GP1242" s="33"/>
      <c r="GQ1242" s="33"/>
      <c r="GR1242" s="33"/>
      <c r="GS1242" s="33"/>
      <c r="GT1242" s="33"/>
      <c r="GU1242" s="33"/>
      <c r="GV1242" s="33"/>
      <c r="GW1242" s="33"/>
      <c r="GX1242" s="33"/>
      <c r="GY1242" s="33"/>
      <c r="GZ1242" s="33"/>
      <c r="HA1242" s="33"/>
      <c r="HB1242" s="33"/>
      <c r="HC1242" s="33"/>
      <c r="HD1242" s="33"/>
      <c r="HE1242" s="33"/>
      <c r="HF1242" s="33"/>
      <c r="HG1242" s="33"/>
      <c r="HH1242" s="33"/>
      <c r="HI1242" s="33"/>
      <c r="HJ1242" s="33"/>
      <c r="HK1242" s="33"/>
      <c r="HL1242" s="33"/>
      <c r="HM1242" s="33"/>
      <c r="HN1242" s="33"/>
      <c r="HO1242" s="33"/>
      <c r="HP1242" s="33"/>
      <c r="HQ1242" s="33"/>
      <c r="HR1242" s="33"/>
      <c r="HS1242" s="33"/>
      <c r="HT1242" s="33"/>
      <c r="HU1242" s="33"/>
      <c r="HV1242" s="33"/>
      <c r="HW1242" s="33"/>
      <c r="HX1242" s="33"/>
      <c r="HY1242" s="33"/>
      <c r="HZ1242" s="33"/>
      <c r="IA1242" s="33"/>
      <c r="IB1242" s="33"/>
      <c r="IC1242" s="33"/>
      <c r="ID1242" s="33"/>
      <c r="IE1242" s="33"/>
      <c r="IF1242" s="33"/>
      <c r="IG1242" s="33"/>
      <c r="IH1242" s="33"/>
      <c r="II1242" s="33"/>
      <c r="IJ1242" s="33"/>
      <c r="IK1242" s="33"/>
      <c r="IL1242" s="33"/>
      <c r="IM1242" s="33"/>
      <c r="IN1242" s="33"/>
      <c r="IO1242" s="33"/>
      <c r="IP1242" s="33"/>
      <c r="IQ1242" s="33"/>
      <c r="IR1242" s="33"/>
      <c r="IS1242" s="33"/>
      <c r="IT1242" s="33"/>
      <c r="IU1242" s="33"/>
      <c r="IV1242" s="33"/>
    </row>
    <row r="1243" spans="1:256">
      <c r="A1243" s="123"/>
      <c r="B1243" s="175"/>
      <c r="C1243" s="198"/>
      <c r="D1243" s="125"/>
      <c r="E1243" s="124"/>
      <c r="F1243" s="124"/>
      <c r="G1243" s="192"/>
      <c r="H1243" s="126"/>
      <c r="I1243" s="192"/>
      <c r="J1243" s="123"/>
      <c r="K1243" s="125"/>
      <c r="L1243" s="127"/>
      <c r="M1243" s="127"/>
      <c r="N1243" s="127"/>
      <c r="O1243" s="127"/>
      <c r="P1243" s="127"/>
      <c r="Q1243" s="127"/>
      <c r="R1243" s="127"/>
      <c r="S1243" s="127"/>
      <c r="T1243" s="127"/>
      <c r="U1243" s="127"/>
      <c r="V1243" s="127"/>
      <c r="W1243" s="127"/>
      <c r="X1243" s="33"/>
      <c r="Y1243" s="33"/>
      <c r="Z1243" s="33"/>
      <c r="AA1243" s="33"/>
      <c r="AB1243" s="33"/>
      <c r="AC1243" s="33"/>
      <c r="AD1243" s="33"/>
      <c r="AE1243" s="33"/>
      <c r="AF1243" s="33"/>
      <c r="AG1243" s="33"/>
      <c r="AH1243" s="33"/>
      <c r="AI1243" s="33"/>
      <c r="AJ1243" s="33"/>
      <c r="AK1243" s="33"/>
      <c r="AL1243" s="33"/>
      <c r="AM1243" s="33"/>
      <c r="AN1243" s="33"/>
      <c r="AO1243" s="33"/>
      <c r="AP1243" s="33"/>
      <c r="AQ1243" s="33"/>
      <c r="AR1243" s="33"/>
      <c r="AS1243" s="33"/>
      <c r="AT1243" s="33"/>
      <c r="AU1243" s="33"/>
      <c r="AV1243" s="33"/>
      <c r="AW1243" s="33"/>
      <c r="AX1243" s="33"/>
      <c r="AY1243" s="33"/>
      <c r="AZ1243" s="33"/>
      <c r="BA1243" s="33"/>
      <c r="BB1243" s="33"/>
      <c r="BC1243" s="33"/>
      <c r="BD1243" s="33"/>
      <c r="BE1243" s="33"/>
      <c r="BF1243" s="33"/>
      <c r="BG1243" s="33"/>
      <c r="BH1243" s="33"/>
      <c r="BI1243" s="33"/>
      <c r="BJ1243" s="33"/>
      <c r="BK1243" s="33"/>
      <c r="BL1243" s="33"/>
      <c r="BM1243" s="33"/>
      <c r="BN1243" s="33"/>
      <c r="BO1243" s="33"/>
      <c r="BP1243" s="33"/>
      <c r="BQ1243" s="33"/>
      <c r="BR1243" s="33"/>
      <c r="BS1243" s="33"/>
      <c r="BT1243" s="33"/>
      <c r="BU1243" s="33"/>
      <c r="BV1243" s="33"/>
      <c r="BW1243" s="33"/>
      <c r="BX1243" s="33"/>
      <c r="BY1243" s="33"/>
      <c r="BZ1243" s="33"/>
      <c r="CA1243" s="33"/>
      <c r="CB1243" s="33"/>
      <c r="CC1243" s="33"/>
      <c r="CD1243" s="33"/>
      <c r="CE1243" s="33"/>
      <c r="CF1243" s="33"/>
      <c r="CG1243" s="33"/>
      <c r="CH1243" s="33"/>
      <c r="CI1243" s="33"/>
      <c r="CJ1243" s="33"/>
      <c r="CK1243" s="33"/>
      <c r="CL1243" s="33"/>
      <c r="CM1243" s="33"/>
      <c r="CN1243" s="33"/>
      <c r="CO1243" s="33"/>
      <c r="CP1243" s="33"/>
      <c r="CQ1243" s="33"/>
      <c r="CR1243" s="33"/>
      <c r="CS1243" s="33"/>
      <c r="CT1243" s="33"/>
      <c r="CU1243" s="33"/>
      <c r="CV1243" s="33"/>
      <c r="CW1243" s="33"/>
      <c r="CX1243" s="33"/>
      <c r="CY1243" s="33"/>
      <c r="CZ1243" s="33"/>
      <c r="DA1243" s="33"/>
      <c r="DB1243" s="33"/>
      <c r="DC1243" s="33"/>
      <c r="DD1243" s="33"/>
      <c r="DE1243" s="33"/>
      <c r="DF1243" s="33"/>
      <c r="DG1243" s="33"/>
      <c r="DH1243" s="33"/>
      <c r="DI1243" s="33"/>
      <c r="DJ1243" s="33"/>
      <c r="DK1243" s="33"/>
      <c r="DL1243" s="33"/>
      <c r="DM1243" s="33"/>
      <c r="DN1243" s="33"/>
      <c r="DO1243" s="33"/>
      <c r="DP1243" s="33"/>
      <c r="DQ1243" s="33"/>
      <c r="DR1243" s="33"/>
      <c r="DS1243" s="33"/>
      <c r="DT1243" s="33"/>
      <c r="DU1243" s="33"/>
      <c r="DV1243" s="33"/>
      <c r="DW1243" s="33"/>
      <c r="DX1243" s="33"/>
      <c r="DY1243" s="33"/>
      <c r="DZ1243" s="33"/>
      <c r="EA1243" s="33"/>
      <c r="EB1243" s="33"/>
      <c r="EC1243" s="33"/>
      <c r="ED1243" s="33"/>
      <c r="EE1243" s="33"/>
      <c r="EF1243" s="33"/>
      <c r="EG1243" s="33"/>
      <c r="EH1243" s="33"/>
      <c r="EI1243" s="33"/>
      <c r="EJ1243" s="33"/>
      <c r="EK1243" s="33"/>
      <c r="EL1243" s="33"/>
      <c r="EM1243" s="33"/>
      <c r="EN1243" s="33"/>
      <c r="EO1243" s="33"/>
      <c r="EP1243" s="33"/>
      <c r="EQ1243" s="33"/>
      <c r="ER1243" s="33"/>
      <c r="ES1243" s="33"/>
      <c r="ET1243" s="33"/>
      <c r="EU1243" s="33"/>
      <c r="EV1243" s="33"/>
      <c r="EW1243" s="33"/>
      <c r="EX1243" s="33"/>
      <c r="EY1243" s="33"/>
      <c r="EZ1243" s="33"/>
      <c r="FA1243" s="33"/>
      <c r="FB1243" s="33"/>
      <c r="FC1243" s="33"/>
      <c r="FD1243" s="33"/>
      <c r="FE1243" s="33"/>
      <c r="FF1243" s="33"/>
      <c r="FG1243" s="33"/>
      <c r="FH1243" s="33"/>
      <c r="FI1243" s="33"/>
      <c r="FJ1243" s="33"/>
      <c r="FK1243" s="33"/>
      <c r="FL1243" s="33"/>
      <c r="FM1243" s="33"/>
      <c r="FN1243" s="33"/>
      <c r="FO1243" s="33"/>
      <c r="FP1243" s="33"/>
      <c r="FQ1243" s="33"/>
      <c r="FR1243" s="33"/>
      <c r="FS1243" s="33"/>
      <c r="FT1243" s="33"/>
      <c r="FU1243" s="33"/>
      <c r="FV1243" s="33"/>
      <c r="FW1243" s="33"/>
      <c r="FX1243" s="33"/>
      <c r="FY1243" s="33"/>
      <c r="FZ1243" s="33"/>
      <c r="GA1243" s="33"/>
      <c r="GB1243" s="33"/>
      <c r="GC1243" s="33"/>
      <c r="GD1243" s="33"/>
      <c r="GE1243" s="33"/>
      <c r="GF1243" s="33"/>
      <c r="GG1243" s="33"/>
      <c r="GH1243" s="33"/>
      <c r="GI1243" s="33"/>
      <c r="GJ1243" s="33"/>
      <c r="GK1243" s="33"/>
      <c r="GL1243" s="33"/>
      <c r="GM1243" s="33"/>
      <c r="GN1243" s="33"/>
      <c r="GO1243" s="33"/>
      <c r="GP1243" s="33"/>
      <c r="GQ1243" s="33"/>
      <c r="GR1243" s="33"/>
      <c r="GS1243" s="33"/>
      <c r="GT1243" s="33"/>
      <c r="GU1243" s="33"/>
      <c r="GV1243" s="33"/>
      <c r="GW1243" s="33"/>
      <c r="GX1243" s="33"/>
      <c r="GY1243" s="33"/>
      <c r="GZ1243" s="33"/>
      <c r="HA1243" s="33"/>
      <c r="HB1243" s="33"/>
      <c r="HC1243" s="33"/>
      <c r="HD1243" s="33"/>
      <c r="HE1243" s="33"/>
      <c r="HF1243" s="33"/>
      <c r="HG1243" s="33"/>
      <c r="HH1243" s="33"/>
      <c r="HI1243" s="33"/>
      <c r="HJ1243" s="33"/>
      <c r="HK1243" s="33"/>
      <c r="HL1243" s="33"/>
      <c r="HM1243" s="33"/>
      <c r="HN1243" s="33"/>
      <c r="HO1243" s="33"/>
      <c r="HP1243" s="33"/>
      <c r="HQ1243" s="33"/>
      <c r="HR1243" s="33"/>
      <c r="HS1243" s="33"/>
      <c r="HT1243" s="33"/>
      <c r="HU1243" s="33"/>
      <c r="HV1243" s="33"/>
      <c r="HW1243" s="33"/>
      <c r="HX1243" s="33"/>
      <c r="HY1243" s="33"/>
      <c r="HZ1243" s="33"/>
      <c r="IA1243" s="33"/>
      <c r="IB1243" s="33"/>
      <c r="IC1243" s="33"/>
      <c r="ID1243" s="33"/>
      <c r="IE1243" s="33"/>
      <c r="IF1243" s="33"/>
      <c r="IG1243" s="33"/>
      <c r="IH1243" s="33"/>
      <c r="II1243" s="33"/>
      <c r="IJ1243" s="33"/>
      <c r="IK1243" s="33"/>
      <c r="IL1243" s="33"/>
      <c r="IM1243" s="33"/>
      <c r="IN1243" s="33"/>
      <c r="IO1243" s="33"/>
      <c r="IP1243" s="33"/>
      <c r="IQ1243" s="33"/>
      <c r="IR1243" s="33"/>
      <c r="IS1243" s="33"/>
      <c r="IT1243" s="33"/>
      <c r="IU1243" s="33"/>
      <c r="IV1243" s="33"/>
    </row>
    <row r="1244" spans="1:256">
      <c r="A1244" s="123"/>
      <c r="B1244" s="175"/>
      <c r="C1244" s="198"/>
      <c r="D1244" s="125"/>
      <c r="E1244" s="124"/>
      <c r="F1244" s="124"/>
      <c r="G1244" s="192"/>
      <c r="H1244" s="126"/>
      <c r="I1244" s="192"/>
      <c r="J1244" s="123"/>
      <c r="K1244" s="125"/>
      <c r="L1244" s="127"/>
      <c r="M1244" s="127"/>
      <c r="N1244" s="127"/>
      <c r="O1244" s="127"/>
      <c r="P1244" s="127"/>
      <c r="Q1244" s="127"/>
      <c r="R1244" s="127"/>
      <c r="S1244" s="127"/>
      <c r="T1244" s="127"/>
      <c r="U1244" s="127"/>
      <c r="V1244" s="127"/>
      <c r="W1244" s="127"/>
      <c r="X1244" s="33"/>
      <c r="Y1244" s="33"/>
      <c r="Z1244" s="33"/>
      <c r="AA1244" s="33"/>
      <c r="AB1244" s="33"/>
      <c r="AC1244" s="33"/>
      <c r="AD1244" s="33"/>
      <c r="AE1244" s="33"/>
      <c r="AF1244" s="33"/>
      <c r="AG1244" s="33"/>
      <c r="AH1244" s="33"/>
      <c r="AI1244" s="33"/>
      <c r="AJ1244" s="33"/>
      <c r="AK1244" s="33"/>
      <c r="AL1244" s="33"/>
      <c r="AM1244" s="33"/>
      <c r="AN1244" s="33"/>
      <c r="AO1244" s="33"/>
      <c r="AP1244" s="33"/>
      <c r="AQ1244" s="33"/>
      <c r="AR1244" s="33"/>
      <c r="AS1244" s="33"/>
      <c r="AT1244" s="33"/>
      <c r="AU1244" s="33"/>
      <c r="AV1244" s="33"/>
      <c r="AW1244" s="33"/>
      <c r="AX1244" s="33"/>
      <c r="AY1244" s="33"/>
      <c r="AZ1244" s="33"/>
      <c r="BA1244" s="33"/>
      <c r="BB1244" s="33"/>
      <c r="BC1244" s="33"/>
      <c r="BD1244" s="33"/>
      <c r="BE1244" s="33"/>
      <c r="BF1244" s="33"/>
      <c r="BG1244" s="33"/>
      <c r="BH1244" s="33"/>
      <c r="BI1244" s="33"/>
      <c r="BJ1244" s="33"/>
      <c r="BK1244" s="33"/>
      <c r="BL1244" s="33"/>
      <c r="BM1244" s="33"/>
      <c r="BN1244" s="33"/>
      <c r="BO1244" s="33"/>
      <c r="BP1244" s="33"/>
      <c r="BQ1244" s="33"/>
      <c r="BR1244" s="33"/>
      <c r="BS1244" s="33"/>
      <c r="BT1244" s="33"/>
      <c r="BU1244" s="33"/>
      <c r="BV1244" s="33"/>
      <c r="BW1244" s="33"/>
      <c r="BX1244" s="33"/>
      <c r="BY1244" s="33"/>
      <c r="BZ1244" s="33"/>
      <c r="CA1244" s="33"/>
      <c r="CB1244" s="33"/>
      <c r="CC1244" s="33"/>
      <c r="CD1244" s="33"/>
      <c r="CE1244" s="33"/>
      <c r="CF1244" s="33"/>
      <c r="CG1244" s="33"/>
      <c r="CH1244" s="33"/>
      <c r="CI1244" s="33"/>
      <c r="CJ1244" s="33"/>
      <c r="CK1244" s="33"/>
      <c r="CL1244" s="33"/>
      <c r="CM1244" s="33"/>
      <c r="CN1244" s="33"/>
      <c r="CO1244" s="33"/>
      <c r="CP1244" s="33"/>
      <c r="CQ1244" s="33"/>
      <c r="CR1244" s="33"/>
      <c r="CS1244" s="33"/>
      <c r="CT1244" s="33"/>
      <c r="CU1244" s="33"/>
      <c r="CV1244" s="33"/>
      <c r="CW1244" s="33"/>
      <c r="CX1244" s="33"/>
      <c r="CY1244" s="33"/>
      <c r="CZ1244" s="33"/>
      <c r="DA1244" s="33"/>
      <c r="DB1244" s="33"/>
      <c r="DC1244" s="33"/>
      <c r="DD1244" s="33"/>
      <c r="DE1244" s="33"/>
      <c r="DF1244" s="33"/>
      <c r="DG1244" s="33"/>
      <c r="DH1244" s="33"/>
      <c r="DI1244" s="33"/>
      <c r="DJ1244" s="33"/>
      <c r="DK1244" s="33"/>
      <c r="DL1244" s="33"/>
      <c r="DM1244" s="33"/>
      <c r="DN1244" s="33"/>
      <c r="DO1244" s="33"/>
      <c r="DP1244" s="33"/>
      <c r="DQ1244" s="33"/>
      <c r="DR1244" s="33"/>
      <c r="DS1244" s="33"/>
      <c r="DT1244" s="33"/>
      <c r="DU1244" s="33"/>
      <c r="DV1244" s="33"/>
      <c r="DW1244" s="33"/>
      <c r="DX1244" s="33"/>
      <c r="DY1244" s="33"/>
      <c r="DZ1244" s="33"/>
      <c r="EA1244" s="33"/>
      <c r="EB1244" s="33"/>
      <c r="EC1244" s="33"/>
      <c r="ED1244" s="33"/>
      <c r="EE1244" s="33"/>
      <c r="EF1244" s="33"/>
      <c r="EG1244" s="33"/>
      <c r="EH1244" s="33"/>
      <c r="EI1244" s="33"/>
      <c r="EJ1244" s="33"/>
      <c r="EK1244" s="33"/>
      <c r="EL1244" s="33"/>
      <c r="EM1244" s="33"/>
      <c r="EN1244" s="33"/>
      <c r="EO1244" s="33"/>
      <c r="EP1244" s="33"/>
      <c r="EQ1244" s="33"/>
      <c r="ER1244" s="33"/>
      <c r="ES1244" s="33"/>
      <c r="ET1244" s="33"/>
      <c r="EU1244" s="33"/>
      <c r="EV1244" s="33"/>
      <c r="EW1244" s="33"/>
      <c r="EX1244" s="33"/>
      <c r="EY1244" s="33"/>
      <c r="EZ1244" s="33"/>
      <c r="FA1244" s="33"/>
      <c r="FB1244" s="33"/>
      <c r="FC1244" s="33"/>
      <c r="FD1244" s="33"/>
      <c r="FE1244" s="33"/>
      <c r="FF1244" s="33"/>
      <c r="FG1244" s="33"/>
      <c r="FH1244" s="33"/>
      <c r="FI1244" s="33"/>
      <c r="FJ1244" s="33"/>
      <c r="FK1244" s="33"/>
      <c r="FL1244" s="33"/>
      <c r="FM1244" s="33"/>
      <c r="FN1244" s="33"/>
      <c r="FO1244" s="33"/>
      <c r="FP1244" s="33"/>
      <c r="FQ1244" s="33"/>
      <c r="FR1244" s="33"/>
      <c r="FS1244" s="33"/>
      <c r="FT1244" s="33"/>
      <c r="FU1244" s="33"/>
      <c r="FV1244" s="33"/>
      <c r="FW1244" s="33"/>
      <c r="FX1244" s="33"/>
      <c r="FY1244" s="33"/>
      <c r="FZ1244" s="33"/>
      <c r="GA1244" s="33"/>
      <c r="GB1244" s="33"/>
      <c r="GC1244" s="33"/>
      <c r="GD1244" s="33"/>
      <c r="GE1244" s="33"/>
      <c r="GF1244" s="33"/>
      <c r="GG1244" s="33"/>
      <c r="GH1244" s="33"/>
      <c r="GI1244" s="33"/>
      <c r="GJ1244" s="33"/>
      <c r="GK1244" s="33"/>
      <c r="GL1244" s="33"/>
      <c r="GM1244" s="33"/>
      <c r="GN1244" s="33"/>
      <c r="GO1244" s="33"/>
      <c r="GP1244" s="33"/>
      <c r="GQ1244" s="33"/>
      <c r="GR1244" s="33"/>
      <c r="GS1244" s="33"/>
      <c r="GT1244" s="33"/>
      <c r="GU1244" s="33"/>
      <c r="GV1244" s="33"/>
      <c r="GW1244" s="33"/>
      <c r="GX1244" s="33"/>
      <c r="GY1244" s="33"/>
      <c r="GZ1244" s="33"/>
      <c r="HA1244" s="33"/>
      <c r="HB1244" s="33"/>
      <c r="HC1244" s="33"/>
      <c r="HD1244" s="33"/>
      <c r="HE1244" s="33"/>
      <c r="HF1244" s="33"/>
      <c r="HG1244" s="33"/>
      <c r="HH1244" s="33"/>
      <c r="HI1244" s="33"/>
      <c r="HJ1244" s="33"/>
      <c r="HK1244" s="33"/>
      <c r="HL1244" s="33"/>
      <c r="HM1244" s="33"/>
      <c r="HN1244" s="33"/>
      <c r="HO1244" s="33"/>
      <c r="HP1244" s="33"/>
      <c r="HQ1244" s="33"/>
      <c r="HR1244" s="33"/>
      <c r="HS1244" s="33"/>
      <c r="HT1244" s="33"/>
      <c r="HU1244" s="33"/>
      <c r="HV1244" s="33"/>
      <c r="HW1244" s="33"/>
      <c r="HX1244" s="33"/>
      <c r="HY1244" s="33"/>
      <c r="HZ1244" s="33"/>
      <c r="IA1244" s="33"/>
      <c r="IB1244" s="33"/>
      <c r="IC1244" s="33"/>
      <c r="ID1244" s="33"/>
      <c r="IE1244" s="33"/>
      <c r="IF1244" s="33"/>
      <c r="IG1244" s="33"/>
      <c r="IH1244" s="33"/>
      <c r="II1244" s="33"/>
      <c r="IJ1244" s="33"/>
      <c r="IK1244" s="33"/>
      <c r="IL1244" s="33"/>
      <c r="IM1244" s="33"/>
      <c r="IN1244" s="33"/>
      <c r="IO1244" s="33"/>
      <c r="IP1244" s="33"/>
      <c r="IQ1244" s="33"/>
      <c r="IR1244" s="33"/>
      <c r="IS1244" s="33"/>
      <c r="IT1244" s="33"/>
      <c r="IU1244" s="33"/>
      <c r="IV1244" s="33"/>
    </row>
    <row r="1245" spans="1:256">
      <c r="A1245" s="123"/>
      <c r="B1245" s="175"/>
      <c r="C1245" s="198"/>
      <c r="D1245" s="125"/>
      <c r="E1245" s="124"/>
      <c r="F1245" s="124"/>
      <c r="G1245" s="192"/>
      <c r="H1245" s="126"/>
      <c r="I1245" s="192"/>
      <c r="J1245" s="123"/>
      <c r="K1245" s="125"/>
      <c r="L1245" s="127"/>
      <c r="M1245" s="127"/>
      <c r="N1245" s="127"/>
      <c r="O1245" s="127"/>
      <c r="P1245" s="127"/>
      <c r="Q1245" s="127"/>
      <c r="R1245" s="127"/>
      <c r="S1245" s="127"/>
      <c r="T1245" s="127"/>
      <c r="U1245" s="127"/>
      <c r="V1245" s="127"/>
      <c r="W1245" s="127"/>
      <c r="X1245" s="33"/>
      <c r="Y1245" s="33"/>
      <c r="Z1245" s="33"/>
      <c r="AA1245" s="33"/>
      <c r="AB1245" s="33"/>
      <c r="AC1245" s="33"/>
      <c r="AD1245" s="33"/>
      <c r="AE1245" s="33"/>
      <c r="AF1245" s="33"/>
      <c r="AG1245" s="33"/>
      <c r="AH1245" s="33"/>
      <c r="AI1245" s="33"/>
      <c r="AJ1245" s="33"/>
      <c r="AK1245" s="33"/>
      <c r="AL1245" s="33"/>
      <c r="AM1245" s="33"/>
      <c r="AN1245" s="33"/>
      <c r="AO1245" s="33"/>
      <c r="AP1245" s="33"/>
      <c r="AQ1245" s="33"/>
      <c r="AR1245" s="33"/>
      <c r="AS1245" s="33"/>
      <c r="AT1245" s="33"/>
      <c r="AU1245" s="33"/>
      <c r="AV1245" s="33"/>
      <c r="AW1245" s="33"/>
      <c r="AX1245" s="33"/>
      <c r="AY1245" s="33"/>
      <c r="AZ1245" s="33"/>
      <c r="BA1245" s="33"/>
      <c r="BB1245" s="33"/>
      <c r="BC1245" s="33"/>
      <c r="BD1245" s="33"/>
      <c r="BE1245" s="33"/>
      <c r="BF1245" s="33"/>
      <c r="BG1245" s="33"/>
      <c r="BH1245" s="33"/>
      <c r="BI1245" s="33"/>
      <c r="BJ1245" s="33"/>
      <c r="BK1245" s="33"/>
      <c r="BL1245" s="33"/>
      <c r="BM1245" s="33"/>
      <c r="BN1245" s="33"/>
      <c r="BO1245" s="33"/>
      <c r="BP1245" s="33"/>
      <c r="BQ1245" s="33"/>
      <c r="BR1245" s="33"/>
      <c r="BS1245" s="33"/>
      <c r="BT1245" s="33"/>
      <c r="BU1245" s="33"/>
      <c r="BV1245" s="33"/>
      <c r="BW1245" s="33"/>
      <c r="BX1245" s="33"/>
      <c r="BY1245" s="33"/>
      <c r="BZ1245" s="33"/>
      <c r="CA1245" s="33"/>
      <c r="CB1245" s="33"/>
      <c r="CC1245" s="33"/>
      <c r="CD1245" s="33"/>
      <c r="CE1245" s="33"/>
      <c r="CF1245" s="33"/>
      <c r="CG1245" s="33"/>
      <c r="CH1245" s="33"/>
      <c r="CI1245" s="33"/>
      <c r="CJ1245" s="33"/>
      <c r="CK1245" s="33"/>
      <c r="CL1245" s="33"/>
      <c r="CM1245" s="33"/>
      <c r="CN1245" s="33"/>
      <c r="CO1245" s="33"/>
      <c r="CP1245" s="33"/>
      <c r="CQ1245" s="33"/>
      <c r="CR1245" s="33"/>
      <c r="CS1245" s="33"/>
      <c r="CT1245" s="33"/>
      <c r="CU1245" s="33"/>
      <c r="CV1245" s="33"/>
      <c r="CW1245" s="33"/>
      <c r="CX1245" s="33"/>
      <c r="CY1245" s="33"/>
      <c r="CZ1245" s="33"/>
      <c r="DA1245" s="33"/>
      <c r="DB1245" s="33"/>
      <c r="DC1245" s="33"/>
      <c r="DD1245" s="33"/>
      <c r="DE1245" s="33"/>
      <c r="DF1245" s="33"/>
      <c r="DG1245" s="33"/>
      <c r="DH1245" s="33"/>
      <c r="DI1245" s="33"/>
      <c r="DJ1245" s="33"/>
      <c r="DK1245" s="33"/>
      <c r="DL1245" s="33"/>
      <c r="DM1245" s="33"/>
      <c r="DN1245" s="33"/>
      <c r="DO1245" s="33"/>
      <c r="DP1245" s="33"/>
      <c r="DQ1245" s="33"/>
      <c r="DR1245" s="33"/>
      <c r="DS1245" s="33"/>
      <c r="DT1245" s="33"/>
      <c r="DU1245" s="33"/>
      <c r="DV1245" s="33"/>
      <c r="DW1245" s="33"/>
      <c r="DX1245" s="33"/>
      <c r="DY1245" s="33"/>
      <c r="DZ1245" s="33"/>
      <c r="EA1245" s="33"/>
      <c r="EB1245" s="33"/>
      <c r="EC1245" s="33"/>
      <c r="ED1245" s="33"/>
      <c r="EE1245" s="33"/>
      <c r="EF1245" s="33"/>
      <c r="EG1245" s="33"/>
      <c r="EH1245" s="33"/>
      <c r="EI1245" s="33"/>
      <c r="EJ1245" s="33"/>
      <c r="EK1245" s="33"/>
      <c r="EL1245" s="33"/>
      <c r="EM1245" s="33"/>
      <c r="EN1245" s="33"/>
      <c r="EO1245" s="33"/>
      <c r="EP1245" s="33"/>
      <c r="EQ1245" s="33"/>
      <c r="ER1245" s="33"/>
      <c r="ES1245" s="33"/>
      <c r="ET1245" s="33"/>
      <c r="EU1245" s="33"/>
      <c r="EV1245" s="33"/>
      <c r="EW1245" s="33"/>
      <c r="EX1245" s="33"/>
      <c r="EY1245" s="33"/>
      <c r="EZ1245" s="33"/>
      <c r="FA1245" s="33"/>
      <c r="FB1245" s="33"/>
      <c r="FC1245" s="33"/>
      <c r="FD1245" s="33"/>
      <c r="FE1245" s="33"/>
      <c r="FF1245" s="33"/>
      <c r="FG1245" s="33"/>
      <c r="FH1245" s="33"/>
      <c r="FI1245" s="33"/>
      <c r="FJ1245" s="33"/>
      <c r="FK1245" s="33"/>
      <c r="FL1245" s="33"/>
      <c r="FM1245" s="33"/>
      <c r="FN1245" s="33"/>
      <c r="FO1245" s="33"/>
      <c r="FP1245" s="33"/>
      <c r="FQ1245" s="33"/>
      <c r="FR1245" s="33"/>
      <c r="FS1245" s="33"/>
      <c r="FT1245" s="33"/>
      <c r="FU1245" s="33"/>
      <c r="FV1245" s="33"/>
      <c r="FW1245" s="33"/>
      <c r="FX1245" s="33"/>
      <c r="FY1245" s="33"/>
      <c r="FZ1245" s="33"/>
      <c r="GA1245" s="33"/>
      <c r="GB1245" s="33"/>
      <c r="GC1245" s="33"/>
      <c r="GD1245" s="33"/>
      <c r="GE1245" s="33"/>
      <c r="GF1245" s="33"/>
      <c r="GG1245" s="33"/>
      <c r="GH1245" s="33"/>
      <c r="GI1245" s="33"/>
      <c r="GJ1245" s="33"/>
      <c r="GK1245" s="33"/>
      <c r="GL1245" s="33"/>
      <c r="GM1245" s="33"/>
      <c r="GN1245" s="33"/>
      <c r="GO1245" s="33"/>
      <c r="GP1245" s="33"/>
      <c r="GQ1245" s="33"/>
      <c r="GR1245" s="33"/>
      <c r="GS1245" s="33"/>
      <c r="GT1245" s="33"/>
      <c r="GU1245" s="33"/>
      <c r="GV1245" s="33"/>
      <c r="GW1245" s="33"/>
      <c r="GX1245" s="33"/>
      <c r="GY1245" s="33"/>
      <c r="GZ1245" s="33"/>
      <c r="HA1245" s="33"/>
      <c r="HB1245" s="33"/>
      <c r="HC1245" s="33"/>
      <c r="HD1245" s="33"/>
      <c r="HE1245" s="33"/>
      <c r="HF1245" s="33"/>
      <c r="HG1245" s="33"/>
      <c r="HH1245" s="33"/>
      <c r="HI1245" s="33"/>
      <c r="HJ1245" s="33"/>
      <c r="HK1245" s="33"/>
      <c r="HL1245" s="33"/>
      <c r="HM1245" s="33"/>
      <c r="HN1245" s="33"/>
      <c r="HO1245" s="33"/>
      <c r="HP1245" s="33"/>
      <c r="HQ1245" s="33"/>
      <c r="HR1245" s="33"/>
      <c r="HS1245" s="33"/>
      <c r="HT1245" s="33"/>
      <c r="HU1245" s="33"/>
      <c r="HV1245" s="33"/>
      <c r="HW1245" s="33"/>
      <c r="HX1245" s="33"/>
      <c r="HY1245" s="33"/>
      <c r="HZ1245" s="33"/>
      <c r="IA1245" s="33"/>
      <c r="IB1245" s="33"/>
      <c r="IC1245" s="33"/>
      <c r="ID1245" s="33"/>
      <c r="IE1245" s="33"/>
      <c r="IF1245" s="33"/>
      <c r="IG1245" s="33"/>
      <c r="IH1245" s="33"/>
      <c r="II1245" s="33"/>
      <c r="IJ1245" s="33"/>
      <c r="IK1245" s="33"/>
      <c r="IL1245" s="33"/>
      <c r="IM1245" s="33"/>
      <c r="IN1245" s="33"/>
      <c r="IO1245" s="33"/>
      <c r="IP1245" s="33"/>
      <c r="IQ1245" s="33"/>
      <c r="IR1245" s="33"/>
      <c r="IS1245" s="33"/>
      <c r="IT1245" s="33"/>
      <c r="IU1245" s="33"/>
      <c r="IV1245" s="33"/>
    </row>
  </sheetData>
  <autoFilter ref="A13:W1231">
    <filterColumn colId="4"/>
    <filterColumn colId="5"/>
    <filterColumn colId="6"/>
  </autoFilter>
  <mergeCells count="1029">
    <mergeCell ref="K61:K62"/>
    <mergeCell ref="I322:I323"/>
    <mergeCell ref="J322:J323"/>
    <mergeCell ref="K322:K323"/>
    <mergeCell ref="B108:B109"/>
    <mergeCell ref="A131:K131"/>
    <mergeCell ref="B138:B140"/>
    <mergeCell ref="J123:J124"/>
    <mergeCell ref="I260:I262"/>
    <mergeCell ref="J260:J262"/>
    <mergeCell ref="A242:K242"/>
    <mergeCell ref="I244:I245"/>
    <mergeCell ref="J244:J245"/>
    <mergeCell ref="A259:K259"/>
    <mergeCell ref="J99:J102"/>
    <mergeCell ref="J577:J595"/>
    <mergeCell ref="A584:A591"/>
    <mergeCell ref="B584:B591"/>
    <mergeCell ref="B592:B594"/>
    <mergeCell ref="J279:J281"/>
    <mergeCell ref="K279:K281"/>
    <mergeCell ref="I286:I287"/>
    <mergeCell ref="J286:J287"/>
    <mergeCell ref="K286:K287"/>
    <mergeCell ref="A543:K543"/>
    <mergeCell ref="A545:A548"/>
    <mergeCell ref="B545:B548"/>
    <mergeCell ref="C545:C548"/>
    <mergeCell ref="I545:I553"/>
    <mergeCell ref="J545:J553"/>
    <mergeCell ref="J199:J202"/>
    <mergeCell ref="I205:I206"/>
    <mergeCell ref="A461:K461"/>
    <mergeCell ref="A462:K462"/>
    <mergeCell ref="I464:I465"/>
    <mergeCell ref="J464:J465"/>
    <mergeCell ref="K464:K465"/>
    <mergeCell ref="A426:K426"/>
    <mergeCell ref="A427:K427"/>
    <mergeCell ref="J523:J524"/>
    <mergeCell ref="K523:K524"/>
    <mergeCell ref="J526:J527"/>
    <mergeCell ref="A613:K613"/>
    <mergeCell ref="A616:K616"/>
    <mergeCell ref="A617:K617"/>
    <mergeCell ref="D625:D626"/>
    <mergeCell ref="A619:A623"/>
    <mergeCell ref="K514:K516"/>
    <mergeCell ref="B619:B623"/>
    <mergeCell ref="C619:C623"/>
    <mergeCell ref="I605:I612"/>
    <mergeCell ref="B520:K520"/>
    <mergeCell ref="A523:A524"/>
    <mergeCell ref="B523:B524"/>
    <mergeCell ref="C523:C524"/>
    <mergeCell ref="D523:D524"/>
    <mergeCell ref="I599:I602"/>
    <mergeCell ref="J599:J602"/>
    <mergeCell ref="I555:I574"/>
    <mergeCell ref="J555:J574"/>
    <mergeCell ref="A557:A566"/>
    <mergeCell ref="I531:I541"/>
    <mergeCell ref="A533:A538"/>
    <mergeCell ref="B533:B538"/>
    <mergeCell ref="A540:A541"/>
    <mergeCell ref="B540:B541"/>
    <mergeCell ref="I526:I527"/>
    <mergeCell ref="A549:A553"/>
    <mergeCell ref="B549:B553"/>
    <mergeCell ref="I523:I524"/>
    <mergeCell ref="B557:B566"/>
    <mergeCell ref="C557:C565"/>
    <mergeCell ref="A568:A574"/>
    <mergeCell ref="B568:B574"/>
    <mergeCell ref="B597:K597"/>
    <mergeCell ref="A599:A600"/>
    <mergeCell ref="B599:B600"/>
    <mergeCell ref="C599:C600"/>
    <mergeCell ref="D599:D600"/>
    <mergeCell ref="I388:I389"/>
    <mergeCell ref="J388:J389"/>
    <mergeCell ref="K388:K389"/>
    <mergeCell ref="B436:K436"/>
    <mergeCell ref="B400:K400"/>
    <mergeCell ref="I438:I440"/>
    <mergeCell ref="I214:I216"/>
    <mergeCell ref="A263:K263"/>
    <mergeCell ref="B271:B273"/>
    <mergeCell ref="B274:B277"/>
    <mergeCell ref="B278:B283"/>
    <mergeCell ref="A238:K238"/>
    <mergeCell ref="J393:J394"/>
    <mergeCell ref="K393:K394"/>
    <mergeCell ref="I396:I398"/>
    <mergeCell ref="J396:J398"/>
    <mergeCell ref="K396:K398"/>
    <mergeCell ref="J438:J440"/>
    <mergeCell ref="K438:K440"/>
    <mergeCell ref="A473:K473"/>
    <mergeCell ref="A509:K509"/>
    <mergeCell ref="A513:K513"/>
    <mergeCell ref="I225:I226"/>
    <mergeCell ref="J225:J226"/>
    <mergeCell ref="A577:A583"/>
    <mergeCell ref="B577:B583"/>
    <mergeCell ref="I577:I595"/>
    <mergeCell ref="U9:W9"/>
    <mergeCell ref="L7:L8"/>
    <mergeCell ref="M7:M8"/>
    <mergeCell ref="E6:E8"/>
    <mergeCell ref="B15:K15"/>
    <mergeCell ref="A20:K20"/>
    <mergeCell ref="B28:K28"/>
    <mergeCell ref="B30:K30"/>
    <mergeCell ref="A66:K66"/>
    <mergeCell ref="A40:K40"/>
    <mergeCell ref="I17:I19"/>
    <mergeCell ref="B23:K23"/>
    <mergeCell ref="J17:J19"/>
    <mergeCell ref="A63:K63"/>
    <mergeCell ref="I81:I82"/>
    <mergeCell ref="J81:J82"/>
    <mergeCell ref="I93:I94"/>
    <mergeCell ref="J93:J94"/>
    <mergeCell ref="A84:K84"/>
    <mergeCell ref="B92:B94"/>
    <mergeCell ref="A36:K36"/>
    <mergeCell ref="J21:J22"/>
    <mergeCell ref="I48:I49"/>
    <mergeCell ref="J48:J49"/>
    <mergeCell ref="K48:K49"/>
    <mergeCell ref="I51:I53"/>
    <mergeCell ref="J51:J53"/>
    <mergeCell ref="K51:K53"/>
    <mergeCell ref="I55:I58"/>
    <mergeCell ref="J55:J58"/>
    <mergeCell ref="K55:K58"/>
    <mergeCell ref="J61:J62"/>
    <mergeCell ref="A1211:A1214"/>
    <mergeCell ref="C1178:C1181"/>
    <mergeCell ref="B864:K864"/>
    <mergeCell ref="A875:A876"/>
    <mergeCell ref="B875:B876"/>
    <mergeCell ref="J625:J627"/>
    <mergeCell ref="I618:I628"/>
    <mergeCell ref="A625:A628"/>
    <mergeCell ref="B625:B628"/>
    <mergeCell ref="C632:C642"/>
    <mergeCell ref="C659:C661"/>
    <mergeCell ref="K875:K876"/>
    <mergeCell ref="B872:K872"/>
    <mergeCell ref="C875:C876"/>
    <mergeCell ref="D875:D876"/>
    <mergeCell ref="E875:E876"/>
    <mergeCell ref="P1:W2"/>
    <mergeCell ref="F6:F8"/>
    <mergeCell ref="O9:Q9"/>
    <mergeCell ref="R9:T9"/>
    <mergeCell ref="B3:V3"/>
    <mergeCell ref="L5:W6"/>
    <mergeCell ref="U7:W7"/>
    <mergeCell ref="B5:B8"/>
    <mergeCell ref="J5:J8"/>
    <mergeCell ref="C5:C8"/>
    <mergeCell ref="D5:D8"/>
    <mergeCell ref="O7:Q7"/>
    <mergeCell ref="R7:T7"/>
    <mergeCell ref="N7:N8"/>
    <mergeCell ref="K5:K8"/>
    <mergeCell ref="I5:I8"/>
    <mergeCell ref="I709:I753"/>
    <mergeCell ref="A710:A713"/>
    <mergeCell ref="C710:C712"/>
    <mergeCell ref="C714:C716"/>
    <mergeCell ref="A717:A718"/>
    <mergeCell ref="A720:A728"/>
    <mergeCell ref="C721:C728"/>
    <mergeCell ref="A680:A683"/>
    <mergeCell ref="B517:K517"/>
    <mergeCell ref="B32:K32"/>
    <mergeCell ref="I21:I22"/>
    <mergeCell ref="A80:K80"/>
    <mergeCell ref="A24:K24"/>
    <mergeCell ref="K37:K39"/>
    <mergeCell ref="B35:K35"/>
    <mergeCell ref="B306:K306"/>
    <mergeCell ref="A5:A8"/>
    <mergeCell ref="I37:I39"/>
    <mergeCell ref="J37:J39"/>
    <mergeCell ref="B79:K79"/>
    <mergeCell ref="K123:K124"/>
    <mergeCell ref="A111:K111"/>
    <mergeCell ref="I113:I114"/>
    <mergeCell ref="A67:K67"/>
    <mergeCell ref="G6:G8"/>
    <mergeCell ref="H6:H8"/>
    <mergeCell ref="E5:H5"/>
    <mergeCell ref="I96:I97"/>
    <mergeCell ref="J96:J97"/>
    <mergeCell ref="I99:I102"/>
    <mergeCell ref="B95:B97"/>
    <mergeCell ref="B98:B102"/>
    <mergeCell ref="A773:K773"/>
    <mergeCell ref="B781:K781"/>
    <mergeCell ref="A796:K796"/>
    <mergeCell ref="A797:K797"/>
    <mergeCell ref="A808:K808"/>
    <mergeCell ref="A1178:A1181"/>
    <mergeCell ref="D1178:D1181"/>
    <mergeCell ref="I1178:I1181"/>
    <mergeCell ref="J1178:J1181"/>
    <mergeCell ref="K1178:K1181"/>
    <mergeCell ref="I1142:I1143"/>
    <mergeCell ref="J1142:J1143"/>
    <mergeCell ref="K1142:K1143"/>
    <mergeCell ref="I1157:I1174"/>
    <mergeCell ref="J1157:J1174"/>
    <mergeCell ref="K1157:K1170"/>
    <mergeCell ref="C1161:C1168"/>
    <mergeCell ref="A902:A903"/>
    <mergeCell ref="B902:B903"/>
    <mergeCell ref="C902:C903"/>
    <mergeCell ref="I902:I903"/>
    <mergeCell ref="A1161:A1164"/>
    <mergeCell ref="A1168:A1170"/>
    <mergeCell ref="I1182:I1189"/>
    <mergeCell ref="J1182:J1189"/>
    <mergeCell ref="K1182:K1189"/>
    <mergeCell ref="A1192:A1197"/>
    <mergeCell ref="A1207:A1210"/>
    <mergeCell ref="A385:K385"/>
    <mergeCell ref="I393:I394"/>
    <mergeCell ref="A386:K386"/>
    <mergeCell ref="I1133:I1136"/>
    <mergeCell ref="J1133:J1136"/>
    <mergeCell ref="K1133:K1136"/>
    <mergeCell ref="A1138:K1138"/>
    <mergeCell ref="A1142:A1143"/>
    <mergeCell ref="C1142:C1143"/>
    <mergeCell ref="A1144:K1144"/>
    <mergeCell ref="A1150:A1154"/>
    <mergeCell ref="C1150:C1154"/>
    <mergeCell ref="D1150:D1154"/>
    <mergeCell ref="I1150:I1154"/>
    <mergeCell ref="J1150:J1154"/>
    <mergeCell ref="K1150:K1154"/>
    <mergeCell ref="A1157:A1160"/>
    <mergeCell ref="C1157:C1160"/>
    <mergeCell ref="D619:D623"/>
    <mergeCell ref="J619:J620"/>
    <mergeCell ref="C625:C626"/>
    <mergeCell ref="B783:K783"/>
    <mergeCell ref="B786:K786"/>
    <mergeCell ref="B755:K755"/>
    <mergeCell ref="B791:K791"/>
    <mergeCell ref="J1216:J1218"/>
    <mergeCell ref="K1216:K1218"/>
    <mergeCell ref="A110:K110"/>
    <mergeCell ref="A194:K194"/>
    <mergeCell ref="I196:I197"/>
    <mergeCell ref="B212:K212"/>
    <mergeCell ref="B166:K166"/>
    <mergeCell ref="A154:K154"/>
    <mergeCell ref="I168:I170"/>
    <mergeCell ref="J168:J170"/>
    <mergeCell ref="J196:J197"/>
    <mergeCell ref="J205:J206"/>
    <mergeCell ref="A127:K127"/>
    <mergeCell ref="I156:I157"/>
    <mergeCell ref="I158:I162"/>
    <mergeCell ref="A167:K167"/>
    <mergeCell ref="A209:K209"/>
    <mergeCell ref="A213:K213"/>
    <mergeCell ref="A153:K153"/>
    <mergeCell ref="K113:K114"/>
    <mergeCell ref="I115:I116"/>
    <mergeCell ref="J115:J116"/>
    <mergeCell ref="K115:K116"/>
    <mergeCell ref="I117:I121"/>
    <mergeCell ref="J117:J120"/>
    <mergeCell ref="A1182:A1189"/>
    <mergeCell ref="C1182:C1189"/>
    <mergeCell ref="D1182:D1189"/>
    <mergeCell ref="C1192:C1197"/>
    <mergeCell ref="D1192:D1197"/>
    <mergeCell ref="C1207:C1210"/>
    <mergeCell ref="D1207:D1210"/>
    <mergeCell ref="I514:I515"/>
    <mergeCell ref="J514:J515"/>
    <mergeCell ref="C644:C645"/>
    <mergeCell ref="A656:K656"/>
    <mergeCell ref="B659:B661"/>
    <mergeCell ref="B47:B49"/>
    <mergeCell ref="B50:B53"/>
    <mergeCell ref="B54:B57"/>
    <mergeCell ref="J214:J216"/>
    <mergeCell ref="K214:K216"/>
    <mergeCell ref="A310:K310"/>
    <mergeCell ref="B141:B144"/>
    <mergeCell ref="B145:B148"/>
    <mergeCell ref="J113:J114"/>
    <mergeCell ref="B224:B226"/>
    <mergeCell ref="B227:B228"/>
    <mergeCell ref="B229:B233"/>
    <mergeCell ref="I363:I364"/>
    <mergeCell ref="J363:J364"/>
    <mergeCell ref="K363:K364"/>
    <mergeCell ref="I369:I370"/>
    <mergeCell ref="J369:J370"/>
    <mergeCell ref="A603:K603"/>
    <mergeCell ref="J605:J609"/>
    <mergeCell ref="B512:K512"/>
    <mergeCell ref="B508:K508"/>
    <mergeCell ref="B472:K472"/>
    <mergeCell ref="A497:K497"/>
    <mergeCell ref="A498:K498"/>
    <mergeCell ref="B575:K575"/>
    <mergeCell ref="K341:K342"/>
    <mergeCell ref="B182:B183"/>
    <mergeCell ref="J247:J250"/>
    <mergeCell ref="K247:K250"/>
    <mergeCell ref="K346:K347"/>
    <mergeCell ref="I357:I359"/>
    <mergeCell ref="J357:J359"/>
    <mergeCell ref="B309:K309"/>
    <mergeCell ref="A338:K338"/>
    <mergeCell ref="A339:K339"/>
    <mergeCell ref="B355:K355"/>
    <mergeCell ref="B321:B324"/>
    <mergeCell ref="I266:I267"/>
    <mergeCell ref="J266:J267"/>
    <mergeCell ref="I272:I273"/>
    <mergeCell ref="J272:J273"/>
    <mergeCell ref="K272:K273"/>
    <mergeCell ref="K117:K120"/>
    <mergeCell ref="K357:K359"/>
    <mergeCell ref="A356:K356"/>
    <mergeCell ref="I346:I347"/>
    <mergeCell ref="J346:J347"/>
    <mergeCell ref="I199:I202"/>
    <mergeCell ref="A193:K193"/>
    <mergeCell ref="I123:I124"/>
    <mergeCell ref="A171:K171"/>
    <mergeCell ref="B179:B181"/>
    <mergeCell ref="B454:B457"/>
    <mergeCell ref="A477:K477"/>
    <mergeCell ref="B485:B488"/>
    <mergeCell ref="B489:B490"/>
    <mergeCell ref="B491:B493"/>
    <mergeCell ref="A405:K405"/>
    <mergeCell ref="B413:B415"/>
    <mergeCell ref="B416:B417"/>
    <mergeCell ref="B418:B422"/>
    <mergeCell ref="A441:K441"/>
    <mergeCell ref="B449:B451"/>
    <mergeCell ref="B452:B453"/>
    <mergeCell ref="B328:B332"/>
    <mergeCell ref="A360:K360"/>
    <mergeCell ref="B368:B370"/>
    <mergeCell ref="B371:B372"/>
    <mergeCell ref="B373:B380"/>
    <mergeCell ref="I383:I384"/>
    <mergeCell ref="J383:J384"/>
    <mergeCell ref="K383:K384"/>
    <mergeCell ref="A401:K401"/>
    <mergeCell ref="A437:K437"/>
    <mergeCell ref="I450:I451"/>
    <mergeCell ref="J450:J451"/>
    <mergeCell ref="K450:K451"/>
    <mergeCell ref="B184:B189"/>
    <mergeCell ref="A288:K288"/>
    <mergeCell ref="A289:K289"/>
    <mergeCell ref="B254:K254"/>
    <mergeCell ref="A241:K241"/>
    <mergeCell ref="J180:J181"/>
    <mergeCell ref="I185:I187"/>
    <mergeCell ref="J185:J187"/>
    <mergeCell ref="I230:I233"/>
    <mergeCell ref="J230:J233"/>
    <mergeCell ref="K369:K370"/>
    <mergeCell ref="I374:I378"/>
    <mergeCell ref="J374:J378"/>
    <mergeCell ref="K374:K378"/>
    <mergeCell ref="A217:K217"/>
    <mergeCell ref="I180:I181"/>
    <mergeCell ref="I341:I342"/>
    <mergeCell ref="J341:J342"/>
    <mergeCell ref="I275:I277"/>
    <mergeCell ref="J275:J277"/>
    <mergeCell ref="K275:K277"/>
    <mergeCell ref="I279:I281"/>
    <mergeCell ref="I311:I313"/>
    <mergeCell ref="J311:J313"/>
    <mergeCell ref="A304:K304"/>
    <mergeCell ref="K311:K313"/>
    <mergeCell ref="A255:K255"/>
    <mergeCell ref="A314:K314"/>
    <mergeCell ref="B325:B327"/>
    <mergeCell ref="B258:K258"/>
    <mergeCell ref="K244:K245"/>
    <mergeCell ref="I247:I250"/>
    <mergeCell ref="B681:B683"/>
    <mergeCell ref="C681:C683"/>
    <mergeCell ref="D681:D683"/>
    <mergeCell ref="B685:B688"/>
    <mergeCell ref="C685:C688"/>
    <mergeCell ref="D685:D688"/>
    <mergeCell ref="A689:A693"/>
    <mergeCell ref="B690:B693"/>
    <mergeCell ref="C690:C693"/>
    <mergeCell ref="D690:D693"/>
    <mergeCell ref="A662:A663"/>
    <mergeCell ref="A664:A665"/>
    <mergeCell ref="A666:A667"/>
    <mergeCell ref="A668:A669"/>
    <mergeCell ref="A670:A674"/>
    <mergeCell ref="B671:B674"/>
    <mergeCell ref="C671:C674"/>
    <mergeCell ref="D671:D674"/>
    <mergeCell ref="A675:A679"/>
    <mergeCell ref="B676:B679"/>
    <mergeCell ref="C676:C679"/>
    <mergeCell ref="D676:D679"/>
    <mergeCell ref="D721:D728"/>
    <mergeCell ref="A729:A733"/>
    <mergeCell ref="C730:C733"/>
    <mergeCell ref="D730:D733"/>
    <mergeCell ref="A734:A735"/>
    <mergeCell ref="A736:A739"/>
    <mergeCell ref="A740:A744"/>
    <mergeCell ref="A745:A753"/>
    <mergeCell ref="A695:A698"/>
    <mergeCell ref="B695:B698"/>
    <mergeCell ref="C695:C698"/>
    <mergeCell ref="D695:D698"/>
    <mergeCell ref="A699:A703"/>
    <mergeCell ref="B700:B703"/>
    <mergeCell ref="C700:C703"/>
    <mergeCell ref="D700:D703"/>
    <mergeCell ref="A704:A708"/>
    <mergeCell ref="B705:B708"/>
    <mergeCell ref="C705:C708"/>
    <mergeCell ref="D705:D708"/>
    <mergeCell ref="B811:B814"/>
    <mergeCell ref="I811:I814"/>
    <mergeCell ref="J811:J814"/>
    <mergeCell ref="K811:K814"/>
    <mergeCell ref="A816:A819"/>
    <mergeCell ref="B816:B819"/>
    <mergeCell ref="I816:I819"/>
    <mergeCell ref="J816:J819"/>
    <mergeCell ref="K816:K819"/>
    <mergeCell ref="I805:I807"/>
    <mergeCell ref="J805:J807"/>
    <mergeCell ref="K805:K807"/>
    <mergeCell ref="I799:I803"/>
    <mergeCell ref="J799:J803"/>
    <mergeCell ref="K799:K803"/>
    <mergeCell ref="I775:I780"/>
    <mergeCell ref="J775:J780"/>
    <mergeCell ref="B788:K788"/>
    <mergeCell ref="I850:I855"/>
    <mergeCell ref="J850:J855"/>
    <mergeCell ref="K850:K855"/>
    <mergeCell ref="I859:I863"/>
    <mergeCell ref="J859:J863"/>
    <mergeCell ref="K859:K863"/>
    <mergeCell ref="I832:I837"/>
    <mergeCell ref="J832:J837"/>
    <mergeCell ref="K832:K837"/>
    <mergeCell ref="I840:I848"/>
    <mergeCell ref="J840:J848"/>
    <mergeCell ref="K840:K848"/>
    <mergeCell ref="A821:A824"/>
    <mergeCell ref="B821:B824"/>
    <mergeCell ref="I821:I824"/>
    <mergeCell ref="J821:J824"/>
    <mergeCell ref="K821:K824"/>
    <mergeCell ref="A826:A829"/>
    <mergeCell ref="B826:B829"/>
    <mergeCell ref="I826:I829"/>
    <mergeCell ref="J826:J829"/>
    <mergeCell ref="K826:K829"/>
    <mergeCell ref="S875:S876"/>
    <mergeCell ref="T875:T876"/>
    <mergeCell ref="U875:U876"/>
    <mergeCell ref="V875:V876"/>
    <mergeCell ref="W875:W876"/>
    <mergeCell ref="I877:I878"/>
    <mergeCell ref="J877:J878"/>
    <mergeCell ref="K877:K878"/>
    <mergeCell ref="A879:K879"/>
    <mergeCell ref="G875:G876"/>
    <mergeCell ref="H875:H876"/>
    <mergeCell ref="L875:L876"/>
    <mergeCell ref="M875:M876"/>
    <mergeCell ref="N875:N876"/>
    <mergeCell ref="O875:O876"/>
    <mergeCell ref="P875:P876"/>
    <mergeCell ref="Q875:Q876"/>
    <mergeCell ref="R875:R876"/>
    <mergeCell ref="F875:F876"/>
    <mergeCell ref="L904:L906"/>
    <mergeCell ref="M904:M906"/>
    <mergeCell ref="N904:N906"/>
    <mergeCell ref="O904:O906"/>
    <mergeCell ref="P904:P906"/>
    <mergeCell ref="Q904:Q906"/>
    <mergeCell ref="R904:R906"/>
    <mergeCell ref="L891:L893"/>
    <mergeCell ref="M891:M893"/>
    <mergeCell ref="N891:N893"/>
    <mergeCell ref="O891:O893"/>
    <mergeCell ref="P891:P893"/>
    <mergeCell ref="Q891:Q893"/>
    <mergeCell ref="R891:R893"/>
    <mergeCell ref="S891:S893"/>
    <mergeCell ref="T891:T893"/>
    <mergeCell ref="I880:I882"/>
    <mergeCell ref="J880:J882"/>
    <mergeCell ref="K880:K882"/>
    <mergeCell ref="I883:I888"/>
    <mergeCell ref="J883:J888"/>
    <mergeCell ref="K883:K888"/>
    <mergeCell ref="A889:K889"/>
    <mergeCell ref="A891:A893"/>
    <mergeCell ref="B891:B893"/>
    <mergeCell ref="C891:C893"/>
    <mergeCell ref="D891:D893"/>
    <mergeCell ref="E891:E893"/>
    <mergeCell ref="F891:F893"/>
    <mergeCell ref="G891:G893"/>
    <mergeCell ref="H891:H893"/>
    <mergeCell ref="K891:K893"/>
    <mergeCell ref="S904:S906"/>
    <mergeCell ref="T904:T906"/>
    <mergeCell ref="U904:U906"/>
    <mergeCell ref="V904:V906"/>
    <mergeCell ref="W904:W906"/>
    <mergeCell ref="I907:I909"/>
    <mergeCell ref="O907:O909"/>
    <mergeCell ref="P907:P909"/>
    <mergeCell ref="Q907:Q909"/>
    <mergeCell ref="R907:R909"/>
    <mergeCell ref="S907:S909"/>
    <mergeCell ref="T907:T909"/>
    <mergeCell ref="U907:U909"/>
    <mergeCell ref="V907:V909"/>
    <mergeCell ref="W907:W909"/>
    <mergeCell ref="U891:U893"/>
    <mergeCell ref="V891:V893"/>
    <mergeCell ref="W891:W893"/>
    <mergeCell ref="A898:K898"/>
    <mergeCell ref="A899:K899"/>
    <mergeCell ref="B900:C900"/>
    <mergeCell ref="A904:A906"/>
    <mergeCell ref="B904:B906"/>
    <mergeCell ref="C904:C906"/>
    <mergeCell ref="D904:D906"/>
    <mergeCell ref="E904:E906"/>
    <mergeCell ref="F904:F906"/>
    <mergeCell ref="G904:G906"/>
    <mergeCell ref="H904:H906"/>
    <mergeCell ref="I904:I906"/>
    <mergeCell ref="J904:J906"/>
    <mergeCell ref="K904:K906"/>
    <mergeCell ref="T916:T917"/>
    <mergeCell ref="U916:U917"/>
    <mergeCell ref="L910:L911"/>
    <mergeCell ref="M910:M911"/>
    <mergeCell ref="N910:N911"/>
    <mergeCell ref="O910:O911"/>
    <mergeCell ref="P910:P911"/>
    <mergeCell ref="Q910:Q911"/>
    <mergeCell ref="R910:R911"/>
    <mergeCell ref="S910:S911"/>
    <mergeCell ref="T910:T911"/>
    <mergeCell ref="A910:A911"/>
    <mergeCell ref="B910:B911"/>
    <mergeCell ref="C910:C911"/>
    <mergeCell ref="D910:D911"/>
    <mergeCell ref="E910:E911"/>
    <mergeCell ref="F910:F911"/>
    <mergeCell ref="G910:G911"/>
    <mergeCell ref="H910:H911"/>
    <mergeCell ref="K910:K911"/>
    <mergeCell ref="V916:V917"/>
    <mergeCell ref="W916:W917"/>
    <mergeCell ref="I919:I921"/>
    <mergeCell ref="A922:A923"/>
    <mergeCell ref="B922:B923"/>
    <mergeCell ref="C922:C923"/>
    <mergeCell ref="D922:D923"/>
    <mergeCell ref="I922:I923"/>
    <mergeCell ref="J922:J923"/>
    <mergeCell ref="K922:K923"/>
    <mergeCell ref="U910:U911"/>
    <mergeCell ref="V910:V911"/>
    <mergeCell ref="W910:W911"/>
    <mergeCell ref="A912:A913"/>
    <mergeCell ref="B915:C915"/>
    <mergeCell ref="A916:A917"/>
    <mergeCell ref="B916:B917"/>
    <mergeCell ref="C916:C917"/>
    <mergeCell ref="D916:D917"/>
    <mergeCell ref="E916:E917"/>
    <mergeCell ref="F916:F917"/>
    <mergeCell ref="G916:G917"/>
    <mergeCell ref="H916:H917"/>
    <mergeCell ref="K916:K917"/>
    <mergeCell ref="L916:L917"/>
    <mergeCell ref="M916:M917"/>
    <mergeCell ref="N916:N917"/>
    <mergeCell ref="O916:O917"/>
    <mergeCell ref="P916:P917"/>
    <mergeCell ref="Q916:Q917"/>
    <mergeCell ref="R916:R917"/>
    <mergeCell ref="S916:S917"/>
    <mergeCell ref="S926:S927"/>
    <mergeCell ref="T926:T927"/>
    <mergeCell ref="U926:U927"/>
    <mergeCell ref="V926:V927"/>
    <mergeCell ref="W926:W927"/>
    <mergeCell ref="L924:L925"/>
    <mergeCell ref="M924:M925"/>
    <mergeCell ref="N924:N925"/>
    <mergeCell ref="O924:O925"/>
    <mergeCell ref="P924:P925"/>
    <mergeCell ref="Q924:Q925"/>
    <mergeCell ref="R924:R925"/>
    <mergeCell ref="S924:S925"/>
    <mergeCell ref="T924:T925"/>
    <mergeCell ref="A924:A925"/>
    <mergeCell ref="B924:B925"/>
    <mergeCell ref="C924:C925"/>
    <mergeCell ref="D924:D925"/>
    <mergeCell ref="E924:E925"/>
    <mergeCell ref="F924:F925"/>
    <mergeCell ref="G924:G925"/>
    <mergeCell ref="H924:H925"/>
    <mergeCell ref="K924:K925"/>
    <mergeCell ref="R929:R930"/>
    <mergeCell ref="S929:S930"/>
    <mergeCell ref="T929:T930"/>
    <mergeCell ref="U929:U930"/>
    <mergeCell ref="A929:A930"/>
    <mergeCell ref="B929:B930"/>
    <mergeCell ref="C929:C930"/>
    <mergeCell ref="D929:D930"/>
    <mergeCell ref="E929:E930"/>
    <mergeCell ref="F929:F930"/>
    <mergeCell ref="H929:H930"/>
    <mergeCell ref="K929:K930"/>
    <mergeCell ref="L929:L930"/>
    <mergeCell ref="U924:U925"/>
    <mergeCell ref="V924:V925"/>
    <mergeCell ref="W924:W925"/>
    <mergeCell ref="A926:A927"/>
    <mergeCell ref="B926:B927"/>
    <mergeCell ref="C926:C927"/>
    <mergeCell ref="D926:D927"/>
    <mergeCell ref="E926:E927"/>
    <mergeCell ref="F926:F927"/>
    <mergeCell ref="G926:G927"/>
    <mergeCell ref="H926:H927"/>
    <mergeCell ref="K926:K927"/>
    <mergeCell ref="L926:L927"/>
    <mergeCell ref="M926:M927"/>
    <mergeCell ref="N926:N927"/>
    <mergeCell ref="O926:O927"/>
    <mergeCell ref="P926:P927"/>
    <mergeCell ref="Q926:Q927"/>
    <mergeCell ref="R926:R927"/>
    <mergeCell ref="Q940:Q941"/>
    <mergeCell ref="R940:R941"/>
    <mergeCell ref="S940:S941"/>
    <mergeCell ref="T940:T941"/>
    <mergeCell ref="U940:U941"/>
    <mergeCell ref="V940:V941"/>
    <mergeCell ref="A940:A941"/>
    <mergeCell ref="D940:D941"/>
    <mergeCell ref="E940:E941"/>
    <mergeCell ref="F940:F941"/>
    <mergeCell ref="G940:G941"/>
    <mergeCell ref="H940:H941"/>
    <mergeCell ref="K940:K941"/>
    <mergeCell ref="L940:L941"/>
    <mergeCell ref="M940:M941"/>
    <mergeCell ref="V929:V930"/>
    <mergeCell ref="W929:W930"/>
    <mergeCell ref="A931:A932"/>
    <mergeCell ref="B931:B932"/>
    <mergeCell ref="I931:I933"/>
    <mergeCell ref="I936:I937"/>
    <mergeCell ref="A938:A939"/>
    <mergeCell ref="B938:B939"/>
    <mergeCell ref="D938:D939"/>
    <mergeCell ref="I938:I939"/>
    <mergeCell ref="J938:J939"/>
    <mergeCell ref="K938:K939"/>
    <mergeCell ref="M929:M930"/>
    <mergeCell ref="N929:N930"/>
    <mergeCell ref="O929:O930"/>
    <mergeCell ref="P929:P930"/>
    <mergeCell ref="Q929:Q930"/>
    <mergeCell ref="S958:S959"/>
    <mergeCell ref="T958:T959"/>
    <mergeCell ref="U958:U959"/>
    <mergeCell ref="V958:V959"/>
    <mergeCell ref="W958:W959"/>
    <mergeCell ref="W940:W941"/>
    <mergeCell ref="A947:K947"/>
    <mergeCell ref="B948:C948"/>
    <mergeCell ref="I949:I953"/>
    <mergeCell ref="J950:J953"/>
    <mergeCell ref="K950:K953"/>
    <mergeCell ref="A954:A956"/>
    <mergeCell ref="B954:B956"/>
    <mergeCell ref="D954:D956"/>
    <mergeCell ref="C955:C956"/>
    <mergeCell ref="E955:E956"/>
    <mergeCell ref="F955:F956"/>
    <mergeCell ref="G955:G956"/>
    <mergeCell ref="H955:H956"/>
    <mergeCell ref="K955:K956"/>
    <mergeCell ref="L955:L956"/>
    <mergeCell ref="M955:M956"/>
    <mergeCell ref="N955:N956"/>
    <mergeCell ref="P955:P956"/>
    <mergeCell ref="Q955:Q956"/>
    <mergeCell ref="R955:R956"/>
    <mergeCell ref="S955:S956"/>
    <mergeCell ref="T955:T956"/>
    <mergeCell ref="U955:U956"/>
    <mergeCell ref="N940:N941"/>
    <mergeCell ref="O940:O941"/>
    <mergeCell ref="P940:P941"/>
    <mergeCell ref="O962:O963"/>
    <mergeCell ref="P962:P963"/>
    <mergeCell ref="Q962:Q963"/>
    <mergeCell ref="R962:R963"/>
    <mergeCell ref="S962:S963"/>
    <mergeCell ref="A960:A963"/>
    <mergeCell ref="B960:B963"/>
    <mergeCell ref="C960:C961"/>
    <mergeCell ref="C962:C963"/>
    <mergeCell ref="D962:D963"/>
    <mergeCell ref="E962:E963"/>
    <mergeCell ref="F962:F963"/>
    <mergeCell ref="G962:G963"/>
    <mergeCell ref="H962:H963"/>
    <mergeCell ref="V955:V956"/>
    <mergeCell ref="W955:W956"/>
    <mergeCell ref="A957:A959"/>
    <mergeCell ref="B957:B959"/>
    <mergeCell ref="D957:D959"/>
    <mergeCell ref="C958:C959"/>
    <mergeCell ref="E958:E959"/>
    <mergeCell ref="F958:F959"/>
    <mergeCell ref="G958:G959"/>
    <mergeCell ref="H958:H959"/>
    <mergeCell ref="K958:K959"/>
    <mergeCell ref="L958:L959"/>
    <mergeCell ref="M958:M959"/>
    <mergeCell ref="N958:N959"/>
    <mergeCell ref="O958:O959"/>
    <mergeCell ref="P958:P959"/>
    <mergeCell ref="Q958:Q959"/>
    <mergeCell ref="R958:R959"/>
    <mergeCell ref="T969:T970"/>
    <mergeCell ref="U969:U970"/>
    <mergeCell ref="V969:V970"/>
    <mergeCell ref="W969:W970"/>
    <mergeCell ref="T962:T963"/>
    <mergeCell ref="U962:U963"/>
    <mergeCell ref="V962:V963"/>
    <mergeCell ref="W962:W963"/>
    <mergeCell ref="A964:A966"/>
    <mergeCell ref="B964:B966"/>
    <mergeCell ref="C965:C966"/>
    <mergeCell ref="D965:D966"/>
    <mergeCell ref="E965:E966"/>
    <mergeCell ref="F965:F966"/>
    <mergeCell ref="G965:G966"/>
    <mergeCell ref="H965:H966"/>
    <mergeCell ref="K965:K966"/>
    <mergeCell ref="L965:L966"/>
    <mergeCell ref="M965:M966"/>
    <mergeCell ref="N965:N966"/>
    <mergeCell ref="O965:O966"/>
    <mergeCell ref="P965:P966"/>
    <mergeCell ref="Q965:Q966"/>
    <mergeCell ref="R965:R966"/>
    <mergeCell ref="S965:S966"/>
    <mergeCell ref="T965:T966"/>
    <mergeCell ref="U965:U966"/>
    <mergeCell ref="V965:V966"/>
    <mergeCell ref="K962:K963"/>
    <mergeCell ref="L962:L963"/>
    <mergeCell ref="M962:M963"/>
    <mergeCell ref="N962:N963"/>
    <mergeCell ref="K972:K973"/>
    <mergeCell ref="L972:L973"/>
    <mergeCell ref="M972:M973"/>
    <mergeCell ref="N972:N973"/>
    <mergeCell ref="O972:O973"/>
    <mergeCell ref="P972:P973"/>
    <mergeCell ref="Q972:Q973"/>
    <mergeCell ref="R972:R973"/>
    <mergeCell ref="S972:S973"/>
    <mergeCell ref="W965:W966"/>
    <mergeCell ref="A967:A970"/>
    <mergeCell ref="B967:B970"/>
    <mergeCell ref="C967:C968"/>
    <mergeCell ref="D967:D968"/>
    <mergeCell ref="I967:I968"/>
    <mergeCell ref="J967:J968"/>
    <mergeCell ref="K967:K968"/>
    <mergeCell ref="C969:C970"/>
    <mergeCell ref="D969:D970"/>
    <mergeCell ref="E969:E970"/>
    <mergeCell ref="F969:F970"/>
    <mergeCell ref="G969:G970"/>
    <mergeCell ref="H969:H970"/>
    <mergeCell ref="K969:K970"/>
    <mergeCell ref="L969:L970"/>
    <mergeCell ref="M969:M970"/>
    <mergeCell ref="N969:N970"/>
    <mergeCell ref="O969:O970"/>
    <mergeCell ref="P969:P970"/>
    <mergeCell ref="Q969:Q970"/>
    <mergeCell ref="R969:R970"/>
    <mergeCell ref="S969:S970"/>
    <mergeCell ref="T972:T973"/>
    <mergeCell ref="U972:U973"/>
    <mergeCell ref="V972:V973"/>
    <mergeCell ref="W972:W973"/>
    <mergeCell ref="V980:V981"/>
    <mergeCell ref="W980:W981"/>
    <mergeCell ref="L976:L977"/>
    <mergeCell ref="M976:M977"/>
    <mergeCell ref="N976:N977"/>
    <mergeCell ref="O976:O977"/>
    <mergeCell ref="P976:P977"/>
    <mergeCell ref="Q976:Q977"/>
    <mergeCell ref="R976:R977"/>
    <mergeCell ref="S976:S977"/>
    <mergeCell ref="T976:T977"/>
    <mergeCell ref="A974:A977"/>
    <mergeCell ref="B974:B977"/>
    <mergeCell ref="C976:C977"/>
    <mergeCell ref="D976:D977"/>
    <mergeCell ref="E976:E977"/>
    <mergeCell ref="F976:F977"/>
    <mergeCell ref="G976:G977"/>
    <mergeCell ref="H976:H977"/>
    <mergeCell ref="K976:K977"/>
    <mergeCell ref="A971:A973"/>
    <mergeCell ref="B971:B973"/>
    <mergeCell ref="C972:C973"/>
    <mergeCell ref="D972:D973"/>
    <mergeCell ref="E972:E973"/>
    <mergeCell ref="F972:F973"/>
    <mergeCell ref="G972:G973"/>
    <mergeCell ref="H972:H973"/>
    <mergeCell ref="T982:T983"/>
    <mergeCell ref="A982:A984"/>
    <mergeCell ref="B982:B984"/>
    <mergeCell ref="C982:C983"/>
    <mergeCell ref="D982:D984"/>
    <mergeCell ref="E982:E983"/>
    <mergeCell ref="F982:F983"/>
    <mergeCell ref="G982:G983"/>
    <mergeCell ref="H982:H983"/>
    <mergeCell ref="K982:K984"/>
    <mergeCell ref="U976:U977"/>
    <mergeCell ref="V976:V977"/>
    <mergeCell ref="W976:W977"/>
    <mergeCell ref="A978:A981"/>
    <mergeCell ref="B978:B981"/>
    <mergeCell ref="C980:C981"/>
    <mergeCell ref="D980:D981"/>
    <mergeCell ref="E980:E981"/>
    <mergeCell ref="F980:F981"/>
    <mergeCell ref="G980:G981"/>
    <mergeCell ref="H980:H981"/>
    <mergeCell ref="K980:K981"/>
    <mergeCell ref="L980:L981"/>
    <mergeCell ref="M980:M981"/>
    <mergeCell ref="N980:N981"/>
    <mergeCell ref="O980:O981"/>
    <mergeCell ref="P980:P981"/>
    <mergeCell ref="Q980:Q981"/>
    <mergeCell ref="R980:R981"/>
    <mergeCell ref="S980:S981"/>
    <mergeCell ref="T980:T981"/>
    <mergeCell ref="U980:U981"/>
    <mergeCell ref="U982:U983"/>
    <mergeCell ref="V982:V983"/>
    <mergeCell ref="W982:W983"/>
    <mergeCell ref="J983:J984"/>
    <mergeCell ref="B985:C985"/>
    <mergeCell ref="A986:A990"/>
    <mergeCell ref="B986:B987"/>
    <mergeCell ref="I986:I1031"/>
    <mergeCell ref="K986:K1031"/>
    <mergeCell ref="C987:C990"/>
    <mergeCell ref="J987:J991"/>
    <mergeCell ref="A991:A995"/>
    <mergeCell ref="C991:C995"/>
    <mergeCell ref="J993:J1031"/>
    <mergeCell ref="A996:A1001"/>
    <mergeCell ref="C997:C1001"/>
    <mergeCell ref="A1002:A1008"/>
    <mergeCell ref="C1003:C1008"/>
    <mergeCell ref="A1009:A1015"/>
    <mergeCell ref="C1010:C1015"/>
    <mergeCell ref="A1016:A1019"/>
    <mergeCell ref="C1017:C1019"/>
    <mergeCell ref="A1020:A1024"/>
    <mergeCell ref="C1021:C1024"/>
    <mergeCell ref="L982:L983"/>
    <mergeCell ref="M982:M983"/>
    <mergeCell ref="N982:N983"/>
    <mergeCell ref="O982:O983"/>
    <mergeCell ref="P982:P983"/>
    <mergeCell ref="Q982:Q983"/>
    <mergeCell ref="R982:R983"/>
    <mergeCell ref="S982:S983"/>
    <mergeCell ref="A1048:A1053"/>
    <mergeCell ref="C1048:C1053"/>
    <mergeCell ref="D1049:D1053"/>
    <mergeCell ref="A1054:A1057"/>
    <mergeCell ref="B1054:B1057"/>
    <mergeCell ref="C1054:C1057"/>
    <mergeCell ref="D1054:D1057"/>
    <mergeCell ref="A1025:A1031"/>
    <mergeCell ref="C1026:C1031"/>
    <mergeCell ref="A1032:A1037"/>
    <mergeCell ref="D1032:D1037"/>
    <mergeCell ref="I1032:I1035"/>
    <mergeCell ref="J1032:J1033"/>
    <mergeCell ref="K1032:K1037"/>
    <mergeCell ref="C1033:C1037"/>
    <mergeCell ref="E1036:E1037"/>
    <mergeCell ref="F1036:F1037"/>
    <mergeCell ref="G1036:G1037"/>
    <mergeCell ref="H1036:H1037"/>
    <mergeCell ref="W1062:W1063"/>
    <mergeCell ref="B1064:K1064"/>
    <mergeCell ref="A873:K873"/>
    <mergeCell ref="L1062:L1063"/>
    <mergeCell ref="M1062:M1063"/>
    <mergeCell ref="N1062:N1063"/>
    <mergeCell ref="O1062:O1063"/>
    <mergeCell ref="P1062:P1063"/>
    <mergeCell ref="Q1062:Q1063"/>
    <mergeCell ref="R1062:R1063"/>
    <mergeCell ref="S1062:S1063"/>
    <mergeCell ref="T1062:T1063"/>
    <mergeCell ref="A1062:A1063"/>
    <mergeCell ref="B1062:B1063"/>
    <mergeCell ref="C1062:C1063"/>
    <mergeCell ref="D1062:D1063"/>
    <mergeCell ref="E1062:E1063"/>
    <mergeCell ref="F1062:F1063"/>
    <mergeCell ref="G1062:G1063"/>
    <mergeCell ref="H1062:H1063"/>
    <mergeCell ref="K1062:K1063"/>
    <mergeCell ref="A1038:A1040"/>
    <mergeCell ref="I1038:I1057"/>
    <mergeCell ref="J1038:J1041"/>
    <mergeCell ref="K1038:K1049"/>
    <mergeCell ref="C1039:C1040"/>
    <mergeCell ref="A1041:A1044"/>
    <mergeCell ref="B1041:B1044"/>
    <mergeCell ref="C1041:C1044"/>
    <mergeCell ref="D1041:D1044"/>
    <mergeCell ref="A1045:A1047"/>
    <mergeCell ref="C1046:C1047"/>
    <mergeCell ref="A1087:A1089"/>
    <mergeCell ref="C1087:C1092"/>
    <mergeCell ref="D1087:D1089"/>
    <mergeCell ref="I1088:I1089"/>
    <mergeCell ref="C1099:C1101"/>
    <mergeCell ref="D1099:D1101"/>
    <mergeCell ref="I1100:I1101"/>
    <mergeCell ref="J1100:J1101"/>
    <mergeCell ref="C1102:C1109"/>
    <mergeCell ref="D1102:D1109"/>
    <mergeCell ref="I1102:I1103"/>
    <mergeCell ref="J1102:J1103"/>
    <mergeCell ref="I1104:I1107"/>
    <mergeCell ref="J1104:J1107"/>
    <mergeCell ref="I1109:I1113"/>
    <mergeCell ref="U1062:U1063"/>
    <mergeCell ref="V1062:V1063"/>
    <mergeCell ref="B1226:K1226"/>
    <mergeCell ref="H1227:H1228"/>
    <mergeCell ref="I1227:I1228"/>
    <mergeCell ref="J1227:J1228"/>
    <mergeCell ref="B1229:K1229"/>
    <mergeCell ref="B1221:K1221"/>
    <mergeCell ref="A1222:A1225"/>
    <mergeCell ref="C1222:C1225"/>
    <mergeCell ref="D1222:D1225"/>
    <mergeCell ref="I1222:I1225"/>
    <mergeCell ref="J1222:J1225"/>
    <mergeCell ref="K1222:K1225"/>
    <mergeCell ref="J1109:J1113"/>
    <mergeCell ref="I1114:I1115"/>
    <mergeCell ref="I1116:I1117"/>
    <mergeCell ref="I1123:I1124"/>
    <mergeCell ref="J1123:J1124"/>
    <mergeCell ref="K1123:K1124"/>
    <mergeCell ref="A1124:A1127"/>
    <mergeCell ref="I1125:I1127"/>
    <mergeCell ref="J1125:J1127"/>
    <mergeCell ref="K1125:K1127"/>
    <mergeCell ref="I1192:I1197"/>
    <mergeCell ref="J1192:J1197"/>
    <mergeCell ref="K1192:K1197"/>
    <mergeCell ref="I1201:I1204"/>
    <mergeCell ref="J1201:J1204"/>
    <mergeCell ref="K1201:K1204"/>
    <mergeCell ref="I1207:I1214"/>
    <mergeCell ref="J1207:J1214"/>
    <mergeCell ref="K1207:K1213"/>
    <mergeCell ref="I1216:I1219"/>
  </mergeCells>
  <phoneticPr fontId="3" type="noConversion"/>
  <printOptions horizontalCentered="1"/>
  <pageMargins left="0.23622047244094491" right="0.19685039370078741" top="0.74803149606299213" bottom="0.23622047244094491" header="0.15748031496062992" footer="0.23622047244094491"/>
  <pageSetup paperSize="9" scale="37" fitToHeight="0" orientation="landscape" r:id="rId1"/>
  <headerFooter alignWithMargins="0">
    <oddHeader>&amp;R&amp;A, страница&amp;P</oddHeader>
  </headerFooter>
  <rowBreaks count="2" manualBreakCount="2">
    <brk id="799" max="22" man="1"/>
    <brk id="814" max="22" man="1"/>
  </rowBreaks>
</worksheet>
</file>

<file path=xl/worksheets/sheet2.xml><?xml version="1.0" encoding="utf-8"?>
<worksheet xmlns="http://schemas.openxmlformats.org/spreadsheetml/2006/main" xmlns:r="http://schemas.openxmlformats.org/officeDocument/2006/relationships">
  <sheetPr>
    <pageSetUpPr fitToPage="1"/>
  </sheetPr>
  <dimension ref="A1:AK175"/>
  <sheetViews>
    <sheetView view="pageBreakPreview" zoomScale="75" zoomScaleSheetLayoutView="75" workbookViewId="0">
      <selection activeCell="B156" sqref="B156"/>
    </sheetView>
  </sheetViews>
  <sheetFormatPr defaultRowHeight="15.75"/>
  <cols>
    <col min="1" max="1" width="8.28515625" style="16" customWidth="1"/>
    <col min="2" max="2" width="60.28515625" style="163" customWidth="1"/>
    <col min="3" max="3" width="31.7109375" style="193" customWidth="1"/>
    <col min="4" max="4" width="9.7109375" style="19" customWidth="1"/>
    <col min="5" max="6" width="4.5703125" style="17" customWidth="1"/>
    <col min="7" max="7" width="14.85546875" style="17" customWidth="1"/>
    <col min="8" max="8" width="6.7109375" style="17" customWidth="1"/>
    <col min="9" max="9" width="47.28515625" style="180" customWidth="1"/>
    <col min="10" max="10" width="14.42578125" style="18" customWidth="1"/>
    <col min="11" max="11" width="13.42578125" style="19" customWidth="1"/>
    <col min="12" max="12" width="16.140625" style="21" customWidth="1"/>
    <col min="13" max="13" width="15.140625" style="21" customWidth="1"/>
    <col min="14" max="14" width="17.140625" style="21" customWidth="1"/>
    <col min="15" max="16" width="16.5703125" style="21" bestFit="1" customWidth="1"/>
    <col min="17" max="17" width="12.85546875" style="21" customWidth="1"/>
    <col min="18" max="19" width="16.5703125" style="21" bestFit="1" customWidth="1"/>
    <col min="20" max="20" width="12.7109375" style="21" customWidth="1"/>
    <col min="21" max="21" width="16.85546875" style="21" bestFit="1" customWidth="1"/>
    <col min="22" max="22" width="16.5703125" style="21" bestFit="1" customWidth="1"/>
    <col min="23" max="23" width="14.85546875" style="21" customWidth="1"/>
    <col min="24" max="16384" width="9.140625" style="22"/>
  </cols>
  <sheetData>
    <row r="1" spans="1:23" ht="15" customHeight="1">
      <c r="B1" s="17"/>
      <c r="C1" s="18"/>
      <c r="I1" s="20"/>
      <c r="P1" s="910" t="s">
        <v>101</v>
      </c>
      <c r="Q1" s="911"/>
      <c r="R1" s="911"/>
      <c r="S1" s="911"/>
      <c r="T1" s="911"/>
      <c r="U1" s="911"/>
      <c r="V1" s="911"/>
      <c r="W1" s="911"/>
    </row>
    <row r="2" spans="1:23" ht="50.25" customHeight="1">
      <c r="B2" s="17"/>
      <c r="C2" s="18"/>
      <c r="I2" s="20"/>
      <c r="P2" s="911"/>
      <c r="Q2" s="911"/>
      <c r="R2" s="911"/>
      <c r="S2" s="911"/>
      <c r="T2" s="911"/>
      <c r="U2" s="911"/>
      <c r="V2" s="911"/>
      <c r="W2" s="911"/>
    </row>
    <row r="3" spans="1:23" ht="64.5" customHeight="1">
      <c r="A3" s="34"/>
      <c r="B3" s="916" t="s">
        <v>1777</v>
      </c>
      <c r="C3" s="916"/>
      <c r="D3" s="916"/>
      <c r="E3" s="916"/>
      <c r="F3" s="916"/>
      <c r="G3" s="916"/>
      <c r="H3" s="916"/>
      <c r="I3" s="916"/>
      <c r="J3" s="916"/>
      <c r="K3" s="916"/>
      <c r="L3" s="916"/>
      <c r="M3" s="916"/>
      <c r="N3" s="916"/>
      <c r="O3" s="916"/>
      <c r="P3" s="916"/>
      <c r="Q3" s="916"/>
      <c r="R3" s="916"/>
      <c r="S3" s="916"/>
      <c r="T3" s="916"/>
      <c r="U3" s="916"/>
      <c r="V3" s="916"/>
    </row>
    <row r="4" spans="1:23" ht="16.5" thickBot="1">
      <c r="B4" s="23"/>
      <c r="C4" s="18"/>
      <c r="E4" s="23"/>
      <c r="F4" s="23"/>
      <c r="G4" s="23"/>
      <c r="H4" s="23"/>
      <c r="I4" s="20"/>
    </row>
    <row r="5" spans="1:23">
      <c r="A5" s="892" t="s">
        <v>0</v>
      </c>
      <c r="B5" s="921" t="s">
        <v>28</v>
      </c>
      <c r="C5" s="923" t="s">
        <v>64</v>
      </c>
      <c r="D5" s="923" t="s">
        <v>65</v>
      </c>
      <c r="E5" s="927" t="s">
        <v>25</v>
      </c>
      <c r="F5" s="928"/>
      <c r="G5" s="928"/>
      <c r="H5" s="928"/>
      <c r="I5" s="923" t="s">
        <v>31</v>
      </c>
      <c r="J5" s="923" t="s">
        <v>1</v>
      </c>
      <c r="K5" s="923" t="s">
        <v>29</v>
      </c>
      <c r="L5" s="917" t="s">
        <v>2</v>
      </c>
      <c r="M5" s="917"/>
      <c r="N5" s="917"/>
      <c r="O5" s="917"/>
      <c r="P5" s="917"/>
      <c r="Q5" s="917"/>
      <c r="R5" s="917"/>
      <c r="S5" s="917"/>
      <c r="T5" s="917"/>
      <c r="U5" s="917"/>
      <c r="V5" s="917"/>
      <c r="W5" s="918"/>
    </row>
    <row r="6" spans="1:23" ht="60.75" customHeight="1">
      <c r="A6" s="893"/>
      <c r="B6" s="922"/>
      <c r="C6" s="912"/>
      <c r="D6" s="912"/>
      <c r="E6" s="912" t="s">
        <v>3</v>
      </c>
      <c r="F6" s="912" t="s">
        <v>4</v>
      </c>
      <c r="G6" s="912" t="s">
        <v>5</v>
      </c>
      <c r="H6" s="912" t="s">
        <v>6</v>
      </c>
      <c r="I6" s="912"/>
      <c r="J6" s="912"/>
      <c r="K6" s="912"/>
      <c r="L6" s="919"/>
      <c r="M6" s="919"/>
      <c r="N6" s="919"/>
      <c r="O6" s="919"/>
      <c r="P6" s="919"/>
      <c r="Q6" s="919"/>
      <c r="R6" s="919"/>
      <c r="S6" s="919"/>
      <c r="T6" s="919"/>
      <c r="U6" s="919"/>
      <c r="V6" s="919"/>
      <c r="W6" s="920"/>
    </row>
    <row r="7" spans="1:23" ht="68.25" customHeight="1">
      <c r="A7" s="893"/>
      <c r="B7" s="922"/>
      <c r="C7" s="912"/>
      <c r="D7" s="912"/>
      <c r="E7" s="912"/>
      <c r="F7" s="912"/>
      <c r="G7" s="912"/>
      <c r="H7" s="912"/>
      <c r="I7" s="912"/>
      <c r="J7" s="912"/>
      <c r="K7" s="912"/>
      <c r="L7" s="919" t="s">
        <v>940</v>
      </c>
      <c r="M7" s="919" t="s">
        <v>941</v>
      </c>
      <c r="N7" s="919" t="s">
        <v>942</v>
      </c>
      <c r="O7" s="919" t="s">
        <v>943</v>
      </c>
      <c r="P7" s="919"/>
      <c r="Q7" s="919"/>
      <c r="R7" s="919" t="s">
        <v>944</v>
      </c>
      <c r="S7" s="919"/>
      <c r="T7" s="919"/>
      <c r="U7" s="919" t="s">
        <v>945</v>
      </c>
      <c r="V7" s="919"/>
      <c r="W7" s="920"/>
    </row>
    <row r="8" spans="1:23" s="24" customFormat="1" ht="42" customHeight="1">
      <c r="A8" s="893"/>
      <c r="B8" s="922"/>
      <c r="C8" s="912"/>
      <c r="D8" s="912"/>
      <c r="E8" s="912"/>
      <c r="F8" s="912"/>
      <c r="G8" s="912"/>
      <c r="H8" s="912"/>
      <c r="I8" s="912"/>
      <c r="J8" s="912"/>
      <c r="K8" s="912"/>
      <c r="L8" s="919"/>
      <c r="M8" s="919"/>
      <c r="N8" s="919"/>
      <c r="O8" s="408" t="s">
        <v>30</v>
      </c>
      <c r="P8" s="408" t="s">
        <v>7</v>
      </c>
      <c r="Q8" s="408" t="s">
        <v>8</v>
      </c>
      <c r="R8" s="408" t="s">
        <v>30</v>
      </c>
      <c r="S8" s="408" t="s">
        <v>7</v>
      </c>
      <c r="T8" s="408" t="s">
        <v>8</v>
      </c>
      <c r="U8" s="408" t="s">
        <v>30</v>
      </c>
      <c r="V8" s="408" t="s">
        <v>7</v>
      </c>
      <c r="W8" s="409" t="s">
        <v>8</v>
      </c>
    </row>
    <row r="9" spans="1:23" s="24" customFormat="1">
      <c r="A9" s="411" t="s">
        <v>26</v>
      </c>
      <c r="B9" s="410">
        <v>2</v>
      </c>
      <c r="C9" s="35" t="s">
        <v>62</v>
      </c>
      <c r="D9" s="35" t="s">
        <v>63</v>
      </c>
      <c r="E9" s="35" t="s">
        <v>53</v>
      </c>
      <c r="F9" s="35" t="s">
        <v>54</v>
      </c>
      <c r="G9" s="35" t="s">
        <v>55</v>
      </c>
      <c r="H9" s="35" t="s">
        <v>27</v>
      </c>
      <c r="I9" s="35" t="s">
        <v>56</v>
      </c>
      <c r="J9" s="35" t="s">
        <v>89</v>
      </c>
      <c r="K9" s="35" t="s">
        <v>90</v>
      </c>
      <c r="L9" s="35" t="s">
        <v>91</v>
      </c>
      <c r="M9" s="35" t="s">
        <v>92</v>
      </c>
      <c r="N9" s="35" t="s">
        <v>93</v>
      </c>
      <c r="O9" s="913" t="s">
        <v>94</v>
      </c>
      <c r="P9" s="914"/>
      <c r="Q9" s="915"/>
      <c r="R9" s="913" t="s">
        <v>95</v>
      </c>
      <c r="S9" s="914"/>
      <c r="T9" s="915"/>
      <c r="U9" s="913" t="s">
        <v>96</v>
      </c>
      <c r="V9" s="914"/>
      <c r="W9" s="929"/>
    </row>
    <row r="10" spans="1:23" s="211" customFormat="1" ht="42" customHeight="1">
      <c r="A10" s="209"/>
      <c r="B10" s="39" t="s">
        <v>135</v>
      </c>
      <c r="C10" s="210"/>
      <c r="D10" s="210"/>
      <c r="E10" s="210"/>
      <c r="F10" s="210"/>
      <c r="G10" s="210"/>
      <c r="H10" s="210"/>
      <c r="I10" s="210"/>
      <c r="J10" s="210"/>
      <c r="K10" s="210"/>
      <c r="L10" s="10">
        <f>L12+L21+L26+L110+L136</f>
        <v>1097303.9469999999</v>
      </c>
      <c r="M10" s="10">
        <f t="shared" ref="M10:W10" si="0">M12+M21+M26+M110+M136</f>
        <v>1191899.5</v>
      </c>
      <c r="N10" s="10">
        <f t="shared" si="0"/>
        <v>714536.79999999993</v>
      </c>
      <c r="O10" s="10">
        <f t="shared" si="0"/>
        <v>1218171.7</v>
      </c>
      <c r="P10" s="10">
        <f t="shared" si="0"/>
        <v>1218171.7</v>
      </c>
      <c r="Q10" s="10">
        <f t="shared" si="0"/>
        <v>0</v>
      </c>
      <c r="R10" s="10">
        <f t="shared" si="0"/>
        <v>1231943.5000000002</v>
      </c>
      <c r="S10" s="10">
        <f t="shared" si="0"/>
        <v>1231943.5000000002</v>
      </c>
      <c r="T10" s="10">
        <f t="shared" si="0"/>
        <v>0</v>
      </c>
      <c r="U10" s="10">
        <f t="shared" si="0"/>
        <v>1243109.5</v>
      </c>
      <c r="V10" s="10">
        <f t="shared" si="0"/>
        <v>1243109.5</v>
      </c>
      <c r="W10" s="10">
        <f t="shared" si="0"/>
        <v>0</v>
      </c>
    </row>
    <row r="11" spans="1:23" s="25" customFormat="1">
      <c r="A11" s="411"/>
      <c r="B11" s="509"/>
      <c r="C11" s="35"/>
      <c r="D11" s="35"/>
      <c r="E11" s="35"/>
      <c r="F11" s="35"/>
      <c r="G11" s="35"/>
      <c r="H11" s="35"/>
      <c r="I11" s="35"/>
      <c r="J11" s="35"/>
      <c r="K11" s="35"/>
      <c r="L11" s="132"/>
      <c r="M11" s="132"/>
      <c r="N11" s="132"/>
      <c r="O11" s="132"/>
      <c r="P11" s="132"/>
      <c r="Q11" s="132"/>
      <c r="R11" s="132"/>
      <c r="S11" s="132"/>
      <c r="T11" s="132"/>
      <c r="U11" s="132"/>
      <c r="V11" s="132"/>
      <c r="W11" s="230"/>
    </row>
    <row r="12" spans="1:23" s="26" customFormat="1" ht="67.5" customHeight="1">
      <c r="A12" s="59" t="s">
        <v>350</v>
      </c>
      <c r="B12" s="60" t="s">
        <v>351</v>
      </c>
      <c r="C12" s="61"/>
      <c r="D12" s="61"/>
      <c r="E12" s="61"/>
      <c r="F12" s="61"/>
      <c r="G12" s="61"/>
      <c r="H12" s="61"/>
      <c r="I12" s="61"/>
      <c r="J12" s="61"/>
      <c r="K12" s="61" t="s">
        <v>66</v>
      </c>
      <c r="L12" s="62">
        <f t="shared" ref="L12" si="1">L13+L18</f>
        <v>1320.2</v>
      </c>
      <c r="M12" s="62">
        <f t="shared" ref="M12:W12" si="2">M13+M18</f>
        <v>1955.3000000000002</v>
      </c>
      <c r="N12" s="62">
        <f t="shared" si="2"/>
        <v>590.20000000000005</v>
      </c>
      <c r="O12" s="62">
        <f t="shared" si="2"/>
        <v>1316.9</v>
      </c>
      <c r="P12" s="62">
        <f t="shared" si="2"/>
        <v>1316.9</v>
      </c>
      <c r="Q12" s="62">
        <f t="shared" si="2"/>
        <v>0</v>
      </c>
      <c r="R12" s="62">
        <f t="shared" si="2"/>
        <v>1374</v>
      </c>
      <c r="S12" s="62">
        <f t="shared" si="2"/>
        <v>1374</v>
      </c>
      <c r="T12" s="62">
        <f t="shared" si="2"/>
        <v>0</v>
      </c>
      <c r="U12" s="62">
        <f t="shared" si="2"/>
        <v>1081.9000000000001</v>
      </c>
      <c r="V12" s="62">
        <f t="shared" si="2"/>
        <v>1081.9000000000001</v>
      </c>
      <c r="W12" s="62">
        <f t="shared" si="2"/>
        <v>0</v>
      </c>
    </row>
    <row r="13" spans="1:23" s="25" customFormat="1" ht="25.5" customHeight="1">
      <c r="A13" s="136" t="s">
        <v>9</v>
      </c>
      <c r="B13" s="830" t="s">
        <v>71</v>
      </c>
      <c r="C13" s="830"/>
      <c r="D13" s="830"/>
      <c r="E13" s="830"/>
      <c r="F13" s="830"/>
      <c r="G13" s="830"/>
      <c r="H13" s="830"/>
      <c r="I13" s="830"/>
      <c r="J13" s="830"/>
      <c r="K13" s="830"/>
      <c r="L13" s="137">
        <f t="shared" ref="L13:W16" si="3">SUM(L14)</f>
        <v>269</v>
      </c>
      <c r="M13" s="137">
        <f t="shared" si="3"/>
        <v>927.1</v>
      </c>
      <c r="N13" s="137">
        <f t="shared" si="3"/>
        <v>134.80000000000001</v>
      </c>
      <c r="O13" s="137">
        <f t="shared" si="3"/>
        <v>681.8</v>
      </c>
      <c r="P13" s="137">
        <f t="shared" si="3"/>
        <v>681.8</v>
      </c>
      <c r="Q13" s="137">
        <f t="shared" si="3"/>
        <v>0</v>
      </c>
      <c r="R13" s="137">
        <f t="shared" si="3"/>
        <v>681.8</v>
      </c>
      <c r="S13" s="137">
        <f t="shared" si="3"/>
        <v>681.8</v>
      </c>
      <c r="T13" s="137">
        <f t="shared" si="3"/>
        <v>0</v>
      </c>
      <c r="U13" s="137">
        <f t="shared" si="3"/>
        <v>681.8</v>
      </c>
      <c r="V13" s="137">
        <f t="shared" si="3"/>
        <v>681.8</v>
      </c>
      <c r="W13" s="144">
        <f t="shared" si="3"/>
        <v>0</v>
      </c>
    </row>
    <row r="14" spans="1:23" s="26" customFormat="1" ht="51.75" customHeight="1">
      <c r="A14" s="865" t="s">
        <v>79</v>
      </c>
      <c r="B14" s="866"/>
      <c r="C14" s="866"/>
      <c r="D14" s="866"/>
      <c r="E14" s="866"/>
      <c r="F14" s="866"/>
      <c r="G14" s="866"/>
      <c r="H14" s="866"/>
      <c r="I14" s="866"/>
      <c r="J14" s="866"/>
      <c r="K14" s="866"/>
      <c r="L14" s="152">
        <f t="shared" si="3"/>
        <v>269</v>
      </c>
      <c r="M14" s="152">
        <f t="shared" si="3"/>
        <v>927.1</v>
      </c>
      <c r="N14" s="152">
        <f t="shared" si="3"/>
        <v>134.80000000000001</v>
      </c>
      <c r="O14" s="152">
        <f t="shared" si="3"/>
        <v>681.8</v>
      </c>
      <c r="P14" s="152">
        <f t="shared" si="3"/>
        <v>681.8</v>
      </c>
      <c r="Q14" s="152">
        <f t="shared" si="3"/>
        <v>0</v>
      </c>
      <c r="R14" s="152">
        <f t="shared" si="3"/>
        <v>681.8</v>
      </c>
      <c r="S14" s="152">
        <f t="shared" si="3"/>
        <v>681.8</v>
      </c>
      <c r="T14" s="152">
        <f t="shared" si="3"/>
        <v>0</v>
      </c>
      <c r="U14" s="152">
        <f t="shared" si="3"/>
        <v>681.8</v>
      </c>
      <c r="V14" s="152">
        <f t="shared" si="3"/>
        <v>681.8</v>
      </c>
      <c r="W14" s="153">
        <f t="shared" si="3"/>
        <v>0</v>
      </c>
    </row>
    <row r="15" spans="1:23" s="26" customFormat="1">
      <c r="A15" s="796" t="s">
        <v>37</v>
      </c>
      <c r="B15" s="797"/>
      <c r="C15" s="797"/>
      <c r="D15" s="797"/>
      <c r="E15" s="797"/>
      <c r="F15" s="797"/>
      <c r="G15" s="797"/>
      <c r="H15" s="797"/>
      <c r="I15" s="797"/>
      <c r="J15" s="797"/>
      <c r="K15" s="797"/>
      <c r="L15" s="7">
        <f t="shared" si="3"/>
        <v>269</v>
      </c>
      <c r="M15" s="7">
        <f t="shared" si="3"/>
        <v>927.1</v>
      </c>
      <c r="N15" s="7">
        <f t="shared" si="3"/>
        <v>134.80000000000001</v>
      </c>
      <c r="O15" s="7">
        <f t="shared" si="3"/>
        <v>681.8</v>
      </c>
      <c r="P15" s="7">
        <f t="shared" si="3"/>
        <v>681.8</v>
      </c>
      <c r="Q15" s="7">
        <f t="shared" si="3"/>
        <v>0</v>
      </c>
      <c r="R15" s="7">
        <f t="shared" si="3"/>
        <v>681.8</v>
      </c>
      <c r="S15" s="7">
        <f t="shared" si="3"/>
        <v>681.8</v>
      </c>
      <c r="T15" s="7">
        <f t="shared" si="3"/>
        <v>0</v>
      </c>
      <c r="U15" s="7">
        <f t="shared" si="3"/>
        <v>681.8</v>
      </c>
      <c r="V15" s="7">
        <f t="shared" si="3"/>
        <v>681.8</v>
      </c>
      <c r="W15" s="13">
        <f t="shared" si="3"/>
        <v>0</v>
      </c>
    </row>
    <row r="16" spans="1:23" s="138" customFormat="1" ht="38.450000000000003" customHeight="1">
      <c r="A16" s="384" t="s">
        <v>35</v>
      </c>
      <c r="B16" s="8" t="s">
        <v>36</v>
      </c>
      <c r="C16" s="446"/>
      <c r="D16" s="393"/>
      <c r="E16" s="433"/>
      <c r="F16" s="433"/>
      <c r="G16" s="433"/>
      <c r="H16" s="396">
        <v>600</v>
      </c>
      <c r="I16" s="454"/>
      <c r="J16" s="446"/>
      <c r="K16" s="393"/>
      <c r="L16" s="15">
        <f t="shared" si="3"/>
        <v>269</v>
      </c>
      <c r="M16" s="15">
        <f t="shared" si="3"/>
        <v>927.1</v>
      </c>
      <c r="N16" s="15">
        <f t="shared" si="3"/>
        <v>134.80000000000001</v>
      </c>
      <c r="O16" s="15">
        <f t="shared" si="3"/>
        <v>681.8</v>
      </c>
      <c r="P16" s="15">
        <f t="shared" si="3"/>
        <v>681.8</v>
      </c>
      <c r="Q16" s="15">
        <f t="shared" si="3"/>
        <v>0</v>
      </c>
      <c r="R16" s="15">
        <f t="shared" si="3"/>
        <v>681.8</v>
      </c>
      <c r="S16" s="15">
        <f t="shared" si="3"/>
        <v>681.8</v>
      </c>
      <c r="T16" s="15">
        <f t="shared" si="3"/>
        <v>0</v>
      </c>
      <c r="U16" s="15">
        <f t="shared" si="3"/>
        <v>681.8</v>
      </c>
      <c r="V16" s="15">
        <f t="shared" si="3"/>
        <v>681.8</v>
      </c>
      <c r="W16" s="15">
        <f t="shared" si="3"/>
        <v>0</v>
      </c>
    </row>
    <row r="17" spans="1:23" s="151" customFormat="1" ht="224.25" customHeight="1">
      <c r="A17" s="384" t="s">
        <v>45</v>
      </c>
      <c r="B17" s="433" t="s">
        <v>453</v>
      </c>
      <c r="C17" s="446"/>
      <c r="D17" s="393"/>
      <c r="E17" s="421" t="s">
        <v>104</v>
      </c>
      <c r="F17" s="421" t="s">
        <v>119</v>
      </c>
      <c r="G17" s="421" t="s">
        <v>1005</v>
      </c>
      <c r="H17" s="396">
        <v>612</v>
      </c>
      <c r="I17" s="403" t="s">
        <v>845</v>
      </c>
      <c r="J17" s="446"/>
      <c r="K17" s="393"/>
      <c r="L17" s="15">
        <v>269</v>
      </c>
      <c r="M17" s="15">
        <v>927.1</v>
      </c>
      <c r="N17" s="15">
        <v>134.80000000000001</v>
      </c>
      <c r="O17" s="15">
        <f>P17+Q17</f>
        <v>681.8</v>
      </c>
      <c r="P17" s="15">
        <v>681.8</v>
      </c>
      <c r="Q17" s="15"/>
      <c r="R17" s="15">
        <f>S17+T17</f>
        <v>681.8</v>
      </c>
      <c r="S17" s="15">
        <v>681.8</v>
      </c>
      <c r="T17" s="15"/>
      <c r="U17" s="15">
        <f>SUM(V17:W17)</f>
        <v>681.8</v>
      </c>
      <c r="V17" s="15">
        <v>681.8</v>
      </c>
      <c r="W17" s="9"/>
    </row>
    <row r="18" spans="1:23" s="25" customFormat="1">
      <c r="A18" s="136" t="s">
        <v>15</v>
      </c>
      <c r="B18" s="830" t="s">
        <v>16</v>
      </c>
      <c r="C18" s="830"/>
      <c r="D18" s="830"/>
      <c r="E18" s="830"/>
      <c r="F18" s="830"/>
      <c r="G18" s="830"/>
      <c r="H18" s="830">
        <v>300</v>
      </c>
      <c r="I18" s="830"/>
      <c r="J18" s="830"/>
      <c r="K18" s="830"/>
      <c r="L18" s="137">
        <f t="shared" ref="L18:W18" si="4">L19</f>
        <v>1051.2</v>
      </c>
      <c r="M18" s="137">
        <f t="shared" si="4"/>
        <v>1028.2</v>
      </c>
      <c r="N18" s="137">
        <f t="shared" si="4"/>
        <v>455.4</v>
      </c>
      <c r="O18" s="137">
        <f t="shared" si="4"/>
        <v>635.1</v>
      </c>
      <c r="P18" s="137">
        <f t="shared" si="4"/>
        <v>635.1</v>
      </c>
      <c r="Q18" s="137">
        <f t="shared" si="4"/>
        <v>0</v>
      </c>
      <c r="R18" s="137">
        <f t="shared" si="4"/>
        <v>692.2</v>
      </c>
      <c r="S18" s="137">
        <f t="shared" si="4"/>
        <v>692.2</v>
      </c>
      <c r="T18" s="137">
        <f t="shared" si="4"/>
        <v>0</v>
      </c>
      <c r="U18" s="137">
        <f t="shared" si="4"/>
        <v>400.1</v>
      </c>
      <c r="V18" s="137">
        <f t="shared" si="4"/>
        <v>400.1</v>
      </c>
      <c r="W18" s="144">
        <f t="shared" si="4"/>
        <v>0</v>
      </c>
    </row>
    <row r="19" spans="1:23" s="151" customFormat="1" ht="31.5">
      <c r="A19" s="384" t="s">
        <v>18</v>
      </c>
      <c r="B19" s="433" t="s">
        <v>48</v>
      </c>
      <c r="C19" s="446"/>
      <c r="D19" s="393"/>
      <c r="E19" s="421"/>
      <c r="F19" s="421"/>
      <c r="G19" s="421"/>
      <c r="H19" s="396">
        <v>320</v>
      </c>
      <c r="I19" s="403"/>
      <c r="J19" s="446"/>
      <c r="K19" s="393"/>
      <c r="L19" s="15">
        <f t="shared" ref="L19:W19" si="5">SUM(L20)</f>
        <v>1051.2</v>
      </c>
      <c r="M19" s="15">
        <f t="shared" si="5"/>
        <v>1028.2</v>
      </c>
      <c r="N19" s="15">
        <f t="shared" si="5"/>
        <v>455.4</v>
      </c>
      <c r="O19" s="15">
        <f t="shared" si="5"/>
        <v>635.1</v>
      </c>
      <c r="P19" s="15">
        <f t="shared" si="5"/>
        <v>635.1</v>
      </c>
      <c r="Q19" s="15">
        <f t="shared" si="5"/>
        <v>0</v>
      </c>
      <c r="R19" s="15">
        <f t="shared" si="5"/>
        <v>692.2</v>
      </c>
      <c r="S19" s="15">
        <f t="shared" si="5"/>
        <v>692.2</v>
      </c>
      <c r="T19" s="15">
        <f t="shared" si="5"/>
        <v>0</v>
      </c>
      <c r="U19" s="15">
        <f t="shared" si="5"/>
        <v>400.1</v>
      </c>
      <c r="V19" s="15">
        <f t="shared" si="5"/>
        <v>400.1</v>
      </c>
      <c r="W19" s="9">
        <f t="shared" si="5"/>
        <v>0</v>
      </c>
    </row>
    <row r="20" spans="1:23" s="29" customFormat="1" ht="223.5" customHeight="1">
      <c r="A20" s="384"/>
      <c r="B20" s="433"/>
      <c r="C20" s="446"/>
      <c r="D20" s="393"/>
      <c r="E20" s="421" t="s">
        <v>89</v>
      </c>
      <c r="F20" s="421" t="s">
        <v>104</v>
      </c>
      <c r="G20" s="421" t="s">
        <v>456</v>
      </c>
      <c r="H20" s="396">
        <v>323</v>
      </c>
      <c r="I20" s="403" t="s">
        <v>844</v>
      </c>
      <c r="J20" s="390" t="s">
        <v>1174</v>
      </c>
      <c r="K20" s="393"/>
      <c r="L20" s="15">
        <v>1051.2</v>
      </c>
      <c r="M20" s="15">
        <v>1028.2</v>
      </c>
      <c r="N20" s="15">
        <v>455.4</v>
      </c>
      <c r="O20" s="15">
        <f>SUM(P20:Q20)</f>
        <v>635.1</v>
      </c>
      <c r="P20" s="15">
        <v>635.1</v>
      </c>
      <c r="Q20" s="15"/>
      <c r="R20" s="15">
        <f>S20+T20</f>
        <v>692.2</v>
      </c>
      <c r="S20" s="15">
        <v>692.2</v>
      </c>
      <c r="T20" s="15"/>
      <c r="U20" s="15">
        <f>V20+W20</f>
        <v>400.1</v>
      </c>
      <c r="V20" s="15">
        <v>400.1</v>
      </c>
      <c r="W20" s="9"/>
    </row>
    <row r="21" spans="1:23" s="29" customFormat="1" ht="31.5">
      <c r="A21" s="59" t="s">
        <v>429</v>
      </c>
      <c r="B21" s="60" t="s">
        <v>430</v>
      </c>
      <c r="C21" s="61"/>
      <c r="D21" s="61"/>
      <c r="E21" s="61"/>
      <c r="F21" s="61"/>
      <c r="G21" s="61"/>
      <c r="H21" s="61"/>
      <c r="I21" s="61"/>
      <c r="J21" s="61"/>
      <c r="K21" s="61" t="s">
        <v>66</v>
      </c>
      <c r="L21" s="62">
        <f t="shared" ref="L21:W21" si="6">SUM(L22,)</f>
        <v>0</v>
      </c>
      <c r="M21" s="62">
        <f t="shared" si="6"/>
        <v>1158.9000000000001</v>
      </c>
      <c r="N21" s="62">
        <f t="shared" si="6"/>
        <v>0</v>
      </c>
      <c r="O21" s="62">
        <f t="shared" si="6"/>
        <v>0</v>
      </c>
      <c r="P21" s="62">
        <f t="shared" si="6"/>
        <v>0</v>
      </c>
      <c r="Q21" s="62">
        <f t="shared" si="6"/>
        <v>0</v>
      </c>
      <c r="R21" s="62">
        <f t="shared" si="6"/>
        <v>0</v>
      </c>
      <c r="S21" s="62">
        <f t="shared" si="6"/>
        <v>0</v>
      </c>
      <c r="T21" s="62">
        <f t="shared" si="6"/>
        <v>0</v>
      </c>
      <c r="U21" s="62">
        <f t="shared" si="6"/>
        <v>0</v>
      </c>
      <c r="V21" s="62">
        <f t="shared" si="6"/>
        <v>0</v>
      </c>
      <c r="W21" s="227">
        <f t="shared" si="6"/>
        <v>0</v>
      </c>
    </row>
    <row r="22" spans="1:23" s="29" customFormat="1">
      <c r="A22" s="136" t="s">
        <v>9</v>
      </c>
      <c r="B22" s="830" t="s">
        <v>71</v>
      </c>
      <c r="C22" s="830"/>
      <c r="D22" s="830"/>
      <c r="E22" s="830"/>
      <c r="F22" s="830"/>
      <c r="G22" s="830"/>
      <c r="H22" s="830"/>
      <c r="I22" s="830"/>
      <c r="J22" s="830"/>
      <c r="K22" s="830"/>
      <c r="L22" s="137">
        <f t="shared" ref="L22:W23" si="7">SUM(L23)</f>
        <v>0</v>
      </c>
      <c r="M22" s="137">
        <f t="shared" si="7"/>
        <v>1158.9000000000001</v>
      </c>
      <c r="N22" s="137">
        <f t="shared" si="7"/>
        <v>0</v>
      </c>
      <c r="O22" s="137">
        <f t="shared" si="7"/>
        <v>0</v>
      </c>
      <c r="P22" s="137">
        <f t="shared" si="7"/>
        <v>0</v>
      </c>
      <c r="Q22" s="137">
        <f t="shared" si="7"/>
        <v>0</v>
      </c>
      <c r="R22" s="137">
        <f t="shared" si="7"/>
        <v>0</v>
      </c>
      <c r="S22" s="137">
        <f t="shared" si="7"/>
        <v>0</v>
      </c>
      <c r="T22" s="137">
        <f t="shared" si="7"/>
        <v>0</v>
      </c>
      <c r="U22" s="137">
        <f t="shared" si="7"/>
        <v>0</v>
      </c>
      <c r="V22" s="137">
        <f t="shared" si="7"/>
        <v>0</v>
      </c>
      <c r="W22" s="144">
        <f t="shared" si="7"/>
        <v>0</v>
      </c>
    </row>
    <row r="23" spans="1:23" s="141" customFormat="1" ht="21" customHeight="1">
      <c r="A23" s="865" t="s">
        <v>86</v>
      </c>
      <c r="B23" s="866"/>
      <c r="C23" s="866"/>
      <c r="D23" s="866"/>
      <c r="E23" s="866"/>
      <c r="F23" s="866"/>
      <c r="G23" s="866"/>
      <c r="H23" s="866"/>
      <c r="I23" s="866"/>
      <c r="J23" s="866"/>
      <c r="K23" s="866"/>
      <c r="L23" s="152">
        <f t="shared" si="7"/>
        <v>0</v>
      </c>
      <c r="M23" s="152">
        <f t="shared" si="7"/>
        <v>1158.9000000000001</v>
      </c>
      <c r="N23" s="152">
        <f t="shared" si="7"/>
        <v>0</v>
      </c>
      <c r="O23" s="152">
        <f t="shared" si="7"/>
        <v>0</v>
      </c>
      <c r="P23" s="152">
        <f t="shared" si="7"/>
        <v>0</v>
      </c>
      <c r="Q23" s="152">
        <f t="shared" si="7"/>
        <v>0</v>
      </c>
      <c r="R23" s="152">
        <f t="shared" si="7"/>
        <v>0</v>
      </c>
      <c r="S23" s="152">
        <f t="shared" si="7"/>
        <v>0</v>
      </c>
      <c r="T23" s="152">
        <f t="shared" si="7"/>
        <v>0</v>
      </c>
      <c r="U23" s="152">
        <f t="shared" si="7"/>
        <v>0</v>
      </c>
      <c r="V23" s="152">
        <f t="shared" si="7"/>
        <v>0</v>
      </c>
      <c r="W23" s="153">
        <f t="shared" si="7"/>
        <v>0</v>
      </c>
    </row>
    <row r="24" spans="1:23">
      <c r="A24" s="78" t="s">
        <v>14</v>
      </c>
      <c r="B24" s="433" t="s">
        <v>61</v>
      </c>
      <c r="C24" s="446"/>
      <c r="D24" s="393"/>
      <c r="E24" s="433"/>
      <c r="F24" s="433"/>
      <c r="G24" s="433"/>
      <c r="H24" s="396">
        <v>400</v>
      </c>
      <c r="I24" s="454"/>
      <c r="J24" s="446"/>
      <c r="K24" s="393"/>
      <c r="L24" s="15">
        <f t="shared" ref="L24:W24" si="8">SUM(L25:L25)</f>
        <v>0</v>
      </c>
      <c r="M24" s="15">
        <f t="shared" si="8"/>
        <v>1158.9000000000001</v>
      </c>
      <c r="N24" s="15">
        <f t="shared" si="8"/>
        <v>0</v>
      </c>
      <c r="O24" s="15">
        <f t="shared" si="8"/>
        <v>0</v>
      </c>
      <c r="P24" s="15">
        <f t="shared" si="8"/>
        <v>0</v>
      </c>
      <c r="Q24" s="15">
        <f t="shared" si="8"/>
        <v>0</v>
      </c>
      <c r="R24" s="15">
        <f t="shared" si="8"/>
        <v>0</v>
      </c>
      <c r="S24" s="15">
        <f t="shared" si="8"/>
        <v>0</v>
      </c>
      <c r="T24" s="15">
        <f t="shared" si="8"/>
        <v>0</v>
      </c>
      <c r="U24" s="15">
        <f t="shared" si="8"/>
        <v>0</v>
      </c>
      <c r="V24" s="15">
        <f t="shared" si="8"/>
        <v>0</v>
      </c>
      <c r="W24" s="9">
        <f t="shared" si="8"/>
        <v>0</v>
      </c>
    </row>
    <row r="25" spans="1:23" s="141" customFormat="1" ht="225.75" customHeight="1">
      <c r="A25" s="78"/>
      <c r="B25" s="433" t="s">
        <v>457</v>
      </c>
      <c r="C25" s="446"/>
      <c r="D25" s="393"/>
      <c r="E25" s="421" t="s">
        <v>89</v>
      </c>
      <c r="F25" s="421" t="s">
        <v>104</v>
      </c>
      <c r="G25" s="433" t="s">
        <v>1282</v>
      </c>
      <c r="H25" s="396">
        <v>410</v>
      </c>
      <c r="I25" s="592" t="s">
        <v>1280</v>
      </c>
      <c r="J25" s="372" t="s">
        <v>1281</v>
      </c>
      <c r="K25" s="393"/>
      <c r="L25" s="15"/>
      <c r="M25" s="15">
        <v>1158.9000000000001</v>
      </c>
      <c r="N25" s="15"/>
      <c r="O25" s="15"/>
      <c r="P25" s="15"/>
      <c r="Q25" s="15"/>
      <c r="R25" s="15"/>
      <c r="S25" s="15"/>
      <c r="T25" s="15"/>
      <c r="U25" s="15"/>
      <c r="V25" s="15"/>
      <c r="W25" s="9"/>
    </row>
    <row r="26" spans="1:23" s="307" customFormat="1" ht="31.5">
      <c r="A26" s="38" t="s">
        <v>525</v>
      </c>
      <c r="B26" s="39" t="s">
        <v>629</v>
      </c>
      <c r="C26" s="40"/>
      <c r="D26" s="40"/>
      <c r="E26" s="40"/>
      <c r="F26" s="40"/>
      <c r="G26" s="40"/>
      <c r="H26" s="40"/>
      <c r="I26" s="40"/>
      <c r="J26" s="40"/>
      <c r="K26" s="61" t="s">
        <v>66</v>
      </c>
      <c r="L26" s="510">
        <f>L27+L100+L107</f>
        <v>1036107.1</v>
      </c>
      <c r="M26" s="510">
        <f t="shared" ref="M26:W26" si="9">M27+M100+M107</f>
        <v>1122156.2</v>
      </c>
      <c r="N26" s="510">
        <f t="shared" si="9"/>
        <v>681905.7</v>
      </c>
      <c r="O26" s="510">
        <f t="shared" si="9"/>
        <v>1175256.3</v>
      </c>
      <c r="P26" s="510">
        <f t="shared" si="9"/>
        <v>1175256.3</v>
      </c>
      <c r="Q26" s="510">
        <f t="shared" si="9"/>
        <v>0</v>
      </c>
      <c r="R26" s="510">
        <f t="shared" si="9"/>
        <v>1182604.5000000002</v>
      </c>
      <c r="S26" s="510">
        <f t="shared" si="9"/>
        <v>1182604.5000000002</v>
      </c>
      <c r="T26" s="510">
        <f t="shared" si="9"/>
        <v>0</v>
      </c>
      <c r="U26" s="510">
        <f t="shared" si="9"/>
        <v>1183764.9000000001</v>
      </c>
      <c r="V26" s="510">
        <f t="shared" si="9"/>
        <v>1183764.9000000001</v>
      </c>
      <c r="W26" s="510">
        <f t="shared" si="9"/>
        <v>0</v>
      </c>
    </row>
    <row r="27" spans="1:23" s="29" customFormat="1">
      <c r="A27" s="136" t="s">
        <v>9</v>
      </c>
      <c r="B27" s="830" t="s">
        <v>71</v>
      </c>
      <c r="C27" s="830"/>
      <c r="D27" s="830"/>
      <c r="E27" s="830"/>
      <c r="F27" s="830"/>
      <c r="G27" s="830"/>
      <c r="H27" s="830"/>
      <c r="I27" s="830"/>
      <c r="J27" s="830"/>
      <c r="K27" s="830"/>
      <c r="L27" s="137">
        <f t="shared" ref="L27:W27" si="10">SUM(L28,L35,L42,L96)</f>
        <v>1010829.9</v>
      </c>
      <c r="M27" s="137">
        <f t="shared" si="10"/>
        <v>1095934.8999999999</v>
      </c>
      <c r="N27" s="137">
        <f t="shared" si="10"/>
        <v>666350.69999999995</v>
      </c>
      <c r="O27" s="137">
        <f t="shared" si="10"/>
        <v>1141293</v>
      </c>
      <c r="P27" s="137">
        <f t="shared" si="10"/>
        <v>1141293</v>
      </c>
      <c r="Q27" s="137">
        <f t="shared" si="10"/>
        <v>0</v>
      </c>
      <c r="R27" s="137">
        <f t="shared" si="10"/>
        <v>1148527.9000000001</v>
      </c>
      <c r="S27" s="137">
        <f t="shared" si="10"/>
        <v>1148527.9000000001</v>
      </c>
      <c r="T27" s="137">
        <f t="shared" si="10"/>
        <v>0</v>
      </c>
      <c r="U27" s="137">
        <f t="shared" si="10"/>
        <v>1149568.5</v>
      </c>
      <c r="V27" s="137">
        <f t="shared" si="10"/>
        <v>1149568.5</v>
      </c>
      <c r="W27" s="137">
        <f t="shared" si="10"/>
        <v>0</v>
      </c>
    </row>
    <row r="28" spans="1:23" s="141" customFormat="1" ht="21" customHeight="1">
      <c r="A28" s="865" t="s">
        <v>58</v>
      </c>
      <c r="B28" s="866"/>
      <c r="C28" s="866"/>
      <c r="D28" s="866"/>
      <c r="E28" s="866"/>
      <c r="F28" s="866"/>
      <c r="G28" s="866"/>
      <c r="H28" s="866"/>
      <c r="I28" s="866"/>
      <c r="J28" s="866"/>
      <c r="K28" s="866"/>
      <c r="L28" s="152">
        <f>L29+L32</f>
        <v>3762.8</v>
      </c>
      <c r="M28" s="152">
        <f t="shared" ref="M28:W28" si="11">M29+M32</f>
        <v>4009.2</v>
      </c>
      <c r="N28" s="152">
        <f t="shared" si="11"/>
        <v>2133</v>
      </c>
      <c r="O28" s="152">
        <f t="shared" si="11"/>
        <v>4841.3999999999996</v>
      </c>
      <c r="P28" s="152">
        <f t="shared" si="11"/>
        <v>4841.3999999999996</v>
      </c>
      <c r="Q28" s="152">
        <f t="shared" si="11"/>
        <v>0</v>
      </c>
      <c r="R28" s="152">
        <f t="shared" si="11"/>
        <v>5049.2</v>
      </c>
      <c r="S28" s="152">
        <f t="shared" si="11"/>
        <v>5049.2</v>
      </c>
      <c r="T28" s="152">
        <f t="shared" si="11"/>
        <v>0</v>
      </c>
      <c r="U28" s="152">
        <f t="shared" si="11"/>
        <v>5266.2000000000007</v>
      </c>
      <c r="V28" s="152">
        <f t="shared" si="11"/>
        <v>5266.2000000000007</v>
      </c>
      <c r="W28" s="152">
        <f t="shared" si="11"/>
        <v>0</v>
      </c>
    </row>
    <row r="29" spans="1:23" s="279" customFormat="1">
      <c r="A29" s="461" t="s">
        <v>10</v>
      </c>
      <c r="B29" s="343" t="s">
        <v>72</v>
      </c>
      <c r="C29" s="390"/>
      <c r="D29" s="390"/>
      <c r="E29" s="433"/>
      <c r="F29" s="433"/>
      <c r="G29" s="433"/>
      <c r="H29" s="396">
        <v>100</v>
      </c>
      <c r="I29" s="76"/>
      <c r="J29" s="390"/>
      <c r="K29" s="390"/>
      <c r="L29" s="133">
        <f>SUM(L30:L31)</f>
        <v>2781.5</v>
      </c>
      <c r="M29" s="133">
        <f t="shared" ref="M29:W29" si="12">SUM(M30:M31)</f>
        <v>3114.5</v>
      </c>
      <c r="N29" s="133">
        <f t="shared" si="12"/>
        <v>1800.9</v>
      </c>
      <c r="O29" s="133">
        <f t="shared" si="12"/>
        <v>3370.5</v>
      </c>
      <c r="P29" s="133">
        <f t="shared" si="12"/>
        <v>3370.5</v>
      </c>
      <c r="Q29" s="133">
        <f t="shared" si="12"/>
        <v>0</v>
      </c>
      <c r="R29" s="133">
        <f t="shared" si="12"/>
        <v>3505.3</v>
      </c>
      <c r="S29" s="133">
        <f t="shared" si="12"/>
        <v>3505.3</v>
      </c>
      <c r="T29" s="133">
        <f t="shared" si="12"/>
        <v>0</v>
      </c>
      <c r="U29" s="133">
        <f t="shared" si="12"/>
        <v>3645.7000000000003</v>
      </c>
      <c r="V29" s="133">
        <f t="shared" si="12"/>
        <v>3645.7000000000003</v>
      </c>
      <c r="W29" s="133">
        <f t="shared" si="12"/>
        <v>0</v>
      </c>
    </row>
    <row r="30" spans="1:23" s="279" customFormat="1" ht="15" customHeight="1">
      <c r="A30" s="457"/>
      <c r="B30" s="347" t="s">
        <v>630</v>
      </c>
      <c r="C30" s="341"/>
      <c r="D30" s="341"/>
      <c r="E30" s="526" t="s">
        <v>396</v>
      </c>
      <c r="F30" s="526" t="s">
        <v>112</v>
      </c>
      <c r="G30" s="380" t="s">
        <v>1007</v>
      </c>
      <c r="H30" s="347">
        <v>100</v>
      </c>
      <c r="I30" s="432" t="s">
        <v>1390</v>
      </c>
      <c r="J30" s="342" t="s">
        <v>825</v>
      </c>
      <c r="K30" s="458"/>
      <c r="L30" s="439">
        <v>450.9</v>
      </c>
      <c r="M30" s="439">
        <v>404.9</v>
      </c>
      <c r="N30" s="439">
        <v>298</v>
      </c>
      <c r="O30" s="439">
        <v>385.5</v>
      </c>
      <c r="P30" s="439">
        <v>385.5</v>
      </c>
      <c r="Q30" s="439"/>
      <c r="R30" s="439">
        <v>400.9</v>
      </c>
      <c r="S30" s="439">
        <v>400.9</v>
      </c>
      <c r="T30" s="439"/>
      <c r="U30" s="439">
        <v>417.3</v>
      </c>
      <c r="V30" s="439">
        <v>417.3</v>
      </c>
      <c r="W30" s="444"/>
    </row>
    <row r="31" spans="1:23" s="279" customFormat="1" ht="15" customHeight="1">
      <c r="A31" s="457"/>
      <c r="B31" s="347" t="s">
        <v>631</v>
      </c>
      <c r="C31" s="390"/>
      <c r="D31" s="460"/>
      <c r="E31" s="526" t="s">
        <v>396</v>
      </c>
      <c r="F31" s="526" t="s">
        <v>112</v>
      </c>
      <c r="G31" s="380" t="s">
        <v>1391</v>
      </c>
      <c r="H31" s="347">
        <v>100</v>
      </c>
      <c r="I31" s="432" t="s">
        <v>1392</v>
      </c>
      <c r="J31" s="372" t="s">
        <v>826</v>
      </c>
      <c r="K31" s="458"/>
      <c r="L31" s="439">
        <v>2330.6</v>
      </c>
      <c r="M31" s="439">
        <v>2709.6</v>
      </c>
      <c r="N31" s="439">
        <v>1502.9</v>
      </c>
      <c r="O31" s="439">
        <v>2985</v>
      </c>
      <c r="P31" s="439">
        <v>2985</v>
      </c>
      <c r="Q31" s="439"/>
      <c r="R31" s="439">
        <v>3104.4</v>
      </c>
      <c r="S31" s="439">
        <v>3104.4</v>
      </c>
      <c r="T31" s="439"/>
      <c r="U31" s="439">
        <v>3228.4</v>
      </c>
      <c r="V31" s="439">
        <v>3228.4</v>
      </c>
      <c r="W31" s="444"/>
    </row>
    <row r="32" spans="1:23" s="279" customFormat="1" ht="31.5">
      <c r="A32" s="461" t="s">
        <v>11</v>
      </c>
      <c r="B32" s="343" t="s">
        <v>73</v>
      </c>
      <c r="C32" s="454"/>
      <c r="D32" s="420"/>
      <c r="E32" s="421"/>
      <c r="F32" s="421"/>
      <c r="G32" s="421"/>
      <c r="H32" s="396">
        <v>200</v>
      </c>
      <c r="I32" s="235"/>
      <c r="J32" s="454"/>
      <c r="K32" s="420"/>
      <c r="L32" s="133">
        <f>SUM(L33:L34)</f>
        <v>981.3</v>
      </c>
      <c r="M32" s="133">
        <f t="shared" ref="M32:W32" si="13">SUM(M33:M34)</f>
        <v>894.7</v>
      </c>
      <c r="N32" s="133">
        <f t="shared" si="13"/>
        <v>332.09999999999997</v>
      </c>
      <c r="O32" s="133">
        <f t="shared" si="13"/>
        <v>1470.8999999999999</v>
      </c>
      <c r="P32" s="133">
        <f t="shared" si="13"/>
        <v>1470.8999999999999</v>
      </c>
      <c r="Q32" s="133">
        <f t="shared" si="13"/>
        <v>0</v>
      </c>
      <c r="R32" s="133">
        <f t="shared" si="13"/>
        <v>1543.8999999999999</v>
      </c>
      <c r="S32" s="133">
        <f t="shared" si="13"/>
        <v>1543.8999999999999</v>
      </c>
      <c r="T32" s="133">
        <f t="shared" si="13"/>
        <v>0</v>
      </c>
      <c r="U32" s="133">
        <f t="shared" si="13"/>
        <v>1620.5</v>
      </c>
      <c r="V32" s="133">
        <f t="shared" si="13"/>
        <v>1620.5</v>
      </c>
      <c r="W32" s="133">
        <f t="shared" si="13"/>
        <v>0</v>
      </c>
    </row>
    <row r="33" spans="1:37" s="279" customFormat="1" ht="15" customHeight="1">
      <c r="A33" s="461"/>
      <c r="B33" s="347" t="s">
        <v>630</v>
      </c>
      <c r="C33" s="454"/>
      <c r="D33" s="371"/>
      <c r="E33" s="526" t="s">
        <v>396</v>
      </c>
      <c r="F33" s="526" t="s">
        <v>112</v>
      </c>
      <c r="G33" s="380" t="s">
        <v>1007</v>
      </c>
      <c r="H33" s="527">
        <v>200</v>
      </c>
      <c r="I33" s="528"/>
      <c r="J33" s="208"/>
      <c r="K33" s="456"/>
      <c r="L33" s="439">
        <v>822.5</v>
      </c>
      <c r="M33" s="439">
        <v>813.6</v>
      </c>
      <c r="N33" s="439">
        <v>271.89999999999998</v>
      </c>
      <c r="O33" s="439">
        <v>1389.8</v>
      </c>
      <c r="P33" s="439">
        <v>1389.8</v>
      </c>
      <c r="Q33" s="439"/>
      <c r="R33" s="439">
        <v>1462.8</v>
      </c>
      <c r="S33" s="439">
        <v>1462.8</v>
      </c>
      <c r="T33" s="439"/>
      <c r="U33" s="439">
        <v>1539.4</v>
      </c>
      <c r="V33" s="439">
        <v>1539.4</v>
      </c>
      <c r="W33" s="444"/>
    </row>
    <row r="34" spans="1:37" s="279" customFormat="1" ht="15" customHeight="1">
      <c r="A34" s="461"/>
      <c r="B34" s="347" t="s">
        <v>631</v>
      </c>
      <c r="C34" s="462"/>
      <c r="D34" s="456"/>
      <c r="E34" s="529" t="s">
        <v>396</v>
      </c>
      <c r="F34" s="529" t="s">
        <v>112</v>
      </c>
      <c r="G34" s="361" t="s">
        <v>1006</v>
      </c>
      <c r="H34" s="207">
        <v>200</v>
      </c>
      <c r="I34" s="530"/>
      <c r="J34" s="455"/>
      <c r="K34" s="456"/>
      <c r="L34" s="439">
        <v>158.80000000000001</v>
      </c>
      <c r="M34" s="439">
        <v>81.099999999999994</v>
      </c>
      <c r="N34" s="439">
        <v>60.2</v>
      </c>
      <c r="O34" s="439">
        <v>81.099999999999994</v>
      </c>
      <c r="P34" s="439">
        <v>81.099999999999994</v>
      </c>
      <c r="Q34" s="439"/>
      <c r="R34" s="439">
        <f>S34+T34</f>
        <v>81.099999999999994</v>
      </c>
      <c r="S34" s="439">
        <v>81.099999999999994</v>
      </c>
      <c r="T34" s="439"/>
      <c r="U34" s="439">
        <f>V34+W34</f>
        <v>81.099999999999994</v>
      </c>
      <c r="V34" s="439">
        <v>81.099999999999994</v>
      </c>
      <c r="W34" s="444"/>
    </row>
    <row r="35" spans="1:37" s="141" customFormat="1" ht="21" customHeight="1">
      <c r="A35" s="865" t="s">
        <v>77</v>
      </c>
      <c r="B35" s="866"/>
      <c r="C35" s="866"/>
      <c r="D35" s="866"/>
      <c r="E35" s="866"/>
      <c r="F35" s="866"/>
      <c r="G35" s="866"/>
      <c r="H35" s="866"/>
      <c r="I35" s="866"/>
      <c r="J35" s="866"/>
      <c r="K35" s="866"/>
      <c r="L35" s="152">
        <f>SUM(L36)</f>
        <v>397.70000000000005</v>
      </c>
      <c r="M35" s="152">
        <f t="shared" ref="M35:W35" si="14">SUM(M36)</f>
        <v>483</v>
      </c>
      <c r="N35" s="152">
        <f t="shared" si="14"/>
        <v>204.2</v>
      </c>
      <c r="O35" s="152">
        <f t="shared" si="14"/>
        <v>610</v>
      </c>
      <c r="P35" s="152">
        <f t="shared" si="14"/>
        <v>610</v>
      </c>
      <c r="Q35" s="152">
        <f t="shared" si="14"/>
        <v>0</v>
      </c>
      <c r="R35" s="152">
        <f t="shared" si="14"/>
        <v>615.70000000000005</v>
      </c>
      <c r="S35" s="152">
        <f t="shared" si="14"/>
        <v>615.70000000000005</v>
      </c>
      <c r="T35" s="152">
        <f t="shared" si="14"/>
        <v>0</v>
      </c>
      <c r="U35" s="152">
        <f t="shared" si="14"/>
        <v>621.70000000000005</v>
      </c>
      <c r="V35" s="152">
        <f t="shared" si="14"/>
        <v>621.70000000000005</v>
      </c>
      <c r="W35" s="153">
        <f t="shared" si="14"/>
        <v>0</v>
      </c>
    </row>
    <row r="36" spans="1:37" s="279" customFormat="1" ht="31.5">
      <c r="A36" s="461" t="s">
        <v>22</v>
      </c>
      <c r="B36" s="343" t="s">
        <v>98</v>
      </c>
      <c r="C36" s="462"/>
      <c r="D36" s="179"/>
      <c r="E36" s="343"/>
      <c r="F36" s="343"/>
      <c r="G36" s="343"/>
      <c r="H36" s="49">
        <v>200</v>
      </c>
      <c r="I36" s="370"/>
      <c r="J36" s="454"/>
      <c r="K36" s="420"/>
      <c r="L36" s="134">
        <f t="shared" ref="L36:W36" si="15">SUM(L37:L41)</f>
        <v>397.70000000000005</v>
      </c>
      <c r="M36" s="134">
        <f t="shared" si="15"/>
        <v>483</v>
      </c>
      <c r="N36" s="134">
        <f t="shared" si="15"/>
        <v>204.2</v>
      </c>
      <c r="O36" s="134">
        <f t="shared" si="15"/>
        <v>610</v>
      </c>
      <c r="P36" s="134">
        <f t="shared" si="15"/>
        <v>610</v>
      </c>
      <c r="Q36" s="134">
        <f t="shared" si="15"/>
        <v>0</v>
      </c>
      <c r="R36" s="134">
        <f t="shared" si="15"/>
        <v>615.70000000000005</v>
      </c>
      <c r="S36" s="134">
        <f t="shared" si="15"/>
        <v>615.70000000000005</v>
      </c>
      <c r="T36" s="134">
        <f t="shared" si="15"/>
        <v>0</v>
      </c>
      <c r="U36" s="134">
        <f t="shared" si="15"/>
        <v>621.70000000000005</v>
      </c>
      <c r="V36" s="134">
        <f t="shared" si="15"/>
        <v>621.70000000000005</v>
      </c>
      <c r="W36" s="134">
        <f t="shared" si="15"/>
        <v>0</v>
      </c>
    </row>
    <row r="37" spans="1:37" s="279" customFormat="1" ht="47.25">
      <c r="A37" s="1024" t="s">
        <v>43</v>
      </c>
      <c r="B37" s="774" t="s">
        <v>1394</v>
      </c>
      <c r="C37" s="1067"/>
      <c r="D37" s="712"/>
      <c r="E37" s="761" t="s">
        <v>89</v>
      </c>
      <c r="F37" s="761" t="s">
        <v>104</v>
      </c>
      <c r="G37" s="757" t="s">
        <v>1008</v>
      </c>
      <c r="H37" s="1037">
        <v>200</v>
      </c>
      <c r="I37" s="311" t="s">
        <v>1395</v>
      </c>
      <c r="J37" s="511" t="s">
        <v>632</v>
      </c>
      <c r="K37" s="712"/>
      <c r="L37" s="1004">
        <v>295.60000000000002</v>
      </c>
      <c r="M37" s="1004">
        <v>357.6</v>
      </c>
      <c r="N37" s="1004">
        <v>204.2</v>
      </c>
      <c r="O37" s="1004">
        <v>466.4</v>
      </c>
      <c r="P37" s="1004">
        <v>466.4</v>
      </c>
      <c r="Q37" s="1004"/>
      <c r="R37" s="1004">
        <v>466.4</v>
      </c>
      <c r="S37" s="1004">
        <v>466.4</v>
      </c>
      <c r="T37" s="1004"/>
      <c r="U37" s="1004">
        <v>466.4</v>
      </c>
      <c r="V37" s="1004">
        <v>466.4</v>
      </c>
      <c r="W37" s="1006"/>
    </row>
    <row r="38" spans="1:37" s="279" customFormat="1" ht="110.25">
      <c r="A38" s="1024"/>
      <c r="B38" s="1025"/>
      <c r="C38" s="1067"/>
      <c r="D38" s="735"/>
      <c r="E38" s="763"/>
      <c r="F38" s="763"/>
      <c r="G38" s="759"/>
      <c r="H38" s="1038"/>
      <c r="I38" s="311" t="s">
        <v>1396</v>
      </c>
      <c r="J38" s="512" t="s">
        <v>633</v>
      </c>
      <c r="K38" s="735"/>
      <c r="L38" s="1005"/>
      <c r="M38" s="1005"/>
      <c r="N38" s="1005"/>
      <c r="O38" s="1005"/>
      <c r="P38" s="1005"/>
      <c r="Q38" s="1005"/>
      <c r="R38" s="1005"/>
      <c r="S38" s="1005"/>
      <c r="T38" s="1005"/>
      <c r="U38" s="1005"/>
      <c r="V38" s="1005"/>
      <c r="W38" s="1007"/>
    </row>
    <row r="39" spans="1:37" s="279" customFormat="1" ht="15">
      <c r="A39" s="1024" t="s">
        <v>78</v>
      </c>
      <c r="B39" s="774" t="s">
        <v>1397</v>
      </c>
      <c r="C39" s="1067"/>
      <c r="D39" s="712"/>
      <c r="E39" s="761" t="s">
        <v>396</v>
      </c>
      <c r="F39" s="761" t="s">
        <v>396</v>
      </c>
      <c r="G39" s="757" t="s">
        <v>1009</v>
      </c>
      <c r="H39" s="1037">
        <v>200</v>
      </c>
      <c r="I39" s="1069" t="s">
        <v>1398</v>
      </c>
      <c r="J39" s="1071"/>
      <c r="K39" s="712"/>
      <c r="L39" s="1004">
        <v>102.1</v>
      </c>
      <c r="M39" s="1004">
        <v>125.4</v>
      </c>
      <c r="N39" s="1004">
        <v>0</v>
      </c>
      <c r="O39" s="1004">
        <v>143.6</v>
      </c>
      <c r="P39" s="1004">
        <v>143.6</v>
      </c>
      <c r="Q39" s="1004"/>
      <c r="R39" s="1004">
        <v>149.30000000000001</v>
      </c>
      <c r="S39" s="1004">
        <v>149.30000000000001</v>
      </c>
      <c r="T39" s="1004"/>
      <c r="U39" s="1004">
        <v>155.30000000000001</v>
      </c>
      <c r="V39" s="1004">
        <v>155.30000000000001</v>
      </c>
      <c r="W39" s="1006"/>
    </row>
    <row r="40" spans="1:37" s="279" customFormat="1" ht="15">
      <c r="A40" s="1024"/>
      <c r="B40" s="774"/>
      <c r="C40" s="1067"/>
      <c r="D40" s="713"/>
      <c r="E40" s="762"/>
      <c r="F40" s="762"/>
      <c r="G40" s="758"/>
      <c r="H40" s="1068"/>
      <c r="I40" s="1070"/>
      <c r="J40" s="1072"/>
      <c r="K40" s="713"/>
      <c r="L40" s="1033"/>
      <c r="M40" s="1033"/>
      <c r="N40" s="1033"/>
      <c r="O40" s="1033"/>
      <c r="P40" s="1033"/>
      <c r="Q40" s="1033"/>
      <c r="R40" s="1033"/>
      <c r="S40" s="1033"/>
      <c r="T40" s="1033"/>
      <c r="U40" s="1033"/>
      <c r="V40" s="1033"/>
      <c r="W40" s="1053"/>
    </row>
    <row r="41" spans="1:37" s="279" customFormat="1" ht="15">
      <c r="A41" s="1066"/>
      <c r="B41" s="774"/>
      <c r="C41" s="1067"/>
      <c r="D41" s="735"/>
      <c r="E41" s="763"/>
      <c r="F41" s="763"/>
      <c r="G41" s="759"/>
      <c r="H41" s="1038"/>
      <c r="I41" s="1070"/>
      <c r="J41" s="1073"/>
      <c r="K41" s="735"/>
      <c r="L41" s="1005"/>
      <c r="M41" s="1005"/>
      <c r="N41" s="1005"/>
      <c r="O41" s="1005"/>
      <c r="P41" s="1005"/>
      <c r="Q41" s="1005"/>
      <c r="R41" s="1005"/>
      <c r="S41" s="1005"/>
      <c r="T41" s="1005"/>
      <c r="U41" s="1005"/>
      <c r="V41" s="1005"/>
      <c r="W41" s="1007"/>
    </row>
    <row r="42" spans="1:37" s="141" customFormat="1" ht="21" customHeight="1">
      <c r="A42" s="1042" t="s">
        <v>79</v>
      </c>
      <c r="B42" s="1043"/>
      <c r="C42" s="1043"/>
      <c r="D42" s="1043"/>
      <c r="E42" s="1043"/>
      <c r="F42" s="1043"/>
      <c r="G42" s="1043"/>
      <c r="H42" s="1043"/>
      <c r="I42" s="1043"/>
      <c r="J42" s="1043"/>
      <c r="K42" s="1044"/>
      <c r="L42" s="152">
        <f t="shared" ref="L42:W42" si="16">SUM(L43,L54)</f>
        <v>1002553</v>
      </c>
      <c r="M42" s="152">
        <f t="shared" si="16"/>
        <v>1084293</v>
      </c>
      <c r="N42" s="152">
        <f t="shared" si="16"/>
        <v>659461.6</v>
      </c>
      <c r="O42" s="152">
        <f t="shared" si="16"/>
        <v>1119368.1000000001</v>
      </c>
      <c r="P42" s="152">
        <f t="shared" si="16"/>
        <v>1119368.1000000001</v>
      </c>
      <c r="Q42" s="152">
        <f t="shared" si="16"/>
        <v>0</v>
      </c>
      <c r="R42" s="152">
        <f t="shared" si="16"/>
        <v>1126297.4000000001</v>
      </c>
      <c r="S42" s="152">
        <f t="shared" si="16"/>
        <v>1126297.4000000001</v>
      </c>
      <c r="T42" s="152">
        <f t="shared" si="16"/>
        <v>0</v>
      </c>
      <c r="U42" s="152">
        <f t="shared" si="16"/>
        <v>1127115</v>
      </c>
      <c r="V42" s="152">
        <f t="shared" si="16"/>
        <v>1127115</v>
      </c>
      <c r="W42" s="153">
        <f t="shared" si="16"/>
        <v>0</v>
      </c>
    </row>
    <row r="43" spans="1:37" s="308" customFormat="1">
      <c r="A43" s="796" t="s">
        <v>37</v>
      </c>
      <c r="B43" s="797"/>
      <c r="C43" s="797"/>
      <c r="D43" s="797"/>
      <c r="E43" s="797"/>
      <c r="F43" s="797"/>
      <c r="G43" s="797"/>
      <c r="H43" s="797"/>
      <c r="I43" s="797"/>
      <c r="J43" s="797"/>
      <c r="K43" s="797"/>
      <c r="L43" s="133">
        <f>SUM(L44)</f>
        <v>708558.1</v>
      </c>
      <c r="M43" s="133">
        <f t="shared" ref="M43:W43" si="17">SUM(M44)</f>
        <v>755244.10000000009</v>
      </c>
      <c r="N43" s="133">
        <f t="shared" si="17"/>
        <v>458449.6</v>
      </c>
      <c r="O43" s="133">
        <f t="shared" si="17"/>
        <v>771670.8</v>
      </c>
      <c r="P43" s="133">
        <f t="shared" si="17"/>
        <v>771670.8</v>
      </c>
      <c r="Q43" s="133">
        <f t="shared" si="17"/>
        <v>0</v>
      </c>
      <c r="R43" s="133">
        <f t="shared" si="17"/>
        <v>775661.00000000012</v>
      </c>
      <c r="S43" s="133">
        <f t="shared" si="17"/>
        <v>775661.00000000012</v>
      </c>
      <c r="T43" s="133">
        <f t="shared" si="17"/>
        <v>0</v>
      </c>
      <c r="U43" s="133">
        <f t="shared" si="17"/>
        <v>776013.20000000007</v>
      </c>
      <c r="V43" s="133">
        <f t="shared" si="17"/>
        <v>776013.20000000007</v>
      </c>
      <c r="W43" s="133">
        <f t="shared" si="17"/>
        <v>0</v>
      </c>
    </row>
    <row r="44" spans="1:37" s="308" customFormat="1" ht="78.75">
      <c r="A44" s="46" t="s">
        <v>34</v>
      </c>
      <c r="B44" s="343" t="s">
        <v>99</v>
      </c>
      <c r="C44" s="47"/>
      <c r="D44" s="48"/>
      <c r="E44" s="343"/>
      <c r="F44" s="343"/>
      <c r="G44" s="343"/>
      <c r="H44" s="49">
        <v>600</v>
      </c>
      <c r="I44" s="513"/>
      <c r="J44" s="47"/>
      <c r="K44" s="48"/>
      <c r="L44" s="133">
        <f>SUM(L45:L53)</f>
        <v>708558.1</v>
      </c>
      <c r="M44" s="133">
        <f t="shared" ref="M44:V44" si="18">SUM(M45:M53)</f>
        <v>755244.10000000009</v>
      </c>
      <c r="N44" s="133">
        <f t="shared" si="18"/>
        <v>458449.6</v>
      </c>
      <c r="O44" s="133">
        <f t="shared" si="18"/>
        <v>771670.8</v>
      </c>
      <c r="P44" s="133">
        <f t="shared" si="18"/>
        <v>771670.8</v>
      </c>
      <c r="Q44" s="133">
        <f t="shared" si="18"/>
        <v>0</v>
      </c>
      <c r="R44" s="133">
        <f t="shared" si="18"/>
        <v>775661.00000000012</v>
      </c>
      <c r="S44" s="133">
        <f t="shared" si="18"/>
        <v>775661.00000000012</v>
      </c>
      <c r="T44" s="133">
        <f t="shared" si="18"/>
        <v>0</v>
      </c>
      <c r="U44" s="133">
        <f t="shared" si="18"/>
        <v>776013.20000000007</v>
      </c>
      <c r="V44" s="133">
        <f t="shared" si="18"/>
        <v>776013.20000000007</v>
      </c>
      <c r="W44" s="133">
        <f>SUM(W45:W53)</f>
        <v>0</v>
      </c>
    </row>
    <row r="45" spans="1:37" s="308" customFormat="1" ht="15">
      <c r="A45" s="1049" t="s">
        <v>44</v>
      </c>
      <c r="B45" s="774" t="s">
        <v>552</v>
      </c>
      <c r="C45" s="707" t="s">
        <v>634</v>
      </c>
      <c r="D45" s="717"/>
      <c r="E45" s="761" t="s">
        <v>396</v>
      </c>
      <c r="F45" s="761" t="s">
        <v>103</v>
      </c>
      <c r="G45" s="757" t="s">
        <v>1010</v>
      </c>
      <c r="H45" s="808">
        <v>611</v>
      </c>
      <c r="I45" s="1058" t="s">
        <v>1422</v>
      </c>
      <c r="J45" s="766"/>
      <c r="K45" s="717"/>
      <c r="L45" s="1004">
        <v>422405.1</v>
      </c>
      <c r="M45" s="1004">
        <v>442366.7</v>
      </c>
      <c r="N45" s="1004">
        <v>258081.7</v>
      </c>
      <c r="O45" s="1004">
        <v>425490.1</v>
      </c>
      <c r="P45" s="1004">
        <v>425490.1</v>
      </c>
      <c r="Q45" s="1004"/>
      <c r="R45" s="1004">
        <v>427114.2</v>
      </c>
      <c r="S45" s="1004">
        <v>427114.2</v>
      </c>
      <c r="T45" s="1004"/>
      <c r="U45" s="1004">
        <v>426943.6</v>
      </c>
      <c r="V45" s="1004">
        <v>426943.6</v>
      </c>
      <c r="W45" s="1006"/>
      <c r="Z45" s="322"/>
      <c r="AA45" s="322"/>
      <c r="AB45" s="322"/>
      <c r="AC45" s="322"/>
      <c r="AD45" s="322"/>
      <c r="AE45" s="322"/>
      <c r="AF45" s="322"/>
      <c r="AG45" s="322"/>
      <c r="AH45" s="322"/>
      <c r="AI45" s="322"/>
    </row>
    <row r="46" spans="1:37" s="308" customFormat="1" ht="15">
      <c r="A46" s="1049"/>
      <c r="B46" s="774"/>
      <c r="C46" s="709"/>
      <c r="D46" s="719"/>
      <c r="E46" s="763"/>
      <c r="F46" s="763"/>
      <c r="G46" s="759"/>
      <c r="H46" s="820"/>
      <c r="I46" s="1059"/>
      <c r="J46" s="837"/>
      <c r="K46" s="719"/>
      <c r="L46" s="1005"/>
      <c r="M46" s="1039"/>
      <c r="N46" s="1039"/>
      <c r="O46" s="1039"/>
      <c r="P46" s="1005"/>
      <c r="Q46" s="1005"/>
      <c r="R46" s="1039"/>
      <c r="S46" s="1005"/>
      <c r="T46" s="1005"/>
      <c r="U46" s="1039"/>
      <c r="V46" s="1005"/>
      <c r="W46" s="1007"/>
    </row>
    <row r="47" spans="1:37" s="308" customFormat="1">
      <c r="A47" s="412"/>
      <c r="B47" s="356"/>
      <c r="C47" s="414"/>
      <c r="D47" s="393"/>
      <c r="E47" s="421"/>
      <c r="F47" s="421"/>
      <c r="G47" s="385"/>
      <c r="H47" s="396"/>
      <c r="I47" s="1060" t="s">
        <v>1423</v>
      </c>
      <c r="J47" s="399"/>
      <c r="K47" s="514"/>
      <c r="L47" s="134"/>
      <c r="M47" s="134">
        <v>0</v>
      </c>
      <c r="N47" s="134">
        <v>0</v>
      </c>
      <c r="O47" s="134"/>
      <c r="P47" s="134"/>
      <c r="Q47" s="134"/>
      <c r="R47" s="134"/>
      <c r="S47" s="134"/>
      <c r="T47" s="134"/>
      <c r="U47" s="134"/>
      <c r="V47" s="134"/>
      <c r="W47" s="135"/>
      <c r="Z47" s="322"/>
      <c r="AA47" s="322"/>
      <c r="AB47" s="322"/>
      <c r="AC47" s="322"/>
      <c r="AD47" s="322"/>
      <c r="AE47" s="322"/>
      <c r="AF47" s="322"/>
      <c r="AG47" s="322"/>
      <c r="AH47" s="322"/>
      <c r="AI47" s="322"/>
      <c r="AJ47" s="322"/>
      <c r="AK47" s="322"/>
    </row>
    <row r="48" spans="1:37" s="308" customFormat="1" ht="189">
      <c r="A48" s="413"/>
      <c r="B48" s="357"/>
      <c r="C48" s="416" t="s">
        <v>1399</v>
      </c>
      <c r="D48" s="393"/>
      <c r="E48" s="421" t="s">
        <v>396</v>
      </c>
      <c r="F48" s="421" t="s">
        <v>103</v>
      </c>
      <c r="G48" s="385" t="s">
        <v>1400</v>
      </c>
      <c r="H48" s="396">
        <v>611</v>
      </c>
      <c r="I48" s="1061"/>
      <c r="J48" s="399"/>
      <c r="K48" s="514"/>
      <c r="L48" s="134">
        <v>0</v>
      </c>
      <c r="M48" s="134">
        <v>0</v>
      </c>
      <c r="N48" s="134">
        <v>0</v>
      </c>
      <c r="O48" s="134">
        <v>4174.2</v>
      </c>
      <c r="P48" s="134">
        <v>4174.2</v>
      </c>
      <c r="Q48" s="134"/>
      <c r="R48" s="134">
        <v>4341.2</v>
      </c>
      <c r="S48" s="134">
        <v>4341.2</v>
      </c>
      <c r="T48" s="134"/>
      <c r="U48" s="134">
        <v>4514.8999999999996</v>
      </c>
      <c r="V48" s="134">
        <v>4514.8999999999996</v>
      </c>
      <c r="W48" s="135"/>
      <c r="Z48" s="322"/>
      <c r="AA48" s="322"/>
      <c r="AB48" s="322"/>
      <c r="AC48" s="322"/>
      <c r="AD48" s="322"/>
      <c r="AE48" s="322"/>
      <c r="AF48" s="322"/>
      <c r="AG48" s="322"/>
      <c r="AH48" s="322"/>
      <c r="AI48" s="322"/>
      <c r="AJ48" s="322"/>
      <c r="AK48" s="322"/>
    </row>
    <row r="49" spans="1:30" s="308" customFormat="1" ht="63">
      <c r="A49" s="384" t="s">
        <v>80</v>
      </c>
      <c r="B49" s="433" t="s">
        <v>558</v>
      </c>
      <c r="C49" s="309" t="s">
        <v>635</v>
      </c>
      <c r="D49" s="393"/>
      <c r="E49" s="421" t="s">
        <v>396</v>
      </c>
      <c r="F49" s="421" t="s">
        <v>361</v>
      </c>
      <c r="G49" s="385" t="s">
        <v>636</v>
      </c>
      <c r="H49" s="396">
        <v>611</v>
      </c>
      <c r="I49" s="1062"/>
      <c r="J49" s="447" t="s">
        <v>637</v>
      </c>
      <c r="K49" s="292" t="s">
        <v>638</v>
      </c>
      <c r="L49" s="134">
        <v>6074.1</v>
      </c>
      <c r="M49" s="134">
        <v>6087.6</v>
      </c>
      <c r="N49" s="134">
        <v>3777.8</v>
      </c>
      <c r="O49" s="134">
        <v>6487</v>
      </c>
      <c r="P49" s="134">
        <v>6487</v>
      </c>
      <c r="Q49" s="134"/>
      <c r="R49" s="134">
        <v>6523.3</v>
      </c>
      <c r="S49" s="134">
        <v>6523.3</v>
      </c>
      <c r="T49" s="134"/>
      <c r="U49" s="134">
        <v>6523.3</v>
      </c>
      <c r="V49" s="134">
        <v>6523.3</v>
      </c>
      <c r="W49" s="135"/>
      <c r="Z49" s="322"/>
      <c r="AA49" s="322"/>
      <c r="AB49" s="322"/>
      <c r="AC49" s="322"/>
      <c r="AD49" s="322"/>
    </row>
    <row r="50" spans="1:30" s="308" customFormat="1" ht="78.75">
      <c r="A50" s="412" t="s">
        <v>82</v>
      </c>
      <c r="B50" s="356" t="s">
        <v>561</v>
      </c>
      <c r="C50" s="414" t="s">
        <v>1401</v>
      </c>
      <c r="D50" s="335"/>
      <c r="E50" s="360" t="s">
        <v>396</v>
      </c>
      <c r="F50" s="360" t="s">
        <v>361</v>
      </c>
      <c r="G50" s="361" t="s">
        <v>636</v>
      </c>
      <c r="H50" s="329">
        <v>611</v>
      </c>
      <c r="I50" s="1062"/>
      <c r="J50" s="292" t="s">
        <v>639</v>
      </c>
      <c r="K50" s="292" t="s">
        <v>640</v>
      </c>
      <c r="L50" s="134">
        <v>103699.8</v>
      </c>
      <c r="M50" s="134">
        <v>110183</v>
      </c>
      <c r="N50" s="134">
        <v>72030.600000000006</v>
      </c>
      <c r="O50" s="134">
        <v>115938.6</v>
      </c>
      <c r="P50" s="134">
        <v>115938.6</v>
      </c>
      <c r="Q50" s="134"/>
      <c r="R50" s="134">
        <v>116586.1</v>
      </c>
      <c r="S50" s="134">
        <v>116586.1</v>
      </c>
      <c r="T50" s="134"/>
      <c r="U50" s="134">
        <v>116586.1</v>
      </c>
      <c r="V50" s="134">
        <v>116586.1</v>
      </c>
      <c r="W50" s="135"/>
    </row>
    <row r="51" spans="1:30" s="308" customFormat="1" ht="204.75">
      <c r="A51" s="413"/>
      <c r="B51" s="357"/>
      <c r="C51" s="415" t="s">
        <v>1402</v>
      </c>
      <c r="D51" s="336"/>
      <c r="E51" s="362" t="s">
        <v>396</v>
      </c>
      <c r="F51" s="362" t="s">
        <v>361</v>
      </c>
      <c r="G51" s="362" t="s">
        <v>1403</v>
      </c>
      <c r="H51" s="330">
        <v>611</v>
      </c>
      <c r="I51" s="1062"/>
      <c r="J51" s="515"/>
      <c r="K51" s="516"/>
      <c r="L51" s="134">
        <v>0</v>
      </c>
      <c r="M51" s="134">
        <v>0</v>
      </c>
      <c r="N51" s="134">
        <v>0</v>
      </c>
      <c r="O51" s="134">
        <v>3482.6</v>
      </c>
      <c r="P51" s="134">
        <v>3482.6</v>
      </c>
      <c r="Q51" s="134"/>
      <c r="R51" s="134">
        <v>3621.8</v>
      </c>
      <c r="S51" s="134">
        <v>3621.8</v>
      </c>
      <c r="T51" s="134"/>
      <c r="U51" s="134">
        <v>3766.8</v>
      </c>
      <c r="V51" s="134">
        <v>3766.8</v>
      </c>
      <c r="W51" s="135"/>
    </row>
    <row r="52" spans="1:30" s="308" customFormat="1" ht="78.75">
      <c r="A52" s="384" t="s">
        <v>182</v>
      </c>
      <c r="B52" s="433" t="s">
        <v>563</v>
      </c>
      <c r="C52" s="309" t="s">
        <v>1404</v>
      </c>
      <c r="D52" s="393"/>
      <c r="E52" s="421" t="s">
        <v>396</v>
      </c>
      <c r="F52" s="421" t="s">
        <v>361</v>
      </c>
      <c r="G52" s="385" t="s">
        <v>636</v>
      </c>
      <c r="H52" s="396">
        <v>611</v>
      </c>
      <c r="I52" s="1063"/>
      <c r="J52" s="1064"/>
      <c r="K52" s="1065"/>
      <c r="L52" s="134">
        <v>176379.1</v>
      </c>
      <c r="M52" s="134">
        <v>196606.8</v>
      </c>
      <c r="N52" s="134">
        <v>124559.5</v>
      </c>
      <c r="O52" s="134">
        <v>211193.9</v>
      </c>
      <c r="P52" s="134">
        <v>211193.9</v>
      </c>
      <c r="Q52" s="134"/>
      <c r="R52" s="134">
        <v>212373.9</v>
      </c>
      <c r="S52" s="134">
        <v>212373.9</v>
      </c>
      <c r="T52" s="134"/>
      <c r="U52" s="134">
        <v>212373.9</v>
      </c>
      <c r="V52" s="134">
        <v>212373.9</v>
      </c>
      <c r="W52" s="135"/>
    </row>
    <row r="53" spans="1:30" s="308" customFormat="1" ht="204.75">
      <c r="A53" s="384"/>
      <c r="B53" s="433"/>
      <c r="C53" s="415" t="s">
        <v>1402</v>
      </c>
      <c r="D53" s="336"/>
      <c r="E53" s="362" t="s">
        <v>396</v>
      </c>
      <c r="F53" s="362" t="s">
        <v>361</v>
      </c>
      <c r="G53" s="362" t="s">
        <v>1403</v>
      </c>
      <c r="H53" s="330">
        <v>611</v>
      </c>
      <c r="I53" s="517"/>
      <c r="J53" s="450"/>
      <c r="K53" s="451"/>
      <c r="L53" s="134">
        <v>0</v>
      </c>
      <c r="M53" s="134">
        <v>0</v>
      </c>
      <c r="N53" s="134">
        <v>0</v>
      </c>
      <c r="O53" s="134">
        <v>4904.3999999999996</v>
      </c>
      <c r="P53" s="134">
        <v>4904.3999999999996</v>
      </c>
      <c r="Q53" s="134"/>
      <c r="R53" s="134">
        <v>5100.5</v>
      </c>
      <c r="S53" s="134">
        <v>5100.5</v>
      </c>
      <c r="T53" s="134"/>
      <c r="U53" s="134">
        <v>5304.6</v>
      </c>
      <c r="V53" s="134">
        <v>5304.6</v>
      </c>
      <c r="W53" s="135"/>
    </row>
    <row r="54" spans="1:30" s="308" customFormat="1">
      <c r="A54" s="796" t="s">
        <v>38</v>
      </c>
      <c r="B54" s="797"/>
      <c r="C54" s="797"/>
      <c r="D54" s="797"/>
      <c r="E54" s="797"/>
      <c r="F54" s="797"/>
      <c r="G54" s="797"/>
      <c r="H54" s="797"/>
      <c r="I54" s="797"/>
      <c r="J54" s="797"/>
      <c r="K54" s="797"/>
      <c r="L54" s="133">
        <f>L55</f>
        <v>293994.90000000002</v>
      </c>
      <c r="M54" s="133">
        <f t="shared" ref="M54:W54" si="19">M55</f>
        <v>329048.90000000002</v>
      </c>
      <c r="N54" s="133">
        <f t="shared" si="19"/>
        <v>201012</v>
      </c>
      <c r="O54" s="133">
        <f t="shared" si="19"/>
        <v>347697.3</v>
      </c>
      <c r="P54" s="133">
        <f t="shared" si="19"/>
        <v>347697.3</v>
      </c>
      <c r="Q54" s="133">
        <f t="shared" si="19"/>
        <v>0</v>
      </c>
      <c r="R54" s="133">
        <f t="shared" si="19"/>
        <v>350636.39999999997</v>
      </c>
      <c r="S54" s="133">
        <f t="shared" si="19"/>
        <v>350636.39999999997</v>
      </c>
      <c r="T54" s="133">
        <f t="shared" si="19"/>
        <v>0</v>
      </c>
      <c r="U54" s="133">
        <f t="shared" si="19"/>
        <v>351101.79999999993</v>
      </c>
      <c r="V54" s="133">
        <f t="shared" si="19"/>
        <v>351101.79999999993</v>
      </c>
      <c r="W54" s="133">
        <f t="shared" si="19"/>
        <v>0</v>
      </c>
    </row>
    <row r="55" spans="1:30" s="308" customFormat="1" ht="63">
      <c r="A55" s="384" t="s">
        <v>39</v>
      </c>
      <c r="B55" s="433" t="s">
        <v>85</v>
      </c>
      <c r="C55" s="446"/>
      <c r="D55" s="393"/>
      <c r="E55" s="433"/>
      <c r="F55" s="433"/>
      <c r="G55" s="433"/>
      <c r="H55" s="396">
        <v>600</v>
      </c>
      <c r="I55" s="454"/>
      <c r="J55" s="446"/>
      <c r="K55" s="393"/>
      <c r="L55" s="134">
        <f t="shared" ref="L55:W55" si="20">SUM(L56:L95)</f>
        <v>293994.90000000002</v>
      </c>
      <c r="M55" s="134">
        <f t="shared" si="20"/>
        <v>329048.90000000002</v>
      </c>
      <c r="N55" s="134">
        <f t="shared" si="20"/>
        <v>201012</v>
      </c>
      <c r="O55" s="134">
        <f t="shared" si="20"/>
        <v>347697.3</v>
      </c>
      <c r="P55" s="134">
        <f t="shared" si="20"/>
        <v>347697.3</v>
      </c>
      <c r="Q55" s="134">
        <f t="shared" si="20"/>
        <v>0</v>
      </c>
      <c r="R55" s="134">
        <f t="shared" si="20"/>
        <v>350636.39999999997</v>
      </c>
      <c r="S55" s="134">
        <f t="shared" si="20"/>
        <v>350636.39999999997</v>
      </c>
      <c r="T55" s="134">
        <f t="shared" si="20"/>
        <v>0</v>
      </c>
      <c r="U55" s="134">
        <f t="shared" si="20"/>
        <v>351101.79999999993</v>
      </c>
      <c r="V55" s="134">
        <f t="shared" si="20"/>
        <v>351101.79999999993</v>
      </c>
      <c r="W55" s="134">
        <f t="shared" si="20"/>
        <v>0</v>
      </c>
    </row>
    <row r="56" spans="1:30" s="308" customFormat="1" ht="15">
      <c r="A56" s="1049" t="s">
        <v>46</v>
      </c>
      <c r="B56" s="774" t="s">
        <v>641</v>
      </c>
      <c r="C56" s="707" t="s">
        <v>634</v>
      </c>
      <c r="D56" s="717"/>
      <c r="E56" s="761" t="s">
        <v>396</v>
      </c>
      <c r="F56" s="761" t="s">
        <v>103</v>
      </c>
      <c r="G56" s="757" t="s">
        <v>1010</v>
      </c>
      <c r="H56" s="808">
        <v>621</v>
      </c>
      <c r="I56" s="1058" t="s">
        <v>1424</v>
      </c>
      <c r="J56" s="766"/>
      <c r="K56" s="717"/>
      <c r="L56" s="1004">
        <v>16194</v>
      </c>
      <c r="M56" s="1004">
        <v>17603.400000000001</v>
      </c>
      <c r="N56" s="1004">
        <v>6144</v>
      </c>
      <c r="O56" s="1004">
        <v>21013.8</v>
      </c>
      <c r="P56" s="1004">
        <v>21013.8</v>
      </c>
      <c r="Q56" s="1004"/>
      <c r="R56" s="1004">
        <v>21379.5</v>
      </c>
      <c r="S56" s="1004">
        <v>21379.5</v>
      </c>
      <c r="T56" s="1004"/>
      <c r="U56" s="1004">
        <v>21239.7</v>
      </c>
      <c r="V56" s="1004">
        <v>21239.7</v>
      </c>
      <c r="W56" s="1006"/>
    </row>
    <row r="57" spans="1:30" s="308" customFormat="1" ht="15">
      <c r="A57" s="1049"/>
      <c r="B57" s="774"/>
      <c r="C57" s="709"/>
      <c r="D57" s="719"/>
      <c r="E57" s="854"/>
      <c r="F57" s="854"/>
      <c r="G57" s="759"/>
      <c r="H57" s="882"/>
      <c r="I57" s="1059"/>
      <c r="J57" s="837"/>
      <c r="K57" s="719"/>
      <c r="L57" s="1005"/>
      <c r="M57" s="1039"/>
      <c r="N57" s="1039"/>
      <c r="O57" s="1005"/>
      <c r="P57" s="1005"/>
      <c r="Q57" s="1005"/>
      <c r="R57" s="1005"/>
      <c r="S57" s="1005"/>
      <c r="T57" s="1005"/>
      <c r="U57" s="1005"/>
      <c r="V57" s="1005"/>
      <c r="W57" s="1007"/>
    </row>
    <row r="58" spans="1:30" s="308" customFormat="1" ht="189">
      <c r="A58" s="435"/>
      <c r="B58" s="433"/>
      <c r="C58" s="416" t="s">
        <v>1399</v>
      </c>
      <c r="D58" s="336"/>
      <c r="E58" s="518" t="s">
        <v>396</v>
      </c>
      <c r="F58" s="518" t="s">
        <v>103</v>
      </c>
      <c r="G58" s="362" t="s">
        <v>1400</v>
      </c>
      <c r="H58" s="519" t="s">
        <v>465</v>
      </c>
      <c r="I58" s="423" t="s">
        <v>1405</v>
      </c>
      <c r="J58" s="333"/>
      <c r="K58" s="336"/>
      <c r="L58" s="449">
        <v>0</v>
      </c>
      <c r="M58" s="520">
        <v>0</v>
      </c>
      <c r="N58" s="520">
        <v>0</v>
      </c>
      <c r="O58" s="449">
        <v>117.6</v>
      </c>
      <c r="P58" s="449">
        <v>117.6</v>
      </c>
      <c r="Q58" s="449"/>
      <c r="R58" s="449">
        <v>122.3</v>
      </c>
      <c r="S58" s="449">
        <v>122.3</v>
      </c>
      <c r="T58" s="449"/>
      <c r="U58" s="449">
        <v>127.1</v>
      </c>
      <c r="V58" s="449">
        <v>127.1</v>
      </c>
      <c r="W58" s="521"/>
    </row>
    <row r="59" spans="1:30" s="308" customFormat="1" ht="15">
      <c r="A59" s="1049" t="s">
        <v>67</v>
      </c>
      <c r="B59" s="774" t="s">
        <v>642</v>
      </c>
      <c r="C59" s="707" t="s">
        <v>634</v>
      </c>
      <c r="D59" s="717"/>
      <c r="E59" s="761" t="s">
        <v>396</v>
      </c>
      <c r="F59" s="761" t="s">
        <v>103</v>
      </c>
      <c r="G59" s="757" t="s">
        <v>1010</v>
      </c>
      <c r="H59" s="808">
        <v>621</v>
      </c>
      <c r="I59" s="1058" t="s">
        <v>1425</v>
      </c>
      <c r="J59" s="766"/>
      <c r="K59" s="717"/>
      <c r="L59" s="1004">
        <v>23045.200000000001</v>
      </c>
      <c r="M59" s="1004">
        <v>25835.599999999999</v>
      </c>
      <c r="N59" s="1004">
        <v>15818</v>
      </c>
      <c r="O59" s="1004">
        <v>26703.5</v>
      </c>
      <c r="P59" s="1004">
        <v>26703.5</v>
      </c>
      <c r="Q59" s="1004"/>
      <c r="R59" s="1004">
        <v>27086.7</v>
      </c>
      <c r="S59" s="1004">
        <v>27086.7</v>
      </c>
      <c r="T59" s="1004"/>
      <c r="U59" s="1004">
        <v>27351.4</v>
      </c>
      <c r="V59" s="1004">
        <v>27351.4</v>
      </c>
      <c r="W59" s="1006"/>
    </row>
    <row r="60" spans="1:30" s="308" customFormat="1" ht="15">
      <c r="A60" s="1049"/>
      <c r="B60" s="774"/>
      <c r="C60" s="709"/>
      <c r="D60" s="719"/>
      <c r="E60" s="854"/>
      <c r="F60" s="854"/>
      <c r="G60" s="759"/>
      <c r="H60" s="882"/>
      <c r="I60" s="1059"/>
      <c r="J60" s="837"/>
      <c r="K60" s="719"/>
      <c r="L60" s="1005"/>
      <c r="M60" s="1039"/>
      <c r="N60" s="1039"/>
      <c r="O60" s="1005"/>
      <c r="P60" s="1005"/>
      <c r="Q60" s="1005"/>
      <c r="R60" s="1005"/>
      <c r="S60" s="1005"/>
      <c r="T60" s="1005"/>
      <c r="U60" s="1005"/>
      <c r="V60" s="1005"/>
      <c r="W60" s="1007"/>
    </row>
    <row r="61" spans="1:30" s="308" customFormat="1" ht="189">
      <c r="A61" s="435"/>
      <c r="B61" s="433"/>
      <c r="C61" s="416" t="s">
        <v>1399</v>
      </c>
      <c r="D61" s="336"/>
      <c r="E61" s="518" t="s">
        <v>396</v>
      </c>
      <c r="F61" s="518" t="s">
        <v>103</v>
      </c>
      <c r="G61" s="362" t="s">
        <v>1400</v>
      </c>
      <c r="H61" s="519" t="s">
        <v>465</v>
      </c>
      <c r="I61" s="423" t="s">
        <v>1405</v>
      </c>
      <c r="J61" s="333"/>
      <c r="K61" s="336"/>
      <c r="L61" s="449">
        <v>0</v>
      </c>
      <c r="M61" s="520">
        <v>0</v>
      </c>
      <c r="N61" s="520">
        <v>0</v>
      </c>
      <c r="O61" s="449">
        <v>411.5</v>
      </c>
      <c r="P61" s="449">
        <v>411.5</v>
      </c>
      <c r="Q61" s="449"/>
      <c r="R61" s="449">
        <v>428.1</v>
      </c>
      <c r="S61" s="449">
        <v>428.1</v>
      </c>
      <c r="T61" s="449"/>
      <c r="U61" s="449">
        <v>445.1</v>
      </c>
      <c r="V61" s="449">
        <v>445.1</v>
      </c>
      <c r="W61" s="521"/>
    </row>
    <row r="62" spans="1:30" s="308" customFormat="1" ht="15">
      <c r="A62" s="1049" t="s">
        <v>68</v>
      </c>
      <c r="B62" s="774" t="s">
        <v>643</v>
      </c>
      <c r="C62" s="707" t="s">
        <v>634</v>
      </c>
      <c r="D62" s="717"/>
      <c r="E62" s="757" t="s">
        <v>396</v>
      </c>
      <c r="F62" s="757" t="s">
        <v>103</v>
      </c>
      <c r="G62" s="757" t="s">
        <v>1010</v>
      </c>
      <c r="H62" s="808">
        <v>621</v>
      </c>
      <c r="I62" s="1058" t="s">
        <v>1426</v>
      </c>
      <c r="J62" s="766"/>
      <c r="K62" s="717"/>
      <c r="L62" s="1004">
        <v>5394.6</v>
      </c>
      <c r="M62" s="1004">
        <v>5783.4</v>
      </c>
      <c r="N62" s="1004">
        <v>3346.6</v>
      </c>
      <c r="O62" s="1004">
        <v>5903.2</v>
      </c>
      <c r="P62" s="1004">
        <v>5903.2</v>
      </c>
      <c r="Q62" s="1004"/>
      <c r="R62" s="1004">
        <v>6066.4</v>
      </c>
      <c r="S62" s="1004">
        <v>6066.4</v>
      </c>
      <c r="T62" s="1004"/>
      <c r="U62" s="1004">
        <v>6125.6</v>
      </c>
      <c r="V62" s="1004">
        <v>6125.6</v>
      </c>
      <c r="W62" s="1006"/>
    </row>
    <row r="63" spans="1:30" s="308" customFormat="1" ht="15">
      <c r="A63" s="1049"/>
      <c r="B63" s="774"/>
      <c r="C63" s="709"/>
      <c r="D63" s="719"/>
      <c r="E63" s="759"/>
      <c r="F63" s="759"/>
      <c r="G63" s="759"/>
      <c r="H63" s="820"/>
      <c r="I63" s="1059"/>
      <c r="J63" s="837"/>
      <c r="K63" s="719"/>
      <c r="L63" s="1005"/>
      <c r="M63" s="1039"/>
      <c r="N63" s="1039"/>
      <c r="O63" s="1005"/>
      <c r="P63" s="1005"/>
      <c r="Q63" s="1005"/>
      <c r="R63" s="1005"/>
      <c r="S63" s="1005"/>
      <c r="T63" s="1005"/>
      <c r="U63" s="1005"/>
      <c r="V63" s="1005"/>
      <c r="W63" s="1007"/>
    </row>
    <row r="64" spans="1:30" s="308" customFormat="1" ht="15">
      <c r="A64" s="1049" t="s">
        <v>408</v>
      </c>
      <c r="B64" s="774" t="s">
        <v>644</v>
      </c>
      <c r="C64" s="707" t="s">
        <v>634</v>
      </c>
      <c r="D64" s="717"/>
      <c r="E64" s="757" t="s">
        <v>396</v>
      </c>
      <c r="F64" s="757" t="s">
        <v>103</v>
      </c>
      <c r="G64" s="757" t="s">
        <v>1010</v>
      </c>
      <c r="H64" s="808">
        <v>621</v>
      </c>
      <c r="I64" s="1058" t="s">
        <v>1427</v>
      </c>
      <c r="J64" s="766"/>
      <c r="K64" s="717"/>
      <c r="L64" s="1004">
        <v>11775.8</v>
      </c>
      <c r="M64" s="1004">
        <v>12439</v>
      </c>
      <c r="N64" s="1004">
        <v>7477.6</v>
      </c>
      <c r="O64" s="1004">
        <v>12350.1</v>
      </c>
      <c r="P64" s="1004">
        <v>12350.1</v>
      </c>
      <c r="Q64" s="1004"/>
      <c r="R64" s="1004">
        <v>12483</v>
      </c>
      <c r="S64" s="1004">
        <v>12483</v>
      </c>
      <c r="T64" s="1004"/>
      <c r="U64" s="1004">
        <v>12473.4</v>
      </c>
      <c r="V64" s="1004">
        <v>12473.4</v>
      </c>
      <c r="W64" s="1006"/>
    </row>
    <row r="65" spans="1:23" s="308" customFormat="1" ht="15">
      <c r="A65" s="1049"/>
      <c r="B65" s="774"/>
      <c r="C65" s="709"/>
      <c r="D65" s="719"/>
      <c r="E65" s="882"/>
      <c r="F65" s="882"/>
      <c r="G65" s="882"/>
      <c r="H65" s="882"/>
      <c r="I65" s="1059"/>
      <c r="J65" s="837"/>
      <c r="K65" s="719"/>
      <c r="L65" s="1005"/>
      <c r="M65" s="1039"/>
      <c r="N65" s="1039"/>
      <c r="O65" s="1005"/>
      <c r="P65" s="1005"/>
      <c r="Q65" s="1005"/>
      <c r="R65" s="1005"/>
      <c r="S65" s="1005"/>
      <c r="T65" s="1005"/>
      <c r="U65" s="1005"/>
      <c r="V65" s="1005"/>
      <c r="W65" s="1007"/>
    </row>
    <row r="66" spans="1:23" s="308" customFormat="1" ht="189">
      <c r="A66" s="435"/>
      <c r="B66" s="433"/>
      <c r="C66" s="416" t="s">
        <v>1399</v>
      </c>
      <c r="D66" s="336"/>
      <c r="E66" s="519" t="s">
        <v>396</v>
      </c>
      <c r="F66" s="519" t="s">
        <v>103</v>
      </c>
      <c r="G66" s="519" t="s">
        <v>1400</v>
      </c>
      <c r="H66" s="519" t="s">
        <v>465</v>
      </c>
      <c r="I66" s="423" t="s">
        <v>1405</v>
      </c>
      <c r="J66" s="333"/>
      <c r="K66" s="336"/>
      <c r="L66" s="449">
        <v>0</v>
      </c>
      <c r="M66" s="520">
        <v>0</v>
      </c>
      <c r="N66" s="520">
        <v>0</v>
      </c>
      <c r="O66" s="449">
        <v>176.4</v>
      </c>
      <c r="P66" s="449">
        <v>176.4</v>
      </c>
      <c r="Q66" s="449"/>
      <c r="R66" s="449">
        <v>183.4</v>
      </c>
      <c r="S66" s="449">
        <v>183.4</v>
      </c>
      <c r="T66" s="449"/>
      <c r="U66" s="449">
        <v>190.8</v>
      </c>
      <c r="V66" s="449">
        <v>190.8</v>
      </c>
      <c r="W66" s="521"/>
    </row>
    <row r="67" spans="1:23" s="308" customFormat="1" ht="15">
      <c r="A67" s="1049" t="s">
        <v>410</v>
      </c>
      <c r="B67" s="774" t="s">
        <v>645</v>
      </c>
      <c r="C67" s="707" t="s">
        <v>634</v>
      </c>
      <c r="D67" s="717"/>
      <c r="E67" s="757" t="s">
        <v>396</v>
      </c>
      <c r="F67" s="757" t="s">
        <v>103</v>
      </c>
      <c r="G67" s="757" t="s">
        <v>1010</v>
      </c>
      <c r="H67" s="808">
        <v>621</v>
      </c>
      <c r="I67" s="1058" t="s">
        <v>1428</v>
      </c>
      <c r="J67" s="766"/>
      <c r="K67" s="717"/>
      <c r="L67" s="1004">
        <v>12396.1</v>
      </c>
      <c r="M67" s="1004">
        <v>13412.3</v>
      </c>
      <c r="N67" s="1004">
        <v>7715.5</v>
      </c>
      <c r="O67" s="1004">
        <v>12923.9</v>
      </c>
      <c r="P67" s="1004">
        <v>12923.9</v>
      </c>
      <c r="Q67" s="1004"/>
      <c r="R67" s="1004">
        <v>13072.6</v>
      </c>
      <c r="S67" s="1004">
        <v>13072.6</v>
      </c>
      <c r="T67" s="1004"/>
      <c r="U67" s="1004">
        <v>13068.7</v>
      </c>
      <c r="V67" s="1004">
        <v>13068.7</v>
      </c>
      <c r="W67" s="1006"/>
    </row>
    <row r="68" spans="1:23" s="308" customFormat="1" ht="15">
      <c r="A68" s="1049"/>
      <c r="B68" s="774"/>
      <c r="C68" s="709"/>
      <c r="D68" s="719"/>
      <c r="E68" s="882"/>
      <c r="F68" s="882"/>
      <c r="G68" s="759"/>
      <c r="H68" s="882"/>
      <c r="I68" s="1059"/>
      <c r="J68" s="837"/>
      <c r="K68" s="719"/>
      <c r="L68" s="1005"/>
      <c r="M68" s="1039"/>
      <c r="N68" s="1039"/>
      <c r="O68" s="1005"/>
      <c r="P68" s="1005"/>
      <c r="Q68" s="1005"/>
      <c r="R68" s="1005"/>
      <c r="S68" s="1005"/>
      <c r="T68" s="1005"/>
      <c r="U68" s="1005"/>
      <c r="V68" s="1005"/>
      <c r="W68" s="1007"/>
    </row>
    <row r="69" spans="1:23" s="308" customFormat="1" ht="189">
      <c r="A69" s="435"/>
      <c r="B69" s="433"/>
      <c r="C69" s="416" t="s">
        <v>1399</v>
      </c>
      <c r="D69" s="336"/>
      <c r="E69" s="519" t="s">
        <v>396</v>
      </c>
      <c r="F69" s="519" t="s">
        <v>103</v>
      </c>
      <c r="G69" s="519" t="s">
        <v>1400</v>
      </c>
      <c r="H69" s="405">
        <v>621</v>
      </c>
      <c r="I69" s="423" t="s">
        <v>1405</v>
      </c>
      <c r="J69" s="333"/>
      <c r="K69" s="336"/>
      <c r="L69" s="449">
        <v>0</v>
      </c>
      <c r="M69" s="520">
        <v>0</v>
      </c>
      <c r="N69" s="520">
        <v>0</v>
      </c>
      <c r="O69" s="449">
        <v>176.4</v>
      </c>
      <c r="P69" s="449">
        <v>176.4</v>
      </c>
      <c r="Q69" s="449"/>
      <c r="R69" s="449">
        <v>183.4</v>
      </c>
      <c r="S69" s="449">
        <v>183.4</v>
      </c>
      <c r="T69" s="449"/>
      <c r="U69" s="449">
        <v>190.8</v>
      </c>
      <c r="V69" s="449">
        <v>190.8</v>
      </c>
      <c r="W69" s="134"/>
    </row>
    <row r="70" spans="1:23" s="308" customFormat="1" ht="15">
      <c r="A70" s="1049" t="s">
        <v>412</v>
      </c>
      <c r="B70" s="774" t="s">
        <v>600</v>
      </c>
      <c r="C70" s="707" t="s">
        <v>1406</v>
      </c>
      <c r="D70" s="717"/>
      <c r="E70" s="757" t="s">
        <v>396</v>
      </c>
      <c r="F70" s="757" t="s">
        <v>361</v>
      </c>
      <c r="G70" s="757" t="s">
        <v>636</v>
      </c>
      <c r="H70" s="808">
        <v>621</v>
      </c>
      <c r="I70" s="1050" t="s">
        <v>1407</v>
      </c>
      <c r="J70" s="766"/>
      <c r="K70" s="717"/>
      <c r="L70" s="1004">
        <v>46146.400000000001</v>
      </c>
      <c r="M70" s="1004">
        <v>54653.3</v>
      </c>
      <c r="N70" s="1004">
        <v>32785</v>
      </c>
      <c r="O70" s="1004">
        <v>57103.5</v>
      </c>
      <c r="P70" s="1055">
        <v>57103.5</v>
      </c>
      <c r="Q70" s="1055"/>
      <c r="R70" s="1004">
        <v>57422.5</v>
      </c>
      <c r="S70" s="1055">
        <v>57422.5</v>
      </c>
      <c r="T70" s="1055"/>
      <c r="U70" s="1004">
        <v>57422.5</v>
      </c>
      <c r="V70" s="1055">
        <v>57422.5</v>
      </c>
      <c r="W70" s="1055"/>
    </row>
    <row r="71" spans="1:23" s="308" customFormat="1" ht="15">
      <c r="A71" s="1049"/>
      <c r="B71" s="774"/>
      <c r="C71" s="708"/>
      <c r="D71" s="718"/>
      <c r="E71" s="758"/>
      <c r="F71" s="758"/>
      <c r="G71" s="758"/>
      <c r="H71" s="819"/>
      <c r="I71" s="1054"/>
      <c r="J71" s="767"/>
      <c r="K71" s="718"/>
      <c r="L71" s="1033"/>
      <c r="M71" s="1033"/>
      <c r="N71" s="1033"/>
      <c r="O71" s="1033"/>
      <c r="P71" s="1056"/>
      <c r="Q71" s="1056"/>
      <c r="R71" s="1033"/>
      <c r="S71" s="1056"/>
      <c r="T71" s="1056"/>
      <c r="U71" s="1033"/>
      <c r="V71" s="1056"/>
      <c r="W71" s="1056"/>
    </row>
    <row r="72" spans="1:23" s="308" customFormat="1" ht="15">
      <c r="A72" s="1049"/>
      <c r="B72" s="1025"/>
      <c r="C72" s="709"/>
      <c r="D72" s="719"/>
      <c r="E72" s="882"/>
      <c r="F72" s="882"/>
      <c r="G72" s="759"/>
      <c r="H72" s="882"/>
      <c r="I72" s="1051"/>
      <c r="J72" s="837"/>
      <c r="K72" s="719"/>
      <c r="L72" s="1005"/>
      <c r="M72" s="1039"/>
      <c r="N72" s="1039"/>
      <c r="O72" s="1005"/>
      <c r="P72" s="1057"/>
      <c r="Q72" s="1057"/>
      <c r="R72" s="1005"/>
      <c r="S72" s="1057"/>
      <c r="T72" s="1057"/>
      <c r="U72" s="1005"/>
      <c r="V72" s="1057"/>
      <c r="W72" s="1057"/>
    </row>
    <row r="73" spans="1:23" s="308" customFormat="1" ht="204.75">
      <c r="A73" s="435"/>
      <c r="B73" s="422"/>
      <c r="C73" s="415" t="s">
        <v>1402</v>
      </c>
      <c r="D73" s="336"/>
      <c r="E73" s="519" t="s">
        <v>396</v>
      </c>
      <c r="F73" s="519" t="s">
        <v>361</v>
      </c>
      <c r="G73" s="362" t="s">
        <v>1403</v>
      </c>
      <c r="H73" s="519" t="s">
        <v>465</v>
      </c>
      <c r="I73" s="423" t="s">
        <v>1408</v>
      </c>
      <c r="J73" s="446"/>
      <c r="K73" s="393"/>
      <c r="L73" s="134">
        <v>0</v>
      </c>
      <c r="M73" s="522">
        <v>0</v>
      </c>
      <c r="N73" s="522">
        <v>0</v>
      </c>
      <c r="O73" s="134">
        <v>1236.4000000000001</v>
      </c>
      <c r="P73" s="525">
        <v>1236.4000000000001</v>
      </c>
      <c r="Q73" s="525"/>
      <c r="R73" s="134">
        <v>1285.8</v>
      </c>
      <c r="S73" s="525">
        <v>1285.8</v>
      </c>
      <c r="T73" s="525"/>
      <c r="U73" s="134">
        <v>1337.3</v>
      </c>
      <c r="V73" s="525">
        <v>1337.3</v>
      </c>
      <c r="W73" s="525"/>
    </row>
    <row r="74" spans="1:23" s="308" customFormat="1" ht="15">
      <c r="A74" s="1049" t="s">
        <v>413</v>
      </c>
      <c r="B74" s="774" t="s">
        <v>601</v>
      </c>
      <c r="C74" s="707" t="s">
        <v>1409</v>
      </c>
      <c r="D74" s="717"/>
      <c r="E74" s="757" t="s">
        <v>396</v>
      </c>
      <c r="F74" s="757" t="s">
        <v>361</v>
      </c>
      <c r="G74" s="757" t="s">
        <v>636</v>
      </c>
      <c r="H74" s="808">
        <v>621</v>
      </c>
      <c r="I74" s="1050" t="s">
        <v>1407</v>
      </c>
      <c r="J74" s="766"/>
      <c r="K74" s="717"/>
      <c r="L74" s="1004">
        <v>33830.699999999997</v>
      </c>
      <c r="M74" s="1004">
        <v>35251.300000000003</v>
      </c>
      <c r="N74" s="1004">
        <v>23843.5</v>
      </c>
      <c r="O74" s="1004">
        <v>35460.9</v>
      </c>
      <c r="P74" s="1004">
        <v>35460.9</v>
      </c>
      <c r="Q74" s="1004"/>
      <c r="R74" s="1004">
        <v>35659</v>
      </c>
      <c r="S74" s="1004">
        <v>35659</v>
      </c>
      <c r="T74" s="1004"/>
      <c r="U74" s="1004">
        <v>35659</v>
      </c>
      <c r="V74" s="1004">
        <v>35659</v>
      </c>
      <c r="W74" s="1006"/>
    </row>
    <row r="75" spans="1:23" s="308" customFormat="1" ht="15">
      <c r="A75" s="1049"/>
      <c r="B75" s="774"/>
      <c r="C75" s="708"/>
      <c r="D75" s="718"/>
      <c r="E75" s="758"/>
      <c r="F75" s="758"/>
      <c r="G75" s="758"/>
      <c r="H75" s="819"/>
      <c r="I75" s="1054"/>
      <c r="J75" s="767"/>
      <c r="K75" s="718"/>
      <c r="L75" s="1033"/>
      <c r="M75" s="1033"/>
      <c r="N75" s="1033"/>
      <c r="O75" s="1033"/>
      <c r="P75" s="1033"/>
      <c r="Q75" s="1033"/>
      <c r="R75" s="1033"/>
      <c r="S75" s="1033"/>
      <c r="T75" s="1033"/>
      <c r="U75" s="1033"/>
      <c r="V75" s="1033"/>
      <c r="W75" s="1053"/>
    </row>
    <row r="76" spans="1:23" s="308" customFormat="1" ht="15">
      <c r="A76" s="1049"/>
      <c r="B76" s="774"/>
      <c r="C76" s="709"/>
      <c r="D76" s="719"/>
      <c r="E76" s="759"/>
      <c r="F76" s="759"/>
      <c r="G76" s="759"/>
      <c r="H76" s="820"/>
      <c r="I76" s="1051"/>
      <c r="J76" s="837"/>
      <c r="K76" s="719"/>
      <c r="L76" s="1005"/>
      <c r="M76" s="1039"/>
      <c r="N76" s="1039"/>
      <c r="O76" s="1005"/>
      <c r="P76" s="1005"/>
      <c r="Q76" s="1005"/>
      <c r="R76" s="1005"/>
      <c r="S76" s="1005"/>
      <c r="T76" s="1005"/>
      <c r="U76" s="1005"/>
      <c r="V76" s="1005"/>
      <c r="W76" s="1007"/>
    </row>
    <row r="77" spans="1:23" s="308" customFormat="1" ht="204.75">
      <c r="A77" s="435"/>
      <c r="B77" s="433"/>
      <c r="C77" s="415" t="s">
        <v>1402</v>
      </c>
      <c r="D77" s="336"/>
      <c r="E77" s="362" t="s">
        <v>396</v>
      </c>
      <c r="F77" s="362" t="s">
        <v>361</v>
      </c>
      <c r="G77" s="362" t="s">
        <v>1403</v>
      </c>
      <c r="H77" s="330">
        <v>621</v>
      </c>
      <c r="I77" s="423" t="s">
        <v>1408</v>
      </c>
      <c r="J77" s="333"/>
      <c r="K77" s="336"/>
      <c r="L77" s="449">
        <v>0</v>
      </c>
      <c r="M77" s="520">
        <v>0</v>
      </c>
      <c r="N77" s="520">
        <v>0</v>
      </c>
      <c r="O77" s="449">
        <v>1380.7</v>
      </c>
      <c r="P77" s="449">
        <v>1380.7</v>
      </c>
      <c r="Q77" s="449"/>
      <c r="R77" s="449">
        <v>1435.9</v>
      </c>
      <c r="S77" s="449">
        <v>1435.9</v>
      </c>
      <c r="T77" s="449"/>
      <c r="U77" s="449">
        <v>1493.3</v>
      </c>
      <c r="V77" s="449">
        <v>1493.3</v>
      </c>
      <c r="W77" s="521"/>
    </row>
    <row r="78" spans="1:23" s="308" customFormat="1" ht="15">
      <c r="A78" s="1049" t="s">
        <v>415</v>
      </c>
      <c r="B78" s="774" t="s">
        <v>615</v>
      </c>
      <c r="C78" s="707" t="s">
        <v>1410</v>
      </c>
      <c r="D78" s="717"/>
      <c r="E78" s="757" t="s">
        <v>396</v>
      </c>
      <c r="F78" s="757" t="s">
        <v>361</v>
      </c>
      <c r="G78" s="757" t="s">
        <v>636</v>
      </c>
      <c r="H78" s="808">
        <v>621</v>
      </c>
      <c r="I78" s="1050" t="s">
        <v>1407</v>
      </c>
      <c r="J78" s="766"/>
      <c r="K78" s="717"/>
      <c r="L78" s="1004">
        <v>32894.199999999997</v>
      </c>
      <c r="M78" s="1004">
        <v>36606.5</v>
      </c>
      <c r="N78" s="1004">
        <v>22274.400000000001</v>
      </c>
      <c r="O78" s="1004">
        <v>40181.599999999999</v>
      </c>
      <c r="P78" s="1004">
        <v>40181.599999999999</v>
      </c>
      <c r="Q78" s="1004"/>
      <c r="R78" s="1004">
        <v>40406.1</v>
      </c>
      <c r="S78" s="1004">
        <v>40406.1</v>
      </c>
      <c r="T78" s="1004"/>
      <c r="U78" s="1004">
        <v>40406.1</v>
      </c>
      <c r="V78" s="1004">
        <v>40406.1</v>
      </c>
      <c r="W78" s="1006"/>
    </row>
    <row r="79" spans="1:23" s="308" customFormat="1" ht="15">
      <c r="A79" s="1049"/>
      <c r="B79" s="774"/>
      <c r="C79" s="708"/>
      <c r="D79" s="718"/>
      <c r="E79" s="758"/>
      <c r="F79" s="758"/>
      <c r="G79" s="758"/>
      <c r="H79" s="819"/>
      <c r="I79" s="1054"/>
      <c r="J79" s="767"/>
      <c r="K79" s="718"/>
      <c r="L79" s="1033"/>
      <c r="M79" s="1033"/>
      <c r="N79" s="1033"/>
      <c r="O79" s="1033"/>
      <c r="P79" s="1033"/>
      <c r="Q79" s="1033"/>
      <c r="R79" s="1033"/>
      <c r="S79" s="1033"/>
      <c r="T79" s="1033"/>
      <c r="U79" s="1033"/>
      <c r="V79" s="1033"/>
      <c r="W79" s="1053"/>
    </row>
    <row r="80" spans="1:23" s="308" customFormat="1" ht="15">
      <c r="A80" s="1049"/>
      <c r="B80" s="774"/>
      <c r="C80" s="709"/>
      <c r="D80" s="719"/>
      <c r="E80" s="882"/>
      <c r="F80" s="882"/>
      <c r="G80" s="759"/>
      <c r="H80" s="882"/>
      <c r="I80" s="1051"/>
      <c r="J80" s="837"/>
      <c r="K80" s="719"/>
      <c r="L80" s="1005"/>
      <c r="M80" s="1039"/>
      <c r="N80" s="1039"/>
      <c r="O80" s="1005"/>
      <c r="P80" s="1005"/>
      <c r="Q80" s="1005"/>
      <c r="R80" s="1005"/>
      <c r="S80" s="1005"/>
      <c r="T80" s="1005"/>
      <c r="U80" s="1005"/>
      <c r="V80" s="1005"/>
      <c r="W80" s="1007"/>
    </row>
    <row r="81" spans="1:23" s="308" customFormat="1" ht="204.75">
      <c r="A81" s="435"/>
      <c r="B81" s="433"/>
      <c r="C81" s="415" t="s">
        <v>1402</v>
      </c>
      <c r="D81" s="336"/>
      <c r="E81" s="362" t="s">
        <v>396</v>
      </c>
      <c r="F81" s="362" t="s">
        <v>361</v>
      </c>
      <c r="G81" s="362" t="s">
        <v>1403</v>
      </c>
      <c r="H81" s="330">
        <v>621</v>
      </c>
      <c r="I81" s="423" t="s">
        <v>1408</v>
      </c>
      <c r="J81" s="333"/>
      <c r="K81" s="336"/>
      <c r="L81" s="449">
        <v>0</v>
      </c>
      <c r="M81" s="520">
        <v>0</v>
      </c>
      <c r="N81" s="520">
        <v>0</v>
      </c>
      <c r="O81" s="449">
        <v>1071.5999999999999</v>
      </c>
      <c r="P81" s="449">
        <v>1071.5999999999999</v>
      </c>
      <c r="Q81" s="449"/>
      <c r="R81" s="449">
        <v>1114.4000000000001</v>
      </c>
      <c r="S81" s="449">
        <v>1114.4000000000001</v>
      </c>
      <c r="T81" s="449"/>
      <c r="U81" s="449">
        <v>1159</v>
      </c>
      <c r="V81" s="449">
        <v>1159</v>
      </c>
      <c r="W81" s="521"/>
    </row>
    <row r="82" spans="1:23" s="308" customFormat="1" ht="15">
      <c r="A82" s="1049" t="s">
        <v>417</v>
      </c>
      <c r="B82" s="774" t="s">
        <v>605</v>
      </c>
      <c r="C82" s="707" t="s">
        <v>1411</v>
      </c>
      <c r="D82" s="717"/>
      <c r="E82" s="757" t="s">
        <v>396</v>
      </c>
      <c r="F82" s="757" t="s">
        <v>361</v>
      </c>
      <c r="G82" s="757" t="s">
        <v>636</v>
      </c>
      <c r="H82" s="808">
        <v>621</v>
      </c>
      <c r="I82" s="1050" t="s">
        <v>1407</v>
      </c>
      <c r="J82" s="766"/>
      <c r="K82" s="717"/>
      <c r="L82" s="1004">
        <v>31125</v>
      </c>
      <c r="M82" s="1004">
        <v>35535.300000000003</v>
      </c>
      <c r="N82" s="1004">
        <v>23439.9</v>
      </c>
      <c r="O82" s="1004">
        <v>35702.699999999997</v>
      </c>
      <c r="P82" s="1004">
        <v>35702.699999999997</v>
      </c>
      <c r="Q82" s="1004"/>
      <c r="R82" s="1004">
        <v>35902.199999999997</v>
      </c>
      <c r="S82" s="1004">
        <v>35902.199999999997</v>
      </c>
      <c r="T82" s="1004"/>
      <c r="U82" s="1004">
        <v>35902.199999999997</v>
      </c>
      <c r="V82" s="1004">
        <v>35902.199999999997</v>
      </c>
      <c r="W82" s="1006"/>
    </row>
    <row r="83" spans="1:23" s="308" customFormat="1" ht="15">
      <c r="A83" s="1049"/>
      <c r="B83" s="774"/>
      <c r="C83" s="709"/>
      <c r="D83" s="719"/>
      <c r="E83" s="759"/>
      <c r="F83" s="759"/>
      <c r="G83" s="759"/>
      <c r="H83" s="820"/>
      <c r="I83" s="1051"/>
      <c r="J83" s="837"/>
      <c r="K83" s="719"/>
      <c r="L83" s="1005"/>
      <c r="M83" s="1039"/>
      <c r="N83" s="1039"/>
      <c r="O83" s="1005"/>
      <c r="P83" s="1005"/>
      <c r="Q83" s="1005"/>
      <c r="R83" s="1005"/>
      <c r="S83" s="1005"/>
      <c r="T83" s="1005"/>
      <c r="U83" s="1005"/>
      <c r="V83" s="1005"/>
      <c r="W83" s="1007"/>
    </row>
    <row r="84" spans="1:23" s="308" customFormat="1" ht="204.75">
      <c r="A84" s="435"/>
      <c r="B84" s="433"/>
      <c r="C84" s="415" t="s">
        <v>1402</v>
      </c>
      <c r="D84" s="336"/>
      <c r="E84" s="362" t="s">
        <v>396</v>
      </c>
      <c r="F84" s="362" t="s">
        <v>361</v>
      </c>
      <c r="G84" s="362" t="s">
        <v>1403</v>
      </c>
      <c r="H84" s="330">
        <v>621</v>
      </c>
      <c r="I84" s="423" t="s">
        <v>1408</v>
      </c>
      <c r="J84" s="333"/>
      <c r="K84" s="336"/>
      <c r="L84" s="449">
        <v>0</v>
      </c>
      <c r="M84" s="520">
        <v>0</v>
      </c>
      <c r="N84" s="520">
        <v>0</v>
      </c>
      <c r="O84" s="449">
        <v>247.3</v>
      </c>
      <c r="P84" s="449">
        <v>247.3</v>
      </c>
      <c r="Q84" s="449"/>
      <c r="R84" s="449">
        <v>257.2</v>
      </c>
      <c r="S84" s="449">
        <v>257.2</v>
      </c>
      <c r="T84" s="449"/>
      <c r="U84" s="449">
        <v>267.5</v>
      </c>
      <c r="V84" s="449">
        <v>267.5</v>
      </c>
      <c r="W84" s="521"/>
    </row>
    <row r="85" spans="1:23" s="308" customFormat="1" ht="15">
      <c r="A85" s="1049" t="s">
        <v>602</v>
      </c>
      <c r="B85" s="774" t="s">
        <v>616</v>
      </c>
      <c r="C85" s="707" t="s">
        <v>1409</v>
      </c>
      <c r="D85" s="717"/>
      <c r="E85" s="757" t="s">
        <v>396</v>
      </c>
      <c r="F85" s="757" t="s">
        <v>361</v>
      </c>
      <c r="G85" s="757" t="s">
        <v>636</v>
      </c>
      <c r="H85" s="808">
        <v>621</v>
      </c>
      <c r="I85" s="1050" t="s">
        <v>1407</v>
      </c>
      <c r="J85" s="766"/>
      <c r="K85" s="717"/>
      <c r="L85" s="1004">
        <v>24505.7</v>
      </c>
      <c r="M85" s="1004">
        <v>27218.400000000001</v>
      </c>
      <c r="N85" s="1004">
        <v>17493.900000000001</v>
      </c>
      <c r="O85" s="1004">
        <v>27326.6</v>
      </c>
      <c r="P85" s="1004">
        <v>27326.6</v>
      </c>
      <c r="Q85" s="1004"/>
      <c r="R85" s="1004">
        <v>27479.3</v>
      </c>
      <c r="S85" s="1004">
        <v>27479.3</v>
      </c>
      <c r="T85" s="1004"/>
      <c r="U85" s="1004">
        <v>27479.3</v>
      </c>
      <c r="V85" s="1004">
        <v>27479.3</v>
      </c>
      <c r="W85" s="1006"/>
    </row>
    <row r="86" spans="1:23" s="308" customFormat="1" ht="15">
      <c r="A86" s="1049"/>
      <c r="B86" s="774"/>
      <c r="C86" s="709"/>
      <c r="D86" s="719"/>
      <c r="E86" s="759"/>
      <c r="F86" s="759"/>
      <c r="G86" s="759"/>
      <c r="H86" s="820"/>
      <c r="I86" s="1051"/>
      <c r="J86" s="837"/>
      <c r="K86" s="719"/>
      <c r="L86" s="1005"/>
      <c r="M86" s="1039"/>
      <c r="N86" s="1039"/>
      <c r="O86" s="1005"/>
      <c r="P86" s="1005"/>
      <c r="Q86" s="1005"/>
      <c r="R86" s="1005"/>
      <c r="S86" s="1005"/>
      <c r="T86" s="1005"/>
      <c r="U86" s="1005"/>
      <c r="V86" s="1005"/>
      <c r="W86" s="1007"/>
    </row>
    <row r="87" spans="1:23" s="308" customFormat="1" ht="204.75">
      <c r="A87" s="435"/>
      <c r="B87" s="433"/>
      <c r="C87" s="415" t="s">
        <v>1402</v>
      </c>
      <c r="D87" s="336"/>
      <c r="E87" s="362" t="s">
        <v>396</v>
      </c>
      <c r="F87" s="362" t="s">
        <v>361</v>
      </c>
      <c r="G87" s="362" t="s">
        <v>1403</v>
      </c>
      <c r="H87" s="330">
        <v>621</v>
      </c>
      <c r="I87" s="423" t="s">
        <v>1408</v>
      </c>
      <c r="J87" s="333"/>
      <c r="K87" s="336"/>
      <c r="L87" s="449">
        <v>0</v>
      </c>
      <c r="M87" s="520">
        <v>0</v>
      </c>
      <c r="N87" s="520">
        <v>0</v>
      </c>
      <c r="O87" s="449">
        <v>1133.4000000000001</v>
      </c>
      <c r="P87" s="449">
        <v>1133.4000000000001</v>
      </c>
      <c r="Q87" s="449"/>
      <c r="R87" s="449">
        <v>1178.7</v>
      </c>
      <c r="S87" s="449">
        <v>1178.7</v>
      </c>
      <c r="T87" s="449"/>
      <c r="U87" s="449">
        <v>1225.9000000000001</v>
      </c>
      <c r="V87" s="449">
        <v>1225.9000000000001</v>
      </c>
      <c r="W87" s="521"/>
    </row>
    <row r="88" spans="1:23" s="308" customFormat="1" ht="15">
      <c r="A88" s="1049" t="s">
        <v>604</v>
      </c>
      <c r="B88" s="774" t="s">
        <v>646</v>
      </c>
      <c r="C88" s="707" t="s">
        <v>1412</v>
      </c>
      <c r="D88" s="717"/>
      <c r="E88" s="757" t="s">
        <v>396</v>
      </c>
      <c r="F88" s="757" t="s">
        <v>361</v>
      </c>
      <c r="G88" s="757" t="s">
        <v>636</v>
      </c>
      <c r="H88" s="808">
        <v>621</v>
      </c>
      <c r="I88" s="1050" t="s">
        <v>1407</v>
      </c>
      <c r="J88" s="766"/>
      <c r="K88" s="717"/>
      <c r="L88" s="1004">
        <v>19345</v>
      </c>
      <c r="M88" s="1004">
        <v>21489.9</v>
      </c>
      <c r="N88" s="1004">
        <v>14624.8</v>
      </c>
      <c r="O88" s="1004">
        <v>21461</v>
      </c>
      <c r="P88" s="1004">
        <v>21461</v>
      </c>
      <c r="Q88" s="1004"/>
      <c r="R88" s="1004">
        <v>21580.9</v>
      </c>
      <c r="S88" s="1004">
        <v>21580.9</v>
      </c>
      <c r="T88" s="1004"/>
      <c r="U88" s="1004">
        <v>21580.9</v>
      </c>
      <c r="V88" s="1004">
        <v>21580.9</v>
      </c>
      <c r="W88" s="1006"/>
    </row>
    <row r="89" spans="1:23" s="308" customFormat="1" ht="15">
      <c r="A89" s="1049"/>
      <c r="B89" s="774"/>
      <c r="C89" s="709"/>
      <c r="D89" s="719"/>
      <c r="E89" s="882"/>
      <c r="F89" s="882"/>
      <c r="G89" s="759"/>
      <c r="H89" s="882"/>
      <c r="I89" s="1051"/>
      <c r="J89" s="837"/>
      <c r="K89" s="719"/>
      <c r="L89" s="1005"/>
      <c r="M89" s="1039"/>
      <c r="N89" s="1039"/>
      <c r="O89" s="1005"/>
      <c r="P89" s="1005"/>
      <c r="Q89" s="1005"/>
      <c r="R89" s="1005"/>
      <c r="S89" s="1005"/>
      <c r="T89" s="1005"/>
      <c r="U89" s="1005"/>
      <c r="V89" s="1005"/>
      <c r="W89" s="1007"/>
    </row>
    <row r="90" spans="1:23" s="308" customFormat="1" ht="204.75">
      <c r="A90" s="483"/>
      <c r="B90" s="433"/>
      <c r="C90" s="415" t="s">
        <v>1402</v>
      </c>
      <c r="D90" s="336"/>
      <c r="E90" s="362" t="s">
        <v>396</v>
      </c>
      <c r="F90" s="362" t="s">
        <v>361</v>
      </c>
      <c r="G90" s="362" t="s">
        <v>1403</v>
      </c>
      <c r="H90" s="330">
        <v>621</v>
      </c>
      <c r="I90" s="423" t="s">
        <v>1408</v>
      </c>
      <c r="J90" s="446"/>
      <c r="K90" s="393"/>
      <c r="L90" s="134">
        <v>0</v>
      </c>
      <c r="M90" s="522">
        <v>0</v>
      </c>
      <c r="N90" s="522">
        <v>0</v>
      </c>
      <c r="O90" s="134">
        <v>432.7</v>
      </c>
      <c r="P90" s="134">
        <v>432.7</v>
      </c>
      <c r="Q90" s="134"/>
      <c r="R90" s="134">
        <v>450.1</v>
      </c>
      <c r="S90" s="134">
        <v>450.1</v>
      </c>
      <c r="T90" s="134"/>
      <c r="U90" s="134">
        <v>468.1</v>
      </c>
      <c r="V90" s="134">
        <v>468.1</v>
      </c>
      <c r="W90" s="134"/>
    </row>
    <row r="91" spans="1:23" s="308" customFormat="1" ht="15">
      <c r="A91" s="1049" t="s">
        <v>606</v>
      </c>
      <c r="B91" s="774" t="s">
        <v>647</v>
      </c>
      <c r="C91" s="707" t="s">
        <v>1413</v>
      </c>
      <c r="D91" s="717"/>
      <c r="E91" s="757" t="s">
        <v>396</v>
      </c>
      <c r="F91" s="757" t="s">
        <v>361</v>
      </c>
      <c r="G91" s="757" t="s">
        <v>636</v>
      </c>
      <c r="H91" s="808">
        <v>621</v>
      </c>
      <c r="I91" s="1050" t="s">
        <v>1407</v>
      </c>
      <c r="J91" s="766"/>
      <c r="K91" s="717"/>
      <c r="L91" s="1004">
        <v>26169.7</v>
      </c>
      <c r="M91" s="1004">
        <v>30126.6</v>
      </c>
      <c r="N91" s="1004">
        <v>18311.599999999999</v>
      </c>
      <c r="O91" s="1004">
        <v>30406.2</v>
      </c>
      <c r="P91" s="1004">
        <v>30406.2</v>
      </c>
      <c r="Q91" s="1004"/>
      <c r="R91" s="1004">
        <v>30576</v>
      </c>
      <c r="S91" s="1004">
        <v>30576</v>
      </c>
      <c r="T91" s="1004"/>
      <c r="U91" s="1004">
        <v>30576</v>
      </c>
      <c r="V91" s="1004">
        <v>30576</v>
      </c>
      <c r="W91" s="1006"/>
    </row>
    <row r="92" spans="1:23" s="308" customFormat="1" ht="15">
      <c r="A92" s="1049"/>
      <c r="B92" s="774"/>
      <c r="C92" s="709"/>
      <c r="D92" s="719"/>
      <c r="E92" s="882"/>
      <c r="F92" s="882"/>
      <c r="G92" s="759"/>
      <c r="H92" s="882"/>
      <c r="I92" s="1052"/>
      <c r="J92" s="837"/>
      <c r="K92" s="719"/>
      <c r="L92" s="1005"/>
      <c r="M92" s="1039"/>
      <c r="N92" s="1039"/>
      <c r="O92" s="1005"/>
      <c r="P92" s="1005"/>
      <c r="Q92" s="1005"/>
      <c r="R92" s="1005"/>
      <c r="S92" s="1005"/>
      <c r="T92" s="1005"/>
      <c r="U92" s="1005"/>
      <c r="V92" s="1005"/>
      <c r="W92" s="1007"/>
    </row>
    <row r="93" spans="1:23" s="308" customFormat="1" ht="15">
      <c r="A93" s="1049" t="s">
        <v>608</v>
      </c>
      <c r="B93" s="774" t="s">
        <v>599</v>
      </c>
      <c r="C93" s="707" t="s">
        <v>1414</v>
      </c>
      <c r="D93" s="717"/>
      <c r="E93" s="757" t="s">
        <v>396</v>
      </c>
      <c r="F93" s="757" t="s">
        <v>361</v>
      </c>
      <c r="G93" s="757" t="s">
        <v>636</v>
      </c>
      <c r="H93" s="808">
        <v>621</v>
      </c>
      <c r="I93" s="1050" t="s">
        <v>1407</v>
      </c>
      <c r="J93" s="766"/>
      <c r="K93" s="717"/>
      <c r="L93" s="1004">
        <v>11172.5</v>
      </c>
      <c r="M93" s="1004">
        <v>13093.9</v>
      </c>
      <c r="N93" s="1004">
        <v>7737.2</v>
      </c>
      <c r="O93" s="1004">
        <v>14075.7</v>
      </c>
      <c r="P93" s="1004">
        <v>14075.7</v>
      </c>
      <c r="Q93" s="1004"/>
      <c r="R93" s="1004">
        <v>14154.3</v>
      </c>
      <c r="S93" s="1004">
        <v>14154.3</v>
      </c>
      <c r="T93" s="1004"/>
      <c r="U93" s="1004">
        <v>14154.3</v>
      </c>
      <c r="V93" s="1004">
        <v>14154.3</v>
      </c>
      <c r="W93" s="1006"/>
    </row>
    <row r="94" spans="1:23" s="308" customFormat="1" ht="15">
      <c r="A94" s="1049"/>
      <c r="B94" s="774"/>
      <c r="C94" s="709"/>
      <c r="D94" s="719"/>
      <c r="E94" s="882"/>
      <c r="F94" s="882"/>
      <c r="G94" s="759"/>
      <c r="H94" s="882"/>
      <c r="I94" s="1051"/>
      <c r="J94" s="837"/>
      <c r="K94" s="719"/>
      <c r="L94" s="1005"/>
      <c r="M94" s="1039"/>
      <c r="N94" s="1039"/>
      <c r="O94" s="1005"/>
      <c r="P94" s="1005"/>
      <c r="Q94" s="1005"/>
      <c r="R94" s="1005"/>
      <c r="S94" s="1005"/>
      <c r="T94" s="1005"/>
      <c r="U94" s="1005"/>
      <c r="V94" s="1005"/>
      <c r="W94" s="1007"/>
    </row>
    <row r="95" spans="1:23" s="308" customFormat="1" ht="204.75">
      <c r="A95" s="435"/>
      <c r="B95" s="433"/>
      <c r="C95" s="415" t="s">
        <v>1402</v>
      </c>
      <c r="D95" s="336"/>
      <c r="E95" s="362" t="s">
        <v>396</v>
      </c>
      <c r="F95" s="362" t="s">
        <v>361</v>
      </c>
      <c r="G95" s="362" t="s">
        <v>1403</v>
      </c>
      <c r="H95" s="330">
        <v>621</v>
      </c>
      <c r="I95" s="423" t="s">
        <v>1408</v>
      </c>
      <c r="J95" s="334"/>
      <c r="K95" s="337"/>
      <c r="L95" s="440">
        <v>0</v>
      </c>
      <c r="M95" s="441">
        <v>0</v>
      </c>
      <c r="N95" s="441">
        <v>0</v>
      </c>
      <c r="O95" s="440">
        <v>700.6</v>
      </c>
      <c r="P95" s="440">
        <v>700.6</v>
      </c>
      <c r="Q95" s="440"/>
      <c r="R95" s="440">
        <v>728.6</v>
      </c>
      <c r="S95" s="440">
        <v>728.6</v>
      </c>
      <c r="T95" s="440"/>
      <c r="U95" s="440">
        <v>757.8</v>
      </c>
      <c r="V95" s="440">
        <v>757.8</v>
      </c>
      <c r="W95" s="445"/>
    </row>
    <row r="96" spans="1:23" s="141" customFormat="1" ht="21" customHeight="1">
      <c r="A96" s="1042" t="s">
        <v>624</v>
      </c>
      <c r="B96" s="1043"/>
      <c r="C96" s="1043"/>
      <c r="D96" s="1043"/>
      <c r="E96" s="1043"/>
      <c r="F96" s="1043"/>
      <c r="G96" s="1043"/>
      <c r="H96" s="1043"/>
      <c r="I96" s="1043"/>
      <c r="J96" s="1043"/>
      <c r="K96" s="1044"/>
      <c r="L96" s="152">
        <f>SUM(L97:L99)</f>
        <v>4116.3999999999996</v>
      </c>
      <c r="M96" s="152">
        <f>SUM(M97:M97)</f>
        <v>7149.7</v>
      </c>
      <c r="N96" s="152">
        <f>SUM(N97:N97)</f>
        <v>4551.8999999999996</v>
      </c>
      <c r="O96" s="152">
        <f t="shared" ref="O96:W96" si="21">SUM(O97:O97)</f>
        <v>16473.5</v>
      </c>
      <c r="P96" s="152">
        <f t="shared" si="21"/>
        <v>16473.5</v>
      </c>
      <c r="Q96" s="152">
        <f t="shared" si="21"/>
        <v>0</v>
      </c>
      <c r="R96" s="152">
        <f t="shared" si="21"/>
        <v>16565.599999999999</v>
      </c>
      <c r="S96" s="152">
        <f t="shared" si="21"/>
        <v>16565.599999999999</v>
      </c>
      <c r="T96" s="152">
        <f t="shared" si="21"/>
        <v>0</v>
      </c>
      <c r="U96" s="152">
        <f t="shared" si="21"/>
        <v>16565.599999999999</v>
      </c>
      <c r="V96" s="152">
        <f t="shared" si="21"/>
        <v>16565.599999999999</v>
      </c>
      <c r="W96" s="153">
        <f t="shared" si="21"/>
        <v>0</v>
      </c>
    </row>
    <row r="97" spans="1:26" s="308" customFormat="1" ht="110.25">
      <c r="A97" s="1045" t="s">
        <v>517</v>
      </c>
      <c r="B97" s="774" t="s">
        <v>625</v>
      </c>
      <c r="C97" s="707"/>
      <c r="D97" s="717"/>
      <c r="E97" s="761" t="s">
        <v>396</v>
      </c>
      <c r="F97" s="761" t="s">
        <v>361</v>
      </c>
      <c r="G97" s="757" t="s">
        <v>1011</v>
      </c>
      <c r="H97" s="808">
        <v>630</v>
      </c>
      <c r="I97" s="311" t="s">
        <v>1415</v>
      </c>
      <c r="J97" s="292">
        <v>42104</v>
      </c>
      <c r="K97" s="446"/>
      <c r="L97" s="1004">
        <v>4116.3999999999996</v>
      </c>
      <c r="M97" s="1004">
        <v>7149.7</v>
      </c>
      <c r="N97" s="1004">
        <v>4551.8999999999996</v>
      </c>
      <c r="O97" s="1004">
        <v>16473.5</v>
      </c>
      <c r="P97" s="1004">
        <v>16473.5</v>
      </c>
      <c r="Q97" s="1004"/>
      <c r="R97" s="1004">
        <v>16565.599999999999</v>
      </c>
      <c r="S97" s="1004">
        <v>16565.599999999999</v>
      </c>
      <c r="T97" s="1046"/>
      <c r="U97" s="1004">
        <v>16565.599999999999</v>
      </c>
      <c r="V97" s="1004">
        <v>16565.599999999999</v>
      </c>
      <c r="W97" s="1034"/>
    </row>
    <row r="98" spans="1:26" s="308" customFormat="1" ht="220.5">
      <c r="A98" s="1045"/>
      <c r="B98" s="774"/>
      <c r="C98" s="708"/>
      <c r="D98" s="718"/>
      <c r="E98" s="762"/>
      <c r="F98" s="762"/>
      <c r="G98" s="758"/>
      <c r="H98" s="819"/>
      <c r="I98" s="311" t="s">
        <v>1416</v>
      </c>
      <c r="J98" s="292">
        <v>42380</v>
      </c>
      <c r="K98" s="292">
        <v>42735</v>
      </c>
      <c r="L98" s="1033"/>
      <c r="M98" s="1033"/>
      <c r="N98" s="1033"/>
      <c r="O98" s="1033"/>
      <c r="P98" s="1033"/>
      <c r="Q98" s="1033"/>
      <c r="R98" s="1033"/>
      <c r="S98" s="1033"/>
      <c r="T98" s="1047"/>
      <c r="U98" s="1033"/>
      <c r="V98" s="1033"/>
      <c r="W98" s="1035"/>
    </row>
    <row r="99" spans="1:26" s="308" customFormat="1" ht="220.5">
      <c r="A99" s="1045"/>
      <c r="B99" s="774"/>
      <c r="C99" s="709"/>
      <c r="D99" s="719"/>
      <c r="E99" s="763"/>
      <c r="F99" s="763"/>
      <c r="G99" s="759"/>
      <c r="H99" s="820"/>
      <c r="I99" s="311" t="s">
        <v>1417</v>
      </c>
      <c r="J99" s="292">
        <v>42744</v>
      </c>
      <c r="K99" s="292">
        <v>43100</v>
      </c>
      <c r="L99" s="1005"/>
      <c r="M99" s="1039"/>
      <c r="N99" s="1039"/>
      <c r="O99" s="1005"/>
      <c r="P99" s="1005"/>
      <c r="Q99" s="1005"/>
      <c r="R99" s="1005"/>
      <c r="S99" s="1005"/>
      <c r="T99" s="1048"/>
      <c r="U99" s="1005"/>
      <c r="V99" s="1005"/>
      <c r="W99" s="1036"/>
    </row>
    <row r="100" spans="1:26" s="484" customFormat="1">
      <c r="A100" s="253" t="s">
        <v>15</v>
      </c>
      <c r="B100" s="254" t="s">
        <v>16</v>
      </c>
      <c r="C100" s="255"/>
      <c r="D100" s="256"/>
      <c r="E100" s="254"/>
      <c r="F100" s="254"/>
      <c r="G100" s="254"/>
      <c r="H100" s="254">
        <v>300</v>
      </c>
      <c r="I100" s="257"/>
      <c r="J100" s="255"/>
      <c r="K100" s="256"/>
      <c r="L100" s="523">
        <f>SUM(L101,L104)</f>
        <v>24312.2</v>
      </c>
      <c r="M100" s="523">
        <f t="shared" ref="M100:W100" si="22">SUM(M101,M104)</f>
        <v>25161.3</v>
      </c>
      <c r="N100" s="523">
        <f t="shared" si="22"/>
        <v>15228.5</v>
      </c>
      <c r="O100" s="523">
        <f t="shared" si="22"/>
        <v>31791</v>
      </c>
      <c r="P100" s="523">
        <f t="shared" si="22"/>
        <v>31791</v>
      </c>
      <c r="Q100" s="523">
        <f t="shared" si="22"/>
        <v>0</v>
      </c>
      <c r="R100" s="523">
        <f t="shared" si="22"/>
        <v>31818.6</v>
      </c>
      <c r="S100" s="523">
        <f t="shared" si="22"/>
        <v>31818.6</v>
      </c>
      <c r="T100" s="523">
        <f t="shared" si="22"/>
        <v>0</v>
      </c>
      <c r="U100" s="523">
        <f t="shared" si="22"/>
        <v>31849.8</v>
      </c>
      <c r="V100" s="523">
        <f t="shared" si="22"/>
        <v>31849.8</v>
      </c>
      <c r="W100" s="523">
        <f t="shared" si="22"/>
        <v>0</v>
      </c>
    </row>
    <row r="101" spans="1:26" s="24" customFormat="1">
      <c r="A101" s="154" t="s">
        <v>924</v>
      </c>
      <c r="B101" s="145"/>
      <c r="C101" s="146"/>
      <c r="D101" s="147"/>
      <c r="E101" s="145"/>
      <c r="F101" s="145"/>
      <c r="G101" s="145"/>
      <c r="H101" s="145">
        <v>310</v>
      </c>
      <c r="I101" s="148"/>
      <c r="J101" s="146"/>
      <c r="K101" s="147"/>
      <c r="L101" s="162">
        <f>SUM(L102:L103)</f>
        <v>22949.200000000001</v>
      </c>
      <c r="M101" s="162">
        <f>SUM(M102:M102)</f>
        <v>23838</v>
      </c>
      <c r="N101" s="162">
        <f>SUM(N102:N102)</f>
        <v>14801.7</v>
      </c>
      <c r="O101" s="162">
        <f t="shared" ref="O101:W101" si="23">SUM(O102:O102)</f>
        <v>31091</v>
      </c>
      <c r="P101" s="162">
        <f t="shared" si="23"/>
        <v>31091</v>
      </c>
      <c r="Q101" s="162">
        <f t="shared" si="23"/>
        <v>0</v>
      </c>
      <c r="R101" s="162">
        <f t="shared" si="23"/>
        <v>31091</v>
      </c>
      <c r="S101" s="162">
        <f t="shared" si="23"/>
        <v>31091</v>
      </c>
      <c r="T101" s="162">
        <f t="shared" si="23"/>
        <v>0</v>
      </c>
      <c r="U101" s="162">
        <f t="shared" si="23"/>
        <v>31091</v>
      </c>
      <c r="V101" s="162">
        <f t="shared" si="23"/>
        <v>31091</v>
      </c>
      <c r="W101" s="231">
        <f t="shared" si="23"/>
        <v>0</v>
      </c>
    </row>
    <row r="102" spans="1:26" s="308" customFormat="1" ht="47.25">
      <c r="A102" s="879" t="s">
        <v>10</v>
      </c>
      <c r="B102" s="774" t="s">
        <v>1394</v>
      </c>
      <c r="C102" s="766"/>
      <c r="D102" s="717"/>
      <c r="E102" s="761" t="s">
        <v>89</v>
      </c>
      <c r="F102" s="761" t="s">
        <v>104</v>
      </c>
      <c r="G102" s="757" t="s">
        <v>1008</v>
      </c>
      <c r="H102" s="1037">
        <v>313</v>
      </c>
      <c r="I102" s="311" t="s">
        <v>1418</v>
      </c>
      <c r="J102" s="511" t="s">
        <v>632</v>
      </c>
      <c r="K102" s="717"/>
      <c r="L102" s="1004">
        <v>22949.200000000001</v>
      </c>
      <c r="M102" s="1004">
        <v>23838</v>
      </c>
      <c r="N102" s="1004">
        <v>14801.7</v>
      </c>
      <c r="O102" s="1004">
        <v>31091</v>
      </c>
      <c r="P102" s="1004">
        <v>31091</v>
      </c>
      <c r="Q102" s="1004"/>
      <c r="R102" s="1004">
        <v>31091</v>
      </c>
      <c r="S102" s="1004">
        <v>31091</v>
      </c>
      <c r="T102" s="1004"/>
      <c r="U102" s="1004">
        <v>31091</v>
      </c>
      <c r="V102" s="1004">
        <v>31091</v>
      </c>
      <c r="W102" s="1040"/>
    </row>
    <row r="103" spans="1:26" s="308" customFormat="1" ht="299.25">
      <c r="A103" s="881"/>
      <c r="B103" s="774"/>
      <c r="C103" s="837"/>
      <c r="D103" s="719"/>
      <c r="E103" s="763"/>
      <c r="F103" s="763"/>
      <c r="G103" s="759"/>
      <c r="H103" s="1038"/>
      <c r="I103" s="311" t="s">
        <v>1419</v>
      </c>
      <c r="J103" s="512" t="s">
        <v>1420</v>
      </c>
      <c r="K103" s="719"/>
      <c r="L103" s="1005"/>
      <c r="M103" s="1039"/>
      <c r="N103" s="1039"/>
      <c r="O103" s="1005"/>
      <c r="P103" s="1005"/>
      <c r="Q103" s="1005"/>
      <c r="R103" s="1005"/>
      <c r="S103" s="1005"/>
      <c r="T103" s="1005"/>
      <c r="U103" s="1005"/>
      <c r="V103" s="1005"/>
      <c r="W103" s="1041"/>
    </row>
    <row r="104" spans="1:26" s="24" customFormat="1">
      <c r="A104" s="154" t="s">
        <v>1429</v>
      </c>
      <c r="B104" s="145"/>
      <c r="C104" s="146"/>
      <c r="D104" s="147"/>
      <c r="E104" s="145"/>
      <c r="F104" s="145"/>
      <c r="G104" s="145"/>
      <c r="H104" s="145">
        <v>360</v>
      </c>
      <c r="I104" s="148"/>
      <c r="J104" s="146"/>
      <c r="K104" s="147"/>
      <c r="L104" s="162">
        <f t="shared" ref="L104:W104" si="24">SUM(L105:L106)</f>
        <v>1363</v>
      </c>
      <c r="M104" s="162">
        <f t="shared" si="24"/>
        <v>1323.3</v>
      </c>
      <c r="N104" s="162">
        <f t="shared" si="24"/>
        <v>426.8</v>
      </c>
      <c r="O104" s="162">
        <f t="shared" si="24"/>
        <v>700</v>
      </c>
      <c r="P104" s="162">
        <f t="shared" si="24"/>
        <v>700</v>
      </c>
      <c r="Q104" s="162">
        <f t="shared" si="24"/>
        <v>0</v>
      </c>
      <c r="R104" s="162">
        <f t="shared" si="24"/>
        <v>727.6</v>
      </c>
      <c r="S104" s="162">
        <f t="shared" si="24"/>
        <v>727.6</v>
      </c>
      <c r="T104" s="162">
        <f t="shared" si="24"/>
        <v>0</v>
      </c>
      <c r="U104" s="162">
        <f t="shared" si="24"/>
        <v>758.8</v>
      </c>
      <c r="V104" s="162">
        <f t="shared" si="24"/>
        <v>758.8</v>
      </c>
      <c r="W104" s="231">
        <f t="shared" si="24"/>
        <v>0</v>
      </c>
    </row>
    <row r="105" spans="1:26" s="308" customFormat="1" ht="15">
      <c r="A105" s="742" t="s">
        <v>14</v>
      </c>
      <c r="B105" s="774" t="s">
        <v>1397</v>
      </c>
      <c r="C105" s="744"/>
      <c r="D105" s="717"/>
      <c r="E105" s="761" t="s">
        <v>396</v>
      </c>
      <c r="F105" s="761" t="s">
        <v>396</v>
      </c>
      <c r="G105" s="757" t="s">
        <v>1009</v>
      </c>
      <c r="H105" s="757" t="s">
        <v>648</v>
      </c>
      <c r="I105" s="764" t="s">
        <v>1398</v>
      </c>
      <c r="J105" s="766"/>
      <c r="K105" s="717"/>
      <c r="L105" s="1004">
        <v>1363</v>
      </c>
      <c r="M105" s="1004">
        <v>1323.3</v>
      </c>
      <c r="N105" s="1004">
        <v>426.8</v>
      </c>
      <c r="O105" s="1004">
        <v>700</v>
      </c>
      <c r="P105" s="1004">
        <v>700</v>
      </c>
      <c r="Q105" s="1004"/>
      <c r="R105" s="1004">
        <v>727.6</v>
      </c>
      <c r="S105" s="1004">
        <v>727.6</v>
      </c>
      <c r="T105" s="1004"/>
      <c r="U105" s="1004">
        <v>758.8</v>
      </c>
      <c r="V105" s="1004">
        <v>758.8</v>
      </c>
      <c r="W105" s="1006"/>
    </row>
    <row r="106" spans="1:26" s="308" customFormat="1" ht="15">
      <c r="A106" s="742"/>
      <c r="B106" s="1025"/>
      <c r="C106" s="744"/>
      <c r="D106" s="719"/>
      <c r="E106" s="763"/>
      <c r="F106" s="763"/>
      <c r="G106" s="759"/>
      <c r="H106" s="759"/>
      <c r="I106" s="849"/>
      <c r="J106" s="837"/>
      <c r="K106" s="719"/>
      <c r="L106" s="1005"/>
      <c r="M106" s="1005"/>
      <c r="N106" s="1005"/>
      <c r="O106" s="1005"/>
      <c r="P106" s="1005"/>
      <c r="Q106" s="1005"/>
      <c r="R106" s="1005"/>
      <c r="S106" s="1005"/>
      <c r="T106" s="1005"/>
      <c r="U106" s="1005"/>
      <c r="V106" s="1005"/>
      <c r="W106" s="1007"/>
      <c r="Z106" s="322">
        <f>O105+O108</f>
        <v>2872.3</v>
      </c>
    </row>
    <row r="107" spans="1:26" s="307" customFormat="1">
      <c r="A107" s="253" t="s">
        <v>20</v>
      </c>
      <c r="B107" s="696" t="s">
        <v>1201</v>
      </c>
      <c r="C107" s="696"/>
      <c r="D107" s="696"/>
      <c r="E107" s="696"/>
      <c r="F107" s="696"/>
      <c r="G107" s="696"/>
      <c r="H107" s="696"/>
      <c r="I107" s="696"/>
      <c r="J107" s="696"/>
      <c r="K107" s="696"/>
      <c r="L107" s="488">
        <f>SUM(L108)</f>
        <v>965</v>
      </c>
      <c r="M107" s="488">
        <f t="shared" ref="M107:W107" si="25">SUM(M108)</f>
        <v>1060</v>
      </c>
      <c r="N107" s="488">
        <f t="shared" si="25"/>
        <v>326.5</v>
      </c>
      <c r="O107" s="488">
        <f t="shared" si="25"/>
        <v>2172.3000000000002</v>
      </c>
      <c r="P107" s="488">
        <f t="shared" si="25"/>
        <v>2172.3000000000002</v>
      </c>
      <c r="Q107" s="488">
        <f t="shared" si="25"/>
        <v>0</v>
      </c>
      <c r="R107" s="488">
        <f t="shared" si="25"/>
        <v>2258</v>
      </c>
      <c r="S107" s="488">
        <f t="shared" si="25"/>
        <v>2258</v>
      </c>
      <c r="T107" s="488">
        <f t="shared" si="25"/>
        <v>0</v>
      </c>
      <c r="U107" s="488">
        <f t="shared" si="25"/>
        <v>2346.6</v>
      </c>
      <c r="V107" s="488">
        <f t="shared" si="25"/>
        <v>2346.6</v>
      </c>
      <c r="W107" s="488">
        <f t="shared" si="25"/>
        <v>0</v>
      </c>
    </row>
    <row r="108" spans="1:26" s="310" customFormat="1" ht="15">
      <c r="A108" s="1024" t="s">
        <v>17</v>
      </c>
      <c r="B108" s="774" t="s">
        <v>1397</v>
      </c>
      <c r="C108" s="1026"/>
      <c r="D108" s="701"/>
      <c r="E108" s="1027" t="s">
        <v>396</v>
      </c>
      <c r="F108" s="1027" t="s">
        <v>396</v>
      </c>
      <c r="G108" s="1029" t="s">
        <v>1009</v>
      </c>
      <c r="H108" s="1031">
        <v>814</v>
      </c>
      <c r="I108" s="764" t="s">
        <v>1398</v>
      </c>
      <c r="J108" s="701"/>
      <c r="K108" s="701"/>
      <c r="L108" s="1004">
        <v>965</v>
      </c>
      <c r="M108" s="1004">
        <v>1060</v>
      </c>
      <c r="N108" s="1004">
        <v>326.5</v>
      </c>
      <c r="O108" s="1004">
        <v>2172.3000000000002</v>
      </c>
      <c r="P108" s="1004">
        <v>2172.3000000000002</v>
      </c>
      <c r="Q108" s="1004"/>
      <c r="R108" s="1004">
        <v>2258</v>
      </c>
      <c r="S108" s="1004">
        <v>2258</v>
      </c>
      <c r="T108" s="1004"/>
      <c r="U108" s="1004">
        <v>2346.6</v>
      </c>
      <c r="V108" s="1004">
        <v>2346.6</v>
      </c>
      <c r="W108" s="1006"/>
    </row>
    <row r="109" spans="1:26" s="310" customFormat="1" ht="15">
      <c r="A109" s="1024"/>
      <c r="B109" s="1025"/>
      <c r="C109" s="1026"/>
      <c r="D109" s="703"/>
      <c r="E109" s="1028"/>
      <c r="F109" s="1028"/>
      <c r="G109" s="1030"/>
      <c r="H109" s="1032"/>
      <c r="I109" s="849"/>
      <c r="J109" s="703"/>
      <c r="K109" s="703"/>
      <c r="L109" s="1005"/>
      <c r="M109" s="1005"/>
      <c r="N109" s="1005"/>
      <c r="O109" s="1005"/>
      <c r="P109" s="1005"/>
      <c r="Q109" s="1005"/>
      <c r="R109" s="1005"/>
      <c r="S109" s="1005"/>
      <c r="T109" s="1005"/>
      <c r="U109" s="1005"/>
      <c r="V109" s="1005"/>
      <c r="W109" s="1007"/>
    </row>
    <row r="110" spans="1:26" s="307" customFormat="1" ht="31.5">
      <c r="A110" s="38" t="s">
        <v>649</v>
      </c>
      <c r="B110" s="39" t="s">
        <v>1522</v>
      </c>
      <c r="C110" s="40"/>
      <c r="D110" s="40"/>
      <c r="E110" s="40"/>
      <c r="F110" s="40"/>
      <c r="G110" s="40"/>
      <c r="H110" s="40"/>
      <c r="I110" s="40"/>
      <c r="J110" s="40"/>
      <c r="K110" s="40" t="s">
        <v>66</v>
      </c>
      <c r="L110" s="10">
        <f>SUM(L111,L120)</f>
        <v>33286.847000000002</v>
      </c>
      <c r="M110" s="10">
        <f t="shared" ref="M110:W110" si="26">SUM(M111,M120)</f>
        <v>33537</v>
      </c>
      <c r="N110" s="10">
        <f t="shared" si="26"/>
        <v>26866.399999999998</v>
      </c>
      <c r="O110" s="10">
        <f t="shared" si="26"/>
        <v>21533.800000000003</v>
      </c>
      <c r="P110" s="10">
        <f t="shared" si="26"/>
        <v>21533.800000000003</v>
      </c>
      <c r="Q110" s="10">
        <f t="shared" si="26"/>
        <v>0</v>
      </c>
      <c r="R110" s="10">
        <f t="shared" si="26"/>
        <v>24798.9</v>
      </c>
      <c r="S110" s="10">
        <f t="shared" si="26"/>
        <v>24798.9</v>
      </c>
      <c r="T110" s="10">
        <f t="shared" si="26"/>
        <v>0</v>
      </c>
      <c r="U110" s="10">
        <f t="shared" si="26"/>
        <v>32847.899999999994</v>
      </c>
      <c r="V110" s="10">
        <f t="shared" si="26"/>
        <v>32847.899999999994</v>
      </c>
      <c r="W110" s="10">
        <f t="shared" si="26"/>
        <v>0</v>
      </c>
    </row>
    <row r="111" spans="1:26" s="307" customFormat="1">
      <c r="A111" s="253" t="s">
        <v>9</v>
      </c>
      <c r="B111" s="696" t="s">
        <v>71</v>
      </c>
      <c r="C111" s="696"/>
      <c r="D111" s="696"/>
      <c r="E111" s="696"/>
      <c r="F111" s="696"/>
      <c r="G111" s="696"/>
      <c r="H111" s="696"/>
      <c r="I111" s="696"/>
      <c r="J111" s="696"/>
      <c r="K111" s="696"/>
      <c r="L111" s="488">
        <f>SUM(L112,L116)</f>
        <v>5291.0999999999995</v>
      </c>
      <c r="M111" s="488">
        <f t="shared" ref="M111:W111" si="27">SUM(M112,M116)</f>
        <v>4998.7</v>
      </c>
      <c r="N111" s="488">
        <f t="shared" si="27"/>
        <v>2937.3</v>
      </c>
      <c r="O111" s="488">
        <f t="shared" si="27"/>
        <v>4911.5</v>
      </c>
      <c r="P111" s="488">
        <f t="shared" si="27"/>
        <v>4911.5</v>
      </c>
      <c r="Q111" s="488">
        <f t="shared" si="27"/>
        <v>0</v>
      </c>
      <c r="R111" s="488">
        <f t="shared" si="27"/>
        <v>5094.0999999999995</v>
      </c>
      <c r="S111" s="488">
        <f t="shared" si="27"/>
        <v>5094.0999999999995</v>
      </c>
      <c r="T111" s="488">
        <f t="shared" si="27"/>
        <v>0</v>
      </c>
      <c r="U111" s="488">
        <f t="shared" si="27"/>
        <v>5310.6999999999989</v>
      </c>
      <c r="V111" s="488">
        <f t="shared" si="27"/>
        <v>5310.6999999999989</v>
      </c>
      <c r="W111" s="488">
        <f t="shared" si="27"/>
        <v>0</v>
      </c>
    </row>
    <row r="112" spans="1:26" s="24" customFormat="1">
      <c r="A112" s="154" t="s">
        <v>58</v>
      </c>
      <c r="B112" s="145"/>
      <c r="C112" s="146"/>
      <c r="D112" s="147"/>
      <c r="E112" s="145"/>
      <c r="F112" s="145"/>
      <c r="G112" s="145"/>
      <c r="H112" s="145"/>
      <c r="I112" s="148"/>
      <c r="J112" s="146"/>
      <c r="K112" s="147"/>
      <c r="L112" s="162">
        <f>SUM(L113:L115)</f>
        <v>4555.7</v>
      </c>
      <c r="M112" s="162">
        <f t="shared" ref="M112:W112" si="28">SUM(M113:M115)</f>
        <v>4998.7</v>
      </c>
      <c r="N112" s="162">
        <f t="shared" si="28"/>
        <v>2937.3</v>
      </c>
      <c r="O112" s="162">
        <f t="shared" si="28"/>
        <v>4911.5</v>
      </c>
      <c r="P112" s="162">
        <f t="shared" si="28"/>
        <v>4911.5</v>
      </c>
      <c r="Q112" s="162">
        <f t="shared" si="28"/>
        <v>0</v>
      </c>
      <c r="R112" s="162">
        <f t="shared" si="28"/>
        <v>5094.0999999999995</v>
      </c>
      <c r="S112" s="162">
        <f t="shared" si="28"/>
        <v>5094.0999999999995</v>
      </c>
      <c r="T112" s="162">
        <f t="shared" si="28"/>
        <v>0</v>
      </c>
      <c r="U112" s="162">
        <f t="shared" si="28"/>
        <v>5281.7999999999993</v>
      </c>
      <c r="V112" s="162">
        <f t="shared" si="28"/>
        <v>5281.7999999999993</v>
      </c>
      <c r="W112" s="231">
        <f t="shared" si="28"/>
        <v>0</v>
      </c>
    </row>
    <row r="113" spans="1:23" s="279" customFormat="1" ht="283.5">
      <c r="A113" s="406" t="s">
        <v>10</v>
      </c>
      <c r="B113" s="433" t="s">
        <v>72</v>
      </c>
      <c r="C113" s="390"/>
      <c r="D113" s="390"/>
      <c r="E113" s="421" t="s">
        <v>104</v>
      </c>
      <c r="F113" s="421" t="s">
        <v>119</v>
      </c>
      <c r="G113" s="433">
        <v>1320173030</v>
      </c>
      <c r="H113" s="396">
        <v>100</v>
      </c>
      <c r="I113" s="389" t="s">
        <v>1583</v>
      </c>
      <c r="J113" s="390" t="s">
        <v>1523</v>
      </c>
      <c r="K113" s="390"/>
      <c r="L113" s="15">
        <v>3935.6</v>
      </c>
      <c r="M113" s="15">
        <v>4360</v>
      </c>
      <c r="N113" s="15">
        <v>2633</v>
      </c>
      <c r="O113" s="15">
        <v>4363.3</v>
      </c>
      <c r="P113" s="15">
        <v>4363.3</v>
      </c>
      <c r="Q113" s="15"/>
      <c r="R113" s="15">
        <v>4537.7</v>
      </c>
      <c r="S113" s="15">
        <v>4537.7</v>
      </c>
      <c r="T113" s="15"/>
      <c r="U113" s="15">
        <v>4719.3999999999996</v>
      </c>
      <c r="V113" s="15">
        <v>4719.3999999999996</v>
      </c>
      <c r="W113" s="9"/>
    </row>
    <row r="114" spans="1:23" s="279" customFormat="1" ht="283.5">
      <c r="A114" s="406" t="s">
        <v>11</v>
      </c>
      <c r="B114" s="433" t="s">
        <v>73</v>
      </c>
      <c r="C114" s="454"/>
      <c r="D114" s="420"/>
      <c r="E114" s="421" t="s">
        <v>104</v>
      </c>
      <c r="F114" s="421" t="s">
        <v>119</v>
      </c>
      <c r="G114" s="433">
        <v>1320173030</v>
      </c>
      <c r="H114" s="396">
        <v>200</v>
      </c>
      <c r="I114" s="389" t="s">
        <v>1583</v>
      </c>
      <c r="J114" s="390" t="s">
        <v>1523</v>
      </c>
      <c r="K114" s="420"/>
      <c r="L114" s="15">
        <v>608.29999999999995</v>
      </c>
      <c r="M114" s="15">
        <v>625.70000000000005</v>
      </c>
      <c r="N114" s="15">
        <v>303.89999999999998</v>
      </c>
      <c r="O114" s="15">
        <v>538.20000000000005</v>
      </c>
      <c r="P114" s="15">
        <v>538.20000000000005</v>
      </c>
      <c r="Q114" s="15"/>
      <c r="R114" s="15">
        <v>546.4</v>
      </c>
      <c r="S114" s="15">
        <v>546.4</v>
      </c>
      <c r="T114" s="15"/>
      <c r="U114" s="15">
        <v>552.4</v>
      </c>
      <c r="V114" s="15">
        <v>552.4</v>
      </c>
      <c r="W114" s="9"/>
    </row>
    <row r="115" spans="1:23" s="279" customFormat="1" ht="283.5">
      <c r="A115" s="406" t="s">
        <v>21</v>
      </c>
      <c r="B115" s="433" t="s">
        <v>32</v>
      </c>
      <c r="C115" s="454"/>
      <c r="D115" s="420"/>
      <c r="E115" s="421" t="s">
        <v>104</v>
      </c>
      <c r="F115" s="421" t="s">
        <v>119</v>
      </c>
      <c r="G115" s="433">
        <v>1320173030</v>
      </c>
      <c r="H115" s="396">
        <v>800</v>
      </c>
      <c r="I115" s="389" t="s">
        <v>1583</v>
      </c>
      <c r="J115" s="390" t="s">
        <v>1523</v>
      </c>
      <c r="K115" s="420"/>
      <c r="L115" s="15">
        <v>11.8</v>
      </c>
      <c r="M115" s="15">
        <v>13</v>
      </c>
      <c r="N115" s="15">
        <v>0.4</v>
      </c>
      <c r="O115" s="15">
        <v>10</v>
      </c>
      <c r="P115" s="15">
        <v>10</v>
      </c>
      <c r="Q115" s="15"/>
      <c r="R115" s="15">
        <v>10</v>
      </c>
      <c r="S115" s="15">
        <v>10</v>
      </c>
      <c r="T115" s="15"/>
      <c r="U115" s="15">
        <v>10</v>
      </c>
      <c r="V115" s="15">
        <v>10</v>
      </c>
      <c r="W115" s="9"/>
    </row>
    <row r="116" spans="1:23" s="24" customFormat="1">
      <c r="A116" s="154" t="s">
        <v>77</v>
      </c>
      <c r="B116" s="145"/>
      <c r="C116" s="146"/>
      <c r="D116" s="147"/>
      <c r="E116" s="145"/>
      <c r="F116" s="145"/>
      <c r="G116" s="145"/>
      <c r="H116" s="145"/>
      <c r="I116" s="148"/>
      <c r="J116" s="146"/>
      <c r="K116" s="147"/>
      <c r="L116" s="162">
        <f>SUM(L117)</f>
        <v>735.4</v>
      </c>
      <c r="M116" s="162">
        <f t="shared" ref="M116:W116" si="29">SUM(M117)</f>
        <v>0</v>
      </c>
      <c r="N116" s="162">
        <f t="shared" si="29"/>
        <v>0</v>
      </c>
      <c r="O116" s="162">
        <f t="shared" si="29"/>
        <v>0</v>
      </c>
      <c r="P116" s="162">
        <f t="shared" si="29"/>
        <v>0</v>
      </c>
      <c r="Q116" s="162">
        <f t="shared" si="29"/>
        <v>0</v>
      </c>
      <c r="R116" s="162">
        <f t="shared" si="29"/>
        <v>0</v>
      </c>
      <c r="S116" s="162">
        <f t="shared" si="29"/>
        <v>0</v>
      </c>
      <c r="T116" s="162">
        <f t="shared" si="29"/>
        <v>0</v>
      </c>
      <c r="U116" s="162">
        <f t="shared" si="29"/>
        <v>28.9</v>
      </c>
      <c r="V116" s="162">
        <f t="shared" si="29"/>
        <v>28.9</v>
      </c>
      <c r="W116" s="231">
        <f t="shared" si="29"/>
        <v>0</v>
      </c>
    </row>
    <row r="117" spans="1:23" s="279" customFormat="1" ht="31.5">
      <c r="A117" s="406" t="s">
        <v>22</v>
      </c>
      <c r="B117" s="433" t="s">
        <v>98</v>
      </c>
      <c r="C117" s="454"/>
      <c r="D117" s="420"/>
      <c r="E117" s="421"/>
      <c r="F117" s="421"/>
      <c r="G117" s="433"/>
      <c r="H117" s="396">
        <v>200</v>
      </c>
      <c r="I117" s="454"/>
      <c r="J117" s="454"/>
      <c r="K117" s="420"/>
      <c r="L117" s="15">
        <f t="shared" ref="L117:W117" si="30">SUM(L118:L119)</f>
        <v>735.4</v>
      </c>
      <c r="M117" s="15">
        <f t="shared" si="30"/>
        <v>0</v>
      </c>
      <c r="N117" s="15">
        <f t="shared" si="30"/>
        <v>0</v>
      </c>
      <c r="O117" s="15">
        <f t="shared" si="30"/>
        <v>0</v>
      </c>
      <c r="P117" s="15">
        <f t="shared" si="30"/>
        <v>0</v>
      </c>
      <c r="Q117" s="15">
        <f t="shared" si="30"/>
        <v>0</v>
      </c>
      <c r="R117" s="15">
        <f t="shared" si="30"/>
        <v>0</v>
      </c>
      <c r="S117" s="15">
        <f t="shared" si="30"/>
        <v>0</v>
      </c>
      <c r="T117" s="15">
        <f t="shared" si="30"/>
        <v>0</v>
      </c>
      <c r="U117" s="15">
        <f t="shared" si="30"/>
        <v>28.9</v>
      </c>
      <c r="V117" s="15">
        <f t="shared" si="30"/>
        <v>28.9</v>
      </c>
      <c r="W117" s="9">
        <f t="shared" si="30"/>
        <v>0</v>
      </c>
    </row>
    <row r="118" spans="1:23" s="279" customFormat="1" ht="110.25">
      <c r="A118" s="406" t="s">
        <v>43</v>
      </c>
      <c r="B118" s="483" t="s">
        <v>1524</v>
      </c>
      <c r="C118" s="593"/>
      <c r="D118" s="593"/>
      <c r="E118" s="594" t="s">
        <v>103</v>
      </c>
      <c r="F118" s="594" t="s">
        <v>92</v>
      </c>
      <c r="G118" s="80">
        <v>7770553910</v>
      </c>
      <c r="H118" s="12">
        <v>200</v>
      </c>
      <c r="I118" s="389" t="s">
        <v>1525</v>
      </c>
      <c r="J118" s="595" t="s">
        <v>1526</v>
      </c>
      <c r="K118" s="596">
        <v>42370</v>
      </c>
      <c r="L118" s="15">
        <v>735.4</v>
      </c>
      <c r="M118" s="15"/>
      <c r="N118" s="15"/>
      <c r="O118" s="15">
        <f>SUM(P118:Q118)</f>
        <v>0</v>
      </c>
      <c r="P118" s="15"/>
      <c r="Q118" s="7"/>
      <c r="R118" s="15">
        <f>SUM(S118:T118)</f>
        <v>0</v>
      </c>
      <c r="S118" s="15"/>
      <c r="T118" s="15"/>
      <c r="U118" s="15">
        <f>SUM(V118:W118)</f>
        <v>0</v>
      </c>
      <c r="V118" s="15"/>
      <c r="W118" s="13"/>
    </row>
    <row r="119" spans="1:23" s="279" customFormat="1" ht="409.5">
      <c r="A119" s="406" t="s">
        <v>78</v>
      </c>
      <c r="B119" s="483" t="s">
        <v>1527</v>
      </c>
      <c r="C119" s="593"/>
      <c r="D119" s="593"/>
      <c r="E119" s="594" t="s">
        <v>104</v>
      </c>
      <c r="F119" s="594" t="s">
        <v>119</v>
      </c>
      <c r="G119" s="80" t="s">
        <v>1528</v>
      </c>
      <c r="H119" s="12">
        <v>200</v>
      </c>
      <c r="I119" s="597" t="s">
        <v>1529</v>
      </c>
      <c r="J119" s="598">
        <v>41640</v>
      </c>
      <c r="K119" s="593"/>
      <c r="L119" s="15"/>
      <c r="M119" s="15"/>
      <c r="N119" s="15"/>
      <c r="O119" s="15">
        <f>SUM(P119:Q119)</f>
        <v>0</v>
      </c>
      <c r="P119" s="15"/>
      <c r="Q119" s="7"/>
      <c r="R119" s="15">
        <f>SUM(S119:T119)</f>
        <v>0</v>
      </c>
      <c r="S119" s="15"/>
      <c r="T119" s="15"/>
      <c r="U119" s="15">
        <v>28.9</v>
      </c>
      <c r="V119" s="15">
        <v>28.9</v>
      </c>
      <c r="W119" s="13"/>
    </row>
    <row r="120" spans="1:23" s="307" customFormat="1">
      <c r="A120" s="253" t="s">
        <v>20</v>
      </c>
      <c r="B120" s="696" t="s">
        <v>1201</v>
      </c>
      <c r="C120" s="696"/>
      <c r="D120" s="696"/>
      <c r="E120" s="696"/>
      <c r="F120" s="696"/>
      <c r="G120" s="696"/>
      <c r="H120" s="696"/>
      <c r="I120" s="696"/>
      <c r="J120" s="696"/>
      <c r="K120" s="696"/>
      <c r="L120" s="488">
        <f>SUM(L121:L135)</f>
        <v>27995.746999999999</v>
      </c>
      <c r="M120" s="488">
        <f t="shared" ref="M120:W120" si="31">SUM(M121:M135)</f>
        <v>28538.3</v>
      </c>
      <c r="N120" s="488">
        <f t="shared" si="31"/>
        <v>23929.1</v>
      </c>
      <c r="O120" s="488">
        <f t="shared" si="31"/>
        <v>16622.300000000003</v>
      </c>
      <c r="P120" s="488">
        <f t="shared" si="31"/>
        <v>16622.300000000003</v>
      </c>
      <c r="Q120" s="488">
        <f t="shared" si="31"/>
        <v>0</v>
      </c>
      <c r="R120" s="488">
        <f t="shared" si="31"/>
        <v>19704.800000000003</v>
      </c>
      <c r="S120" s="488">
        <f t="shared" si="31"/>
        <v>19704.800000000003</v>
      </c>
      <c r="T120" s="488">
        <f t="shared" si="31"/>
        <v>0</v>
      </c>
      <c r="U120" s="488">
        <f t="shared" si="31"/>
        <v>27537.199999999997</v>
      </c>
      <c r="V120" s="488">
        <f t="shared" si="31"/>
        <v>27537.199999999997</v>
      </c>
      <c r="W120" s="488">
        <f t="shared" si="31"/>
        <v>0</v>
      </c>
    </row>
    <row r="121" spans="1:23" s="591" customFormat="1" ht="299.25">
      <c r="A121" s="599" t="s">
        <v>17</v>
      </c>
      <c r="B121" s="200" t="s">
        <v>1530</v>
      </c>
      <c r="C121" s="200"/>
      <c r="D121" s="200"/>
      <c r="E121" s="594" t="s">
        <v>104</v>
      </c>
      <c r="F121" s="594" t="s">
        <v>119</v>
      </c>
      <c r="G121" s="200" t="s">
        <v>1531</v>
      </c>
      <c r="H121" s="200">
        <v>810</v>
      </c>
      <c r="I121" s="600" t="s">
        <v>1584</v>
      </c>
      <c r="J121" s="65" t="s">
        <v>1532</v>
      </c>
      <c r="K121" s="410" t="s">
        <v>1533</v>
      </c>
      <c r="L121" s="119">
        <v>3482.7</v>
      </c>
      <c r="M121" s="487"/>
      <c r="N121" s="487"/>
      <c r="O121" s="487"/>
      <c r="P121" s="487"/>
      <c r="Q121" s="487"/>
      <c r="R121" s="487"/>
      <c r="S121" s="487"/>
      <c r="T121" s="487"/>
      <c r="U121" s="487"/>
      <c r="V121" s="487"/>
      <c r="W121" s="601"/>
    </row>
    <row r="122" spans="1:23" s="591" customFormat="1" ht="236.25">
      <c r="A122" s="599" t="s">
        <v>18</v>
      </c>
      <c r="B122" s="200" t="s">
        <v>1534</v>
      </c>
      <c r="C122" s="200"/>
      <c r="D122" s="200"/>
      <c r="E122" s="594" t="s">
        <v>104</v>
      </c>
      <c r="F122" s="594" t="s">
        <v>119</v>
      </c>
      <c r="G122" s="200" t="s">
        <v>1535</v>
      </c>
      <c r="H122" s="200">
        <v>810</v>
      </c>
      <c r="I122" s="600" t="s">
        <v>1585</v>
      </c>
      <c r="J122" s="65" t="s">
        <v>1536</v>
      </c>
      <c r="K122" s="200" t="s">
        <v>1537</v>
      </c>
      <c r="L122" s="119">
        <v>5841.7</v>
      </c>
      <c r="M122" s="487"/>
      <c r="N122" s="487"/>
      <c r="O122" s="487"/>
      <c r="P122" s="487"/>
      <c r="Q122" s="487"/>
      <c r="R122" s="487"/>
      <c r="S122" s="487"/>
      <c r="T122" s="487"/>
      <c r="U122" s="487"/>
      <c r="V122" s="487"/>
      <c r="W122" s="601"/>
    </row>
    <row r="123" spans="1:23" s="591" customFormat="1" ht="204.75">
      <c r="A123" s="599" t="s">
        <v>62</v>
      </c>
      <c r="B123" s="200" t="s">
        <v>1538</v>
      </c>
      <c r="C123" s="200"/>
      <c r="D123" s="200"/>
      <c r="E123" s="594" t="s">
        <v>104</v>
      </c>
      <c r="F123" s="594" t="s">
        <v>119</v>
      </c>
      <c r="G123" s="200" t="s">
        <v>1539</v>
      </c>
      <c r="H123" s="200">
        <v>810</v>
      </c>
      <c r="I123" s="602" t="s">
        <v>1586</v>
      </c>
      <c r="J123" s="65" t="s">
        <v>1540</v>
      </c>
      <c r="K123" s="65" t="s">
        <v>1541</v>
      </c>
      <c r="L123" s="119">
        <v>5742.4</v>
      </c>
      <c r="M123" s="487"/>
      <c r="N123" s="487"/>
      <c r="O123" s="487"/>
      <c r="P123" s="487"/>
      <c r="Q123" s="487"/>
      <c r="R123" s="487"/>
      <c r="S123" s="487"/>
      <c r="T123" s="487"/>
      <c r="U123" s="487"/>
      <c r="V123" s="487"/>
      <c r="W123" s="601"/>
    </row>
    <row r="124" spans="1:23" s="591" customFormat="1" ht="267.75">
      <c r="A124" s="599" t="s">
        <v>63</v>
      </c>
      <c r="B124" s="200" t="s">
        <v>1542</v>
      </c>
      <c r="C124" s="200"/>
      <c r="D124" s="200"/>
      <c r="E124" s="594" t="s">
        <v>104</v>
      </c>
      <c r="F124" s="594" t="s">
        <v>119</v>
      </c>
      <c r="G124" s="200" t="s">
        <v>1543</v>
      </c>
      <c r="H124" s="410">
        <v>814</v>
      </c>
      <c r="I124" s="410" t="s">
        <v>1544</v>
      </c>
      <c r="J124" s="65" t="s">
        <v>1545</v>
      </c>
      <c r="K124" s="200"/>
      <c r="L124" s="487"/>
      <c r="M124" s="119">
        <v>3751.3</v>
      </c>
      <c r="N124" s="119">
        <v>2881.3</v>
      </c>
      <c r="O124" s="119">
        <v>6495.4</v>
      </c>
      <c r="P124" s="119">
        <v>6495.4</v>
      </c>
      <c r="Q124" s="119"/>
      <c r="R124" s="119">
        <v>7984.3</v>
      </c>
      <c r="S124" s="119">
        <v>7984.3</v>
      </c>
      <c r="T124" s="119"/>
      <c r="U124" s="119">
        <v>7984.3</v>
      </c>
      <c r="V124" s="119">
        <v>7984.3</v>
      </c>
      <c r="W124" s="601"/>
    </row>
    <row r="125" spans="1:23" s="591" customFormat="1" ht="236.25">
      <c r="A125" s="599" t="s">
        <v>53</v>
      </c>
      <c r="B125" s="200" t="s">
        <v>1546</v>
      </c>
      <c r="C125" s="200"/>
      <c r="D125" s="200"/>
      <c r="E125" s="594" t="s">
        <v>104</v>
      </c>
      <c r="F125" s="594" t="s">
        <v>119</v>
      </c>
      <c r="G125" s="200" t="s">
        <v>1547</v>
      </c>
      <c r="H125" s="200">
        <v>814</v>
      </c>
      <c r="I125" s="410" t="s">
        <v>1548</v>
      </c>
      <c r="J125" s="65" t="s">
        <v>1549</v>
      </c>
      <c r="K125" s="65" t="s">
        <v>1550</v>
      </c>
      <c r="L125" s="487"/>
      <c r="M125" s="119">
        <v>2553</v>
      </c>
      <c r="N125" s="119">
        <v>2301</v>
      </c>
      <c r="O125" s="119">
        <v>2238.9</v>
      </c>
      <c r="P125" s="119">
        <v>2238.9</v>
      </c>
      <c r="Q125" s="119"/>
      <c r="R125" s="119">
        <v>4270.8999999999996</v>
      </c>
      <c r="S125" s="119">
        <v>4270.8999999999996</v>
      </c>
      <c r="T125" s="119"/>
      <c r="U125" s="119">
        <v>5030</v>
      </c>
      <c r="V125" s="119">
        <v>5030</v>
      </c>
      <c r="W125" s="601"/>
    </row>
    <row r="126" spans="1:23" s="591" customFormat="1" ht="204.75">
      <c r="A126" s="599" t="s">
        <v>54</v>
      </c>
      <c r="B126" s="200" t="s">
        <v>1551</v>
      </c>
      <c r="C126" s="200"/>
      <c r="D126" s="200"/>
      <c r="E126" s="594" t="s">
        <v>104</v>
      </c>
      <c r="F126" s="594" t="s">
        <v>119</v>
      </c>
      <c r="G126" s="200" t="s">
        <v>1552</v>
      </c>
      <c r="H126" s="200">
        <v>810</v>
      </c>
      <c r="I126" s="603" t="s">
        <v>1582</v>
      </c>
      <c r="J126" s="65" t="s">
        <v>1553</v>
      </c>
      <c r="K126" s="410" t="s">
        <v>1554</v>
      </c>
      <c r="L126" s="119">
        <v>7088.9470000000001</v>
      </c>
      <c r="M126" s="119"/>
      <c r="N126" s="119"/>
      <c r="O126" s="119"/>
      <c r="P126" s="119"/>
      <c r="Q126" s="119"/>
      <c r="R126" s="119"/>
      <c r="S126" s="119"/>
      <c r="T126" s="119"/>
      <c r="U126" s="119"/>
      <c r="V126" s="119"/>
      <c r="W126" s="604"/>
    </row>
    <row r="127" spans="1:23" s="591" customFormat="1" ht="189">
      <c r="A127" s="599" t="s">
        <v>55</v>
      </c>
      <c r="B127" s="200" t="s">
        <v>1555</v>
      </c>
      <c r="C127" s="200"/>
      <c r="D127" s="200"/>
      <c r="E127" s="594" t="s">
        <v>104</v>
      </c>
      <c r="F127" s="594" t="s">
        <v>119</v>
      </c>
      <c r="G127" s="200" t="s">
        <v>1556</v>
      </c>
      <c r="H127" s="200">
        <v>814</v>
      </c>
      <c r="I127" s="600" t="s">
        <v>1557</v>
      </c>
      <c r="J127" s="65" t="s">
        <v>1558</v>
      </c>
      <c r="K127" s="410"/>
      <c r="L127" s="119"/>
      <c r="M127" s="119">
        <v>8895.4</v>
      </c>
      <c r="N127" s="119">
        <v>8735.6</v>
      </c>
      <c r="O127" s="119">
        <v>3920.2</v>
      </c>
      <c r="P127" s="119">
        <v>3920.2</v>
      </c>
      <c r="Q127" s="119"/>
      <c r="R127" s="119">
        <v>3920.2</v>
      </c>
      <c r="S127" s="119">
        <v>3920.2</v>
      </c>
      <c r="T127" s="119"/>
      <c r="U127" s="119">
        <v>8524.9</v>
      </c>
      <c r="V127" s="119">
        <v>8524.9</v>
      </c>
      <c r="W127" s="604"/>
    </row>
    <row r="128" spans="1:23" s="591" customFormat="1" ht="220.5">
      <c r="A128" s="599" t="s">
        <v>27</v>
      </c>
      <c r="B128" s="200" t="s">
        <v>1559</v>
      </c>
      <c r="C128" s="200"/>
      <c r="D128" s="200"/>
      <c r="E128" s="594" t="s">
        <v>104</v>
      </c>
      <c r="F128" s="594" t="s">
        <v>119</v>
      </c>
      <c r="G128" s="200" t="s">
        <v>1560</v>
      </c>
      <c r="H128" s="200">
        <v>810</v>
      </c>
      <c r="I128" s="600" t="s">
        <v>1561</v>
      </c>
      <c r="J128" s="65">
        <v>41275</v>
      </c>
      <c r="K128" s="200" t="s">
        <v>1562</v>
      </c>
      <c r="L128" s="119">
        <v>1204</v>
      </c>
      <c r="M128" s="487"/>
      <c r="N128" s="487"/>
      <c r="O128" s="487"/>
      <c r="P128" s="487"/>
      <c r="Q128" s="487"/>
      <c r="R128" s="487"/>
      <c r="S128" s="487"/>
      <c r="T128" s="487"/>
      <c r="U128" s="487"/>
      <c r="V128" s="487"/>
      <c r="W128" s="601"/>
    </row>
    <row r="129" spans="1:23" s="591" customFormat="1" ht="157.5">
      <c r="A129" s="599" t="s">
        <v>56</v>
      </c>
      <c r="B129" s="200" t="s">
        <v>1563</v>
      </c>
      <c r="C129" s="200"/>
      <c r="D129" s="200"/>
      <c r="E129" s="594" t="s">
        <v>104</v>
      </c>
      <c r="F129" s="594" t="s">
        <v>119</v>
      </c>
      <c r="G129" s="200" t="s">
        <v>1564</v>
      </c>
      <c r="H129" s="200">
        <v>814</v>
      </c>
      <c r="I129" s="410" t="s">
        <v>1565</v>
      </c>
      <c r="J129" s="65" t="s">
        <v>1566</v>
      </c>
      <c r="K129" s="200"/>
      <c r="L129" s="487"/>
      <c r="M129" s="119">
        <v>6133</v>
      </c>
      <c r="N129" s="119">
        <v>3464.6</v>
      </c>
      <c r="O129" s="119">
        <v>789</v>
      </c>
      <c r="P129" s="119">
        <v>789</v>
      </c>
      <c r="Q129" s="119"/>
      <c r="R129" s="119">
        <v>375</v>
      </c>
      <c r="S129" s="119">
        <v>375</v>
      </c>
      <c r="T129" s="119"/>
      <c r="U129" s="119">
        <v>126</v>
      </c>
      <c r="V129" s="119">
        <v>126</v>
      </c>
      <c r="W129" s="601"/>
    </row>
    <row r="130" spans="1:23" s="591" customFormat="1" ht="204.75">
      <c r="A130" s="599" t="s">
        <v>89</v>
      </c>
      <c r="B130" s="200" t="s">
        <v>1567</v>
      </c>
      <c r="C130" s="200"/>
      <c r="D130" s="200"/>
      <c r="E130" s="594" t="s">
        <v>104</v>
      </c>
      <c r="F130" s="594" t="s">
        <v>119</v>
      </c>
      <c r="G130" s="200" t="s">
        <v>1568</v>
      </c>
      <c r="H130" s="200">
        <v>810</v>
      </c>
      <c r="I130" s="600" t="s">
        <v>1569</v>
      </c>
      <c r="J130" s="65" t="s">
        <v>650</v>
      </c>
      <c r="K130" s="291" t="s">
        <v>1537</v>
      </c>
      <c r="L130" s="119">
        <v>696</v>
      </c>
      <c r="M130" s="487"/>
      <c r="N130" s="487"/>
      <c r="O130" s="487"/>
      <c r="P130" s="487"/>
      <c r="Q130" s="487"/>
      <c r="R130" s="487"/>
      <c r="S130" s="487"/>
      <c r="T130" s="487"/>
      <c r="U130" s="487"/>
      <c r="V130" s="487"/>
      <c r="W130" s="601"/>
    </row>
    <row r="131" spans="1:23" s="591" customFormat="1" ht="141.75">
      <c r="A131" s="599" t="s">
        <v>90</v>
      </c>
      <c r="B131" s="200" t="s">
        <v>1570</v>
      </c>
      <c r="C131" s="200"/>
      <c r="D131" s="200"/>
      <c r="E131" s="594" t="s">
        <v>104</v>
      </c>
      <c r="F131" s="594" t="s">
        <v>119</v>
      </c>
      <c r="G131" s="200" t="s">
        <v>1571</v>
      </c>
      <c r="H131" s="200">
        <v>810</v>
      </c>
      <c r="I131" s="600" t="s">
        <v>1572</v>
      </c>
      <c r="J131" s="65">
        <v>41275</v>
      </c>
      <c r="K131" s="200" t="s">
        <v>1537</v>
      </c>
      <c r="L131" s="119">
        <v>3800</v>
      </c>
      <c r="M131" s="487"/>
      <c r="N131" s="487"/>
      <c r="O131" s="487"/>
      <c r="P131" s="487"/>
      <c r="Q131" s="487"/>
      <c r="R131" s="487"/>
      <c r="S131" s="487"/>
      <c r="T131" s="487"/>
      <c r="U131" s="487"/>
      <c r="V131" s="487"/>
      <c r="W131" s="601"/>
    </row>
    <row r="132" spans="1:23" s="591" customFormat="1" ht="189">
      <c r="A132" s="599" t="s">
        <v>91</v>
      </c>
      <c r="B132" s="200" t="s">
        <v>1534</v>
      </c>
      <c r="C132" s="200"/>
      <c r="D132" s="200"/>
      <c r="E132" s="594" t="s">
        <v>104</v>
      </c>
      <c r="F132" s="594" t="s">
        <v>119</v>
      </c>
      <c r="G132" s="200" t="s">
        <v>1573</v>
      </c>
      <c r="H132" s="200">
        <v>814</v>
      </c>
      <c r="I132" s="410" t="s">
        <v>1574</v>
      </c>
      <c r="J132" s="594" t="s">
        <v>1575</v>
      </c>
      <c r="K132" s="200"/>
      <c r="L132" s="119"/>
      <c r="M132" s="119">
        <v>6248.8</v>
      </c>
      <c r="N132" s="119">
        <v>6248.8</v>
      </c>
      <c r="O132" s="119">
        <v>2788.2</v>
      </c>
      <c r="P132" s="119">
        <v>2788.2</v>
      </c>
      <c r="Q132" s="119"/>
      <c r="R132" s="119">
        <v>2788.2</v>
      </c>
      <c r="S132" s="119">
        <v>2788.2</v>
      </c>
      <c r="T132" s="119"/>
      <c r="U132" s="119">
        <v>5120.3</v>
      </c>
      <c r="V132" s="119">
        <v>5120.3</v>
      </c>
      <c r="W132" s="601"/>
    </row>
    <row r="133" spans="1:23" s="591" customFormat="1" ht="47.25">
      <c r="A133" s="599" t="s">
        <v>92</v>
      </c>
      <c r="B133" s="200" t="s">
        <v>1576</v>
      </c>
      <c r="C133" s="200"/>
      <c r="D133" s="200"/>
      <c r="E133" s="594" t="s">
        <v>104</v>
      </c>
      <c r="F133" s="594" t="s">
        <v>119</v>
      </c>
      <c r="G133" s="200">
        <v>1310273200</v>
      </c>
      <c r="H133" s="200">
        <v>810</v>
      </c>
      <c r="I133" s="200" t="s">
        <v>1577</v>
      </c>
      <c r="J133" s="65">
        <v>41275</v>
      </c>
      <c r="K133" s="200"/>
      <c r="L133" s="119">
        <v>140</v>
      </c>
      <c r="M133" s="119"/>
      <c r="N133" s="119"/>
      <c r="O133" s="119"/>
      <c r="P133" s="119"/>
      <c r="Q133" s="119"/>
      <c r="R133" s="119"/>
      <c r="S133" s="119"/>
      <c r="T133" s="119"/>
      <c r="U133" s="119"/>
      <c r="V133" s="119"/>
      <c r="W133" s="601"/>
    </row>
    <row r="134" spans="1:23" s="591" customFormat="1" ht="267.75">
      <c r="A134" s="599" t="s">
        <v>93</v>
      </c>
      <c r="B134" s="200" t="s">
        <v>1578</v>
      </c>
      <c r="C134" s="200"/>
      <c r="D134" s="200"/>
      <c r="E134" s="594" t="s">
        <v>104</v>
      </c>
      <c r="F134" s="594" t="s">
        <v>119</v>
      </c>
      <c r="G134" s="200" t="s">
        <v>1579</v>
      </c>
      <c r="H134" s="200">
        <v>814</v>
      </c>
      <c r="I134" s="410" t="s">
        <v>1580</v>
      </c>
      <c r="J134" s="65" t="s">
        <v>1581</v>
      </c>
      <c r="K134" s="200"/>
      <c r="L134" s="119"/>
      <c r="M134" s="119">
        <v>741.8</v>
      </c>
      <c r="N134" s="119">
        <v>297.8</v>
      </c>
      <c r="O134" s="119">
        <v>120.7</v>
      </c>
      <c r="P134" s="119">
        <v>120.7</v>
      </c>
      <c r="Q134" s="119"/>
      <c r="R134" s="119">
        <v>96.3</v>
      </c>
      <c r="S134" s="119">
        <v>96.3</v>
      </c>
      <c r="T134" s="119"/>
      <c r="U134" s="119">
        <v>77</v>
      </c>
      <c r="V134" s="119">
        <v>77</v>
      </c>
      <c r="W134" s="601"/>
    </row>
    <row r="135" spans="1:23" s="307" customFormat="1" ht="47.25">
      <c r="A135" s="605" t="s">
        <v>94</v>
      </c>
      <c r="B135" s="433" t="s">
        <v>651</v>
      </c>
      <c r="C135" s="447"/>
      <c r="D135" s="447"/>
      <c r="E135" s="80" t="s">
        <v>104</v>
      </c>
      <c r="F135" s="80" t="s">
        <v>119</v>
      </c>
      <c r="G135" s="483">
        <v>1310773220</v>
      </c>
      <c r="H135" s="483">
        <v>814</v>
      </c>
      <c r="I135" s="410" t="s">
        <v>1577</v>
      </c>
      <c r="J135" s="596">
        <v>41275</v>
      </c>
      <c r="K135" s="447"/>
      <c r="L135" s="7"/>
      <c r="M135" s="606">
        <v>215</v>
      </c>
      <c r="N135" s="15"/>
      <c r="O135" s="119">
        <v>269.89999999999998</v>
      </c>
      <c r="P135" s="119">
        <v>269.89999999999998</v>
      </c>
      <c r="Q135" s="119"/>
      <c r="R135" s="119">
        <v>269.89999999999998</v>
      </c>
      <c r="S135" s="119">
        <v>269.89999999999998</v>
      </c>
      <c r="T135" s="119"/>
      <c r="U135" s="119">
        <v>674.7</v>
      </c>
      <c r="V135" s="119">
        <v>674.7</v>
      </c>
      <c r="W135" s="601"/>
    </row>
    <row r="136" spans="1:23" s="307" customFormat="1" ht="56.25">
      <c r="A136" s="531" t="s">
        <v>653</v>
      </c>
      <c r="B136" s="532" t="s">
        <v>654</v>
      </c>
      <c r="C136" s="533"/>
      <c r="D136" s="533"/>
      <c r="E136" s="533"/>
      <c r="F136" s="533"/>
      <c r="G136" s="533"/>
      <c r="H136" s="533"/>
      <c r="I136" s="533"/>
      <c r="J136" s="533"/>
      <c r="K136" s="533" t="s">
        <v>66</v>
      </c>
      <c r="L136" s="62">
        <f>SUM(L137,L151)</f>
        <v>26589.800000000003</v>
      </c>
      <c r="M136" s="62">
        <f t="shared" ref="M136:W136" si="32">SUM(M137,M151)</f>
        <v>33092.1</v>
      </c>
      <c r="N136" s="62">
        <f t="shared" si="32"/>
        <v>5174.5</v>
      </c>
      <c r="O136" s="62">
        <f t="shared" si="32"/>
        <v>20064.7</v>
      </c>
      <c r="P136" s="62">
        <f t="shared" si="32"/>
        <v>20064.7</v>
      </c>
      <c r="Q136" s="62">
        <f t="shared" si="32"/>
        <v>0</v>
      </c>
      <c r="R136" s="62">
        <f t="shared" si="32"/>
        <v>23166.1</v>
      </c>
      <c r="S136" s="62">
        <f t="shared" si="32"/>
        <v>23166.1</v>
      </c>
      <c r="T136" s="62">
        <f t="shared" si="32"/>
        <v>0</v>
      </c>
      <c r="U136" s="62">
        <f t="shared" si="32"/>
        <v>25414.800000000003</v>
      </c>
      <c r="V136" s="62">
        <f t="shared" si="32"/>
        <v>25414.800000000003</v>
      </c>
      <c r="W136" s="62">
        <f t="shared" si="32"/>
        <v>0</v>
      </c>
    </row>
    <row r="137" spans="1:23" s="29" customFormat="1">
      <c r="A137" s="136" t="s">
        <v>9</v>
      </c>
      <c r="B137" s="830" t="s">
        <v>71</v>
      </c>
      <c r="C137" s="830"/>
      <c r="D137" s="830"/>
      <c r="E137" s="830"/>
      <c r="F137" s="830"/>
      <c r="G137" s="830"/>
      <c r="H137" s="830"/>
      <c r="I137" s="830"/>
      <c r="J137" s="830"/>
      <c r="K137" s="830"/>
      <c r="L137" s="137">
        <f>SUM(L138,L143,L148)</f>
        <v>15094</v>
      </c>
      <c r="M137" s="137">
        <f t="shared" ref="M137:W137" si="33">SUM(M138,M143,M148)</f>
        <v>31592.3</v>
      </c>
      <c r="N137" s="137">
        <f t="shared" si="33"/>
        <v>3674.7</v>
      </c>
      <c r="O137" s="137">
        <f t="shared" si="33"/>
        <v>18506</v>
      </c>
      <c r="P137" s="137">
        <f t="shared" si="33"/>
        <v>18506</v>
      </c>
      <c r="Q137" s="137">
        <f t="shared" si="33"/>
        <v>0</v>
      </c>
      <c r="R137" s="137">
        <f t="shared" si="33"/>
        <v>18489.899999999998</v>
      </c>
      <c r="S137" s="137">
        <f t="shared" si="33"/>
        <v>18489.899999999998</v>
      </c>
      <c r="T137" s="137">
        <f t="shared" si="33"/>
        <v>0</v>
      </c>
      <c r="U137" s="137">
        <f t="shared" si="33"/>
        <v>18400.400000000001</v>
      </c>
      <c r="V137" s="137">
        <f t="shared" si="33"/>
        <v>18400.400000000001</v>
      </c>
      <c r="W137" s="144">
        <f t="shared" si="33"/>
        <v>0</v>
      </c>
    </row>
    <row r="138" spans="1:23" s="28" customFormat="1">
      <c r="A138" s="740" t="s">
        <v>58</v>
      </c>
      <c r="B138" s="741"/>
      <c r="C138" s="741"/>
      <c r="D138" s="741"/>
      <c r="E138" s="741"/>
      <c r="F138" s="741"/>
      <c r="G138" s="741"/>
      <c r="H138" s="741"/>
      <c r="I138" s="985"/>
      <c r="J138" s="985"/>
      <c r="K138" s="985"/>
      <c r="L138" s="152">
        <f>L139</f>
        <v>1243.8</v>
      </c>
      <c r="M138" s="152">
        <f t="shared" ref="M138:W138" si="34">SUM(M140:M142)</f>
        <v>1816</v>
      </c>
      <c r="N138" s="152">
        <f t="shared" si="34"/>
        <v>948.2</v>
      </c>
      <c r="O138" s="152">
        <f t="shared" si="34"/>
        <v>2333.3999999999996</v>
      </c>
      <c r="P138" s="152">
        <f t="shared" si="34"/>
        <v>2333.3999999999996</v>
      </c>
      <c r="Q138" s="152">
        <f t="shared" si="34"/>
        <v>0</v>
      </c>
      <c r="R138" s="152">
        <f t="shared" si="34"/>
        <v>2422</v>
      </c>
      <c r="S138" s="152">
        <f t="shared" si="34"/>
        <v>2422</v>
      </c>
      <c r="T138" s="152">
        <f t="shared" si="34"/>
        <v>0</v>
      </c>
      <c r="U138" s="152">
        <f t="shared" si="34"/>
        <v>2513.9</v>
      </c>
      <c r="V138" s="152">
        <f t="shared" si="34"/>
        <v>2513.9</v>
      </c>
      <c r="W138" s="153">
        <f t="shared" si="34"/>
        <v>0</v>
      </c>
    </row>
    <row r="139" spans="1:23" s="279" customFormat="1" ht="37.5">
      <c r="A139" s="549" t="s">
        <v>10</v>
      </c>
      <c r="B139" s="616" t="s">
        <v>1621</v>
      </c>
      <c r="C139" s="540"/>
      <c r="D139" s="543"/>
      <c r="E139" s="474"/>
      <c r="F139" s="474"/>
      <c r="G139" s="474"/>
      <c r="H139" s="616">
        <v>100</v>
      </c>
      <c r="I139" s="617"/>
      <c r="J139" s="618"/>
      <c r="K139" s="541"/>
      <c r="L139" s="619">
        <f>L140</f>
        <v>1243.8</v>
      </c>
      <c r="M139" s="7">
        <f>M140+M141</f>
        <v>1776</v>
      </c>
      <c r="N139" s="7">
        <f>N140+N141</f>
        <v>908.2</v>
      </c>
      <c r="O139" s="7">
        <f>P139+Q139</f>
        <v>2333.3999999999996</v>
      </c>
      <c r="P139" s="7">
        <f>P140+P141</f>
        <v>2333.3999999999996</v>
      </c>
      <c r="Q139" s="7">
        <v>0</v>
      </c>
      <c r="R139" s="7">
        <f>S139+T139</f>
        <v>2422</v>
      </c>
      <c r="S139" s="7">
        <f>S140+S141</f>
        <v>2422</v>
      </c>
      <c r="T139" s="7">
        <v>0</v>
      </c>
      <c r="U139" s="7">
        <f>V139+W139</f>
        <v>2513.9</v>
      </c>
      <c r="V139" s="7">
        <f>V140+V141</f>
        <v>2513.9</v>
      </c>
      <c r="W139" s="13">
        <v>0</v>
      </c>
    </row>
    <row r="140" spans="1:23" s="279" customFormat="1" ht="192">
      <c r="A140" s="476"/>
      <c r="B140" s="616"/>
      <c r="C140" s="620" t="s">
        <v>1622</v>
      </c>
      <c r="D140" s="621"/>
      <c r="E140" s="493" t="s">
        <v>103</v>
      </c>
      <c r="F140" s="493" t="s">
        <v>104</v>
      </c>
      <c r="G140" s="493" t="s">
        <v>1012</v>
      </c>
      <c r="H140" s="622">
        <v>100</v>
      </c>
      <c r="I140" s="623" t="s">
        <v>1623</v>
      </c>
      <c r="J140" s="624" t="s">
        <v>1624</v>
      </c>
      <c r="K140" s="625"/>
      <c r="L140" s="14">
        <v>1243.8</v>
      </c>
      <c r="M140" s="15">
        <v>1390.1</v>
      </c>
      <c r="N140" s="15">
        <v>799.5</v>
      </c>
      <c r="O140" s="15">
        <f>SUM(P140:Q140)</f>
        <v>1514.6</v>
      </c>
      <c r="P140" s="15">
        <v>1514.6</v>
      </c>
      <c r="Q140" s="15">
        <v>0</v>
      </c>
      <c r="R140" s="15">
        <f>SUM(S140:T140)</f>
        <v>1572.3</v>
      </c>
      <c r="S140" s="15">
        <v>1572.3</v>
      </c>
      <c r="T140" s="15">
        <v>0</v>
      </c>
      <c r="U140" s="15">
        <f>SUM(V140:W140)</f>
        <v>1632.2</v>
      </c>
      <c r="V140" s="15">
        <v>1632.2</v>
      </c>
      <c r="W140" s="9">
        <v>0</v>
      </c>
    </row>
    <row r="141" spans="1:23" s="279" customFormat="1" ht="18.75">
      <c r="A141" s="607"/>
      <c r="B141" s="626"/>
      <c r="C141" s="1008" t="s">
        <v>1625</v>
      </c>
      <c r="D141" s="621"/>
      <c r="E141" s="493" t="s">
        <v>103</v>
      </c>
      <c r="F141" s="492" t="s">
        <v>104</v>
      </c>
      <c r="G141" s="492" t="s">
        <v>1626</v>
      </c>
      <c r="H141" s="627">
        <v>100</v>
      </c>
      <c r="I141" s="986" t="s">
        <v>1627</v>
      </c>
      <c r="J141" s="988" t="s">
        <v>1628</v>
      </c>
      <c r="K141" s="1010"/>
      <c r="L141" s="628"/>
      <c r="M141" s="437">
        <v>385.9</v>
      </c>
      <c r="N141" s="437">
        <v>108.7</v>
      </c>
      <c r="O141" s="437">
        <f>Q141+P141</f>
        <v>818.8</v>
      </c>
      <c r="P141" s="437">
        <v>818.8</v>
      </c>
      <c r="Q141" s="437">
        <v>0</v>
      </c>
      <c r="R141" s="437">
        <f>S141+T141</f>
        <v>849.7</v>
      </c>
      <c r="S141" s="437">
        <v>849.7</v>
      </c>
      <c r="T141" s="437">
        <v>0</v>
      </c>
      <c r="U141" s="437">
        <f>V141</f>
        <v>881.7</v>
      </c>
      <c r="V141" s="437">
        <v>881.7</v>
      </c>
      <c r="W141" s="442">
        <v>0</v>
      </c>
    </row>
    <row r="142" spans="1:23" s="279" customFormat="1" ht="37.5">
      <c r="A142" s="607" t="s">
        <v>11</v>
      </c>
      <c r="B142" s="626" t="s">
        <v>73</v>
      </c>
      <c r="C142" s="1009"/>
      <c r="D142" s="629"/>
      <c r="E142" s="493" t="s">
        <v>103</v>
      </c>
      <c r="F142" s="492" t="s">
        <v>104</v>
      </c>
      <c r="G142" s="492" t="s">
        <v>1626</v>
      </c>
      <c r="H142" s="627">
        <v>200</v>
      </c>
      <c r="I142" s="987"/>
      <c r="J142" s="989"/>
      <c r="K142" s="1011"/>
      <c r="L142" s="630"/>
      <c r="M142" s="490">
        <v>40</v>
      </c>
      <c r="N142" s="490">
        <v>40</v>
      </c>
      <c r="O142" s="490">
        <f>SUM(P142:Q142)</f>
        <v>0</v>
      </c>
      <c r="P142" s="631">
        <v>0</v>
      </c>
      <c r="Q142" s="631"/>
      <c r="R142" s="631">
        <f>SUM(S142:T142)</f>
        <v>0</v>
      </c>
      <c r="S142" s="631">
        <v>0</v>
      </c>
      <c r="T142" s="631"/>
      <c r="U142" s="490">
        <f>SUM(V142:W142)</f>
        <v>0</v>
      </c>
      <c r="V142" s="631">
        <v>0</v>
      </c>
      <c r="W142" s="632"/>
    </row>
    <row r="143" spans="1:23" s="28" customFormat="1">
      <c r="A143" s="740" t="s">
        <v>77</v>
      </c>
      <c r="B143" s="741"/>
      <c r="C143" s="741"/>
      <c r="D143" s="741"/>
      <c r="E143" s="741"/>
      <c r="F143" s="741"/>
      <c r="G143" s="741"/>
      <c r="H143" s="741"/>
      <c r="I143" s="985"/>
      <c r="J143" s="985"/>
      <c r="K143" s="985"/>
      <c r="L143" s="152">
        <f>SUM(L144)</f>
        <v>24.8</v>
      </c>
      <c r="M143" s="152">
        <f t="shared" ref="M143:W143" si="35">SUM(M144)</f>
        <v>0</v>
      </c>
      <c r="N143" s="152">
        <f t="shared" si="35"/>
        <v>0</v>
      </c>
      <c r="O143" s="152">
        <f t="shared" si="35"/>
        <v>249.2</v>
      </c>
      <c r="P143" s="152">
        <f t="shared" si="35"/>
        <v>249.2</v>
      </c>
      <c r="Q143" s="152">
        <f t="shared" si="35"/>
        <v>0</v>
      </c>
      <c r="R143" s="152">
        <f t="shared" si="35"/>
        <v>6.1</v>
      </c>
      <c r="S143" s="152">
        <f t="shared" si="35"/>
        <v>6.1</v>
      </c>
      <c r="T143" s="152">
        <f t="shared" si="35"/>
        <v>0</v>
      </c>
      <c r="U143" s="152">
        <f t="shared" si="35"/>
        <v>8.1</v>
      </c>
      <c r="V143" s="152">
        <f t="shared" si="35"/>
        <v>8.1</v>
      </c>
      <c r="W143" s="153">
        <f t="shared" si="35"/>
        <v>0</v>
      </c>
    </row>
    <row r="144" spans="1:23" s="279" customFormat="1" ht="37.5">
      <c r="A144" s="476" t="s">
        <v>22</v>
      </c>
      <c r="B144" s="536" t="s">
        <v>98</v>
      </c>
      <c r="C144" s="478"/>
      <c r="D144" s="538"/>
      <c r="E144" s="536"/>
      <c r="F144" s="536"/>
      <c r="G144" s="536"/>
      <c r="H144" s="491">
        <v>200</v>
      </c>
      <c r="I144" s="537"/>
      <c r="J144" s="537"/>
      <c r="K144" s="538"/>
      <c r="L144" s="490">
        <f t="shared" ref="L144:W144" si="36">SUM(L145:L147)</f>
        <v>24.8</v>
      </c>
      <c r="M144" s="490">
        <f t="shared" si="36"/>
        <v>0</v>
      </c>
      <c r="N144" s="490">
        <f t="shared" si="36"/>
        <v>0</v>
      </c>
      <c r="O144" s="490">
        <f t="shared" si="36"/>
        <v>249.2</v>
      </c>
      <c r="P144" s="490">
        <f t="shared" si="36"/>
        <v>249.2</v>
      </c>
      <c r="Q144" s="490">
        <f t="shared" si="36"/>
        <v>0</v>
      </c>
      <c r="R144" s="278">
        <f t="shared" si="36"/>
        <v>6.1</v>
      </c>
      <c r="S144" s="278">
        <f t="shared" si="36"/>
        <v>6.1</v>
      </c>
      <c r="T144" s="278">
        <f t="shared" si="36"/>
        <v>0</v>
      </c>
      <c r="U144" s="278">
        <f t="shared" si="36"/>
        <v>8.1</v>
      </c>
      <c r="V144" s="278">
        <f t="shared" si="36"/>
        <v>8.1</v>
      </c>
      <c r="W144" s="475">
        <f t="shared" si="36"/>
        <v>0</v>
      </c>
    </row>
    <row r="145" spans="1:23" s="279" customFormat="1" ht="36">
      <c r="A145" s="1012" t="s">
        <v>43</v>
      </c>
      <c r="B145" s="1015" t="s">
        <v>1629</v>
      </c>
      <c r="C145" s="1018"/>
      <c r="D145" s="1021"/>
      <c r="E145" s="995" t="s">
        <v>103</v>
      </c>
      <c r="F145" s="995" t="s">
        <v>119</v>
      </c>
      <c r="G145" s="995" t="s">
        <v>1013</v>
      </c>
      <c r="H145" s="998">
        <v>200</v>
      </c>
      <c r="I145" s="635" t="s">
        <v>808</v>
      </c>
      <c r="J145" s="635" t="s">
        <v>809</v>
      </c>
      <c r="K145" s="636"/>
      <c r="L145" s="992">
        <v>24.8</v>
      </c>
      <c r="M145" s="992"/>
      <c r="N145" s="992"/>
      <c r="O145" s="992">
        <f>SUM(P145:Q145)</f>
        <v>249.2</v>
      </c>
      <c r="P145" s="992">
        <v>249.2</v>
      </c>
      <c r="Q145" s="992">
        <v>0</v>
      </c>
      <c r="R145" s="992">
        <f>SUM(S145:T145)</f>
        <v>6.1</v>
      </c>
      <c r="S145" s="992">
        <v>6.1</v>
      </c>
      <c r="T145" s="992">
        <v>0</v>
      </c>
      <c r="U145" s="992">
        <f>SUM(V145:W145)</f>
        <v>8.1</v>
      </c>
      <c r="V145" s="992">
        <v>8.1</v>
      </c>
      <c r="W145" s="1001">
        <v>0</v>
      </c>
    </row>
    <row r="146" spans="1:23" s="279" customFormat="1" ht="72">
      <c r="A146" s="1013"/>
      <c r="B146" s="1016"/>
      <c r="C146" s="1019"/>
      <c r="D146" s="1022"/>
      <c r="E146" s="996"/>
      <c r="F146" s="996"/>
      <c r="G146" s="996"/>
      <c r="H146" s="999"/>
      <c r="I146" s="637" t="s">
        <v>810</v>
      </c>
      <c r="J146" s="637" t="s">
        <v>811</v>
      </c>
      <c r="K146" s="638"/>
      <c r="L146" s="993"/>
      <c r="M146" s="993"/>
      <c r="N146" s="993"/>
      <c r="O146" s="993"/>
      <c r="P146" s="993"/>
      <c r="Q146" s="993"/>
      <c r="R146" s="993"/>
      <c r="S146" s="993"/>
      <c r="T146" s="993"/>
      <c r="U146" s="993"/>
      <c r="V146" s="993"/>
      <c r="W146" s="1002"/>
    </row>
    <row r="147" spans="1:23" s="279" customFormat="1" ht="84">
      <c r="A147" s="1014"/>
      <c r="B147" s="1017"/>
      <c r="C147" s="1020"/>
      <c r="D147" s="1023"/>
      <c r="E147" s="997"/>
      <c r="F147" s="997"/>
      <c r="G147" s="997"/>
      <c r="H147" s="1000"/>
      <c r="I147" s="634" t="s">
        <v>1630</v>
      </c>
      <c r="J147" s="634" t="s">
        <v>812</v>
      </c>
      <c r="K147" s="639"/>
      <c r="L147" s="994"/>
      <c r="M147" s="994"/>
      <c r="N147" s="994"/>
      <c r="O147" s="994"/>
      <c r="P147" s="994"/>
      <c r="Q147" s="994"/>
      <c r="R147" s="994"/>
      <c r="S147" s="994"/>
      <c r="T147" s="994"/>
      <c r="U147" s="994"/>
      <c r="V147" s="994"/>
      <c r="W147" s="1003"/>
    </row>
    <row r="148" spans="1:23" s="28" customFormat="1">
      <c r="A148" s="740" t="s">
        <v>86</v>
      </c>
      <c r="B148" s="741"/>
      <c r="C148" s="741"/>
      <c r="D148" s="741"/>
      <c r="E148" s="741"/>
      <c r="F148" s="741"/>
      <c r="G148" s="741"/>
      <c r="H148" s="741"/>
      <c r="I148" s="985"/>
      <c r="J148" s="985"/>
      <c r="K148" s="985"/>
      <c r="L148" s="152">
        <f>L149</f>
        <v>13825.4</v>
      </c>
      <c r="M148" s="152">
        <f t="shared" ref="M148:W148" si="37">M149</f>
        <v>29776.3</v>
      </c>
      <c r="N148" s="152">
        <f t="shared" si="37"/>
        <v>2726.5</v>
      </c>
      <c r="O148" s="152">
        <f t="shared" si="37"/>
        <v>15923.4</v>
      </c>
      <c r="P148" s="152">
        <f t="shared" si="37"/>
        <v>15923.4</v>
      </c>
      <c r="Q148" s="152">
        <f t="shared" si="37"/>
        <v>0</v>
      </c>
      <c r="R148" s="152">
        <f t="shared" si="37"/>
        <v>16061.8</v>
      </c>
      <c r="S148" s="152">
        <f t="shared" si="37"/>
        <v>16061.8</v>
      </c>
      <c r="T148" s="152">
        <f t="shared" si="37"/>
        <v>0</v>
      </c>
      <c r="U148" s="152">
        <f t="shared" si="37"/>
        <v>15878.4</v>
      </c>
      <c r="V148" s="152">
        <f t="shared" si="37"/>
        <v>15878.4</v>
      </c>
      <c r="W148" s="153">
        <f t="shared" si="37"/>
        <v>0</v>
      </c>
    </row>
    <row r="149" spans="1:23" s="308" customFormat="1" ht="18.75">
      <c r="A149" s="480" t="s">
        <v>14</v>
      </c>
      <c r="B149" s="474" t="s">
        <v>61</v>
      </c>
      <c r="C149" s="481"/>
      <c r="D149" s="482"/>
      <c r="E149" s="474"/>
      <c r="F149" s="474"/>
      <c r="G149" s="474"/>
      <c r="H149" s="477">
        <v>400</v>
      </c>
      <c r="I149" s="478"/>
      <c r="J149" s="481"/>
      <c r="K149" s="482"/>
      <c r="L149" s="278">
        <f t="shared" ref="L149:W149" si="38">SUM(L150:L150)</f>
        <v>13825.4</v>
      </c>
      <c r="M149" s="278">
        <f t="shared" si="38"/>
        <v>29776.3</v>
      </c>
      <c r="N149" s="278">
        <f t="shared" si="38"/>
        <v>2726.5</v>
      </c>
      <c r="O149" s="278">
        <f t="shared" si="38"/>
        <v>15923.4</v>
      </c>
      <c r="P149" s="278">
        <f t="shared" si="38"/>
        <v>15923.4</v>
      </c>
      <c r="Q149" s="278">
        <f t="shared" si="38"/>
        <v>0</v>
      </c>
      <c r="R149" s="278">
        <f t="shared" si="38"/>
        <v>16061.8</v>
      </c>
      <c r="S149" s="278">
        <f t="shared" si="38"/>
        <v>16061.8</v>
      </c>
      <c r="T149" s="278">
        <f t="shared" si="38"/>
        <v>0</v>
      </c>
      <c r="U149" s="278">
        <f t="shared" si="38"/>
        <v>15878.4</v>
      </c>
      <c r="V149" s="278">
        <f t="shared" si="38"/>
        <v>15878.4</v>
      </c>
      <c r="W149" s="475">
        <f t="shared" si="38"/>
        <v>0</v>
      </c>
    </row>
    <row r="150" spans="1:23" s="308" customFormat="1" ht="168">
      <c r="A150" s="480" t="s">
        <v>60</v>
      </c>
      <c r="B150" s="474" t="s">
        <v>813</v>
      </c>
      <c r="C150" s="481"/>
      <c r="D150" s="482"/>
      <c r="E150" s="477">
        <v>10</v>
      </c>
      <c r="F150" s="493" t="s">
        <v>104</v>
      </c>
      <c r="G150" s="493" t="s">
        <v>1631</v>
      </c>
      <c r="H150" s="477">
        <v>410</v>
      </c>
      <c r="I150" s="479" t="s">
        <v>1632</v>
      </c>
      <c r="J150" s="633" t="s">
        <v>814</v>
      </c>
      <c r="K150" s="482"/>
      <c r="L150" s="278">
        <v>13825.4</v>
      </c>
      <c r="M150" s="278">
        <v>29776.3</v>
      </c>
      <c r="N150" s="278">
        <v>2726.5</v>
      </c>
      <c r="O150" s="278">
        <f>Q150+P150</f>
        <v>15923.4</v>
      </c>
      <c r="P150" s="278">
        <v>15923.4</v>
      </c>
      <c r="Q150" s="278"/>
      <c r="R150" s="278">
        <f>T150+S150</f>
        <v>16061.8</v>
      </c>
      <c r="S150" s="278">
        <v>16061.8</v>
      </c>
      <c r="T150" s="278"/>
      <c r="U150" s="278">
        <f>V150+W150</f>
        <v>15878.4</v>
      </c>
      <c r="V150" s="278">
        <v>15878.4</v>
      </c>
      <c r="W150" s="475"/>
    </row>
    <row r="151" spans="1:23" s="484" customFormat="1" ht="18.75">
      <c r="A151" s="485" t="s">
        <v>15</v>
      </c>
      <c r="B151" s="544" t="s">
        <v>16</v>
      </c>
      <c r="C151" s="545"/>
      <c r="D151" s="546"/>
      <c r="E151" s="544"/>
      <c r="F151" s="544"/>
      <c r="G151" s="544"/>
      <c r="H151" s="640">
        <v>300</v>
      </c>
      <c r="I151" s="547"/>
      <c r="J151" s="545"/>
      <c r="K151" s="546"/>
      <c r="L151" s="548">
        <f>L152</f>
        <v>11495.800000000001</v>
      </c>
      <c r="M151" s="548">
        <f t="shared" ref="M151:W151" si="39">M152</f>
        <v>1499.8</v>
      </c>
      <c r="N151" s="548">
        <f t="shared" si="39"/>
        <v>1499.8</v>
      </c>
      <c r="O151" s="548">
        <f t="shared" si="39"/>
        <v>1558.7</v>
      </c>
      <c r="P151" s="548">
        <f t="shared" si="39"/>
        <v>1558.7</v>
      </c>
      <c r="Q151" s="548">
        <f t="shared" si="39"/>
        <v>0</v>
      </c>
      <c r="R151" s="548">
        <f t="shared" si="39"/>
        <v>4676.2</v>
      </c>
      <c r="S151" s="548">
        <f t="shared" si="39"/>
        <v>4676.2</v>
      </c>
      <c r="T151" s="548">
        <f t="shared" si="39"/>
        <v>0</v>
      </c>
      <c r="U151" s="548">
        <f t="shared" si="39"/>
        <v>7014.4</v>
      </c>
      <c r="V151" s="548">
        <f t="shared" si="39"/>
        <v>7014.4</v>
      </c>
      <c r="W151" s="548">
        <f t="shared" si="39"/>
        <v>0</v>
      </c>
    </row>
    <row r="152" spans="1:23" s="28" customFormat="1">
      <c r="A152" s="740" t="s">
        <v>918</v>
      </c>
      <c r="B152" s="741"/>
      <c r="C152" s="741"/>
      <c r="D152" s="741"/>
      <c r="E152" s="741"/>
      <c r="F152" s="741"/>
      <c r="G152" s="741"/>
      <c r="H152" s="741">
        <v>320</v>
      </c>
      <c r="I152" s="985"/>
      <c r="J152" s="985"/>
      <c r="K152" s="985"/>
      <c r="L152" s="152">
        <f t="shared" ref="L152:W152" si="40">SUM(L153:L154)</f>
        <v>11495.800000000001</v>
      </c>
      <c r="M152" s="152">
        <f t="shared" si="40"/>
        <v>1499.8</v>
      </c>
      <c r="N152" s="152">
        <f t="shared" si="40"/>
        <v>1499.8</v>
      </c>
      <c r="O152" s="152">
        <f t="shared" si="40"/>
        <v>1558.7</v>
      </c>
      <c r="P152" s="152">
        <f t="shared" si="40"/>
        <v>1558.7</v>
      </c>
      <c r="Q152" s="152">
        <f t="shared" si="40"/>
        <v>0</v>
      </c>
      <c r="R152" s="152">
        <f t="shared" si="40"/>
        <v>4676.2</v>
      </c>
      <c r="S152" s="152">
        <f t="shared" si="40"/>
        <v>4676.2</v>
      </c>
      <c r="T152" s="152">
        <f t="shared" si="40"/>
        <v>0</v>
      </c>
      <c r="U152" s="152">
        <f t="shared" si="40"/>
        <v>7014.4</v>
      </c>
      <c r="V152" s="152">
        <f t="shared" si="40"/>
        <v>7014.4</v>
      </c>
      <c r="W152" s="152">
        <f t="shared" si="40"/>
        <v>0</v>
      </c>
    </row>
    <row r="153" spans="1:23" s="308" customFormat="1" ht="63.75">
      <c r="A153" s="539" t="s">
        <v>12</v>
      </c>
      <c r="B153" s="641" t="s">
        <v>1633</v>
      </c>
      <c r="C153" s="481"/>
      <c r="D153" s="482"/>
      <c r="E153" s="493" t="s">
        <v>89</v>
      </c>
      <c r="F153" s="493" t="s">
        <v>106</v>
      </c>
      <c r="G153" s="493" t="s">
        <v>1634</v>
      </c>
      <c r="H153" s="493" t="s">
        <v>781</v>
      </c>
      <c r="I153" s="986" t="s">
        <v>1635</v>
      </c>
      <c r="J153" s="988" t="s">
        <v>815</v>
      </c>
      <c r="K153" s="990"/>
      <c r="L153" s="278">
        <v>2882.6</v>
      </c>
      <c r="M153" s="278">
        <v>1499.8</v>
      </c>
      <c r="N153" s="278">
        <v>1499.8</v>
      </c>
      <c r="O153" s="278">
        <f>P153</f>
        <v>1558.7</v>
      </c>
      <c r="P153" s="278">
        <v>1558.7</v>
      </c>
      <c r="Q153" s="278"/>
      <c r="R153" s="278">
        <f>S153</f>
        <v>4676.2</v>
      </c>
      <c r="S153" s="278">
        <v>4676.2</v>
      </c>
      <c r="T153" s="278"/>
      <c r="U153" s="278">
        <f>V153</f>
        <v>7014.4</v>
      </c>
      <c r="V153" s="278">
        <v>7014.4</v>
      </c>
      <c r="W153" s="475"/>
    </row>
    <row r="154" spans="1:23" s="308" customFormat="1" ht="76.5">
      <c r="A154" s="539" t="s">
        <v>13</v>
      </c>
      <c r="B154" s="641" t="s">
        <v>1636</v>
      </c>
      <c r="C154" s="481"/>
      <c r="D154" s="482"/>
      <c r="E154" s="493" t="s">
        <v>89</v>
      </c>
      <c r="F154" s="493" t="s">
        <v>106</v>
      </c>
      <c r="G154" s="493" t="s">
        <v>1014</v>
      </c>
      <c r="H154" s="493" t="s">
        <v>781</v>
      </c>
      <c r="I154" s="987"/>
      <c r="J154" s="989"/>
      <c r="K154" s="991"/>
      <c r="L154" s="278">
        <v>8613.2000000000007</v>
      </c>
      <c r="M154" s="278"/>
      <c r="N154" s="278"/>
      <c r="O154" s="278"/>
      <c r="P154" s="278"/>
      <c r="Q154" s="278"/>
      <c r="R154" s="278"/>
      <c r="S154" s="278"/>
      <c r="T154" s="278"/>
      <c r="U154" s="278"/>
      <c r="V154" s="278"/>
      <c r="W154" s="475"/>
    </row>
    <row r="155" spans="1:23" s="29" customFormat="1">
      <c r="A155" s="16"/>
      <c r="B155" s="17"/>
      <c r="C155" s="18"/>
      <c r="D155" s="19"/>
      <c r="E155" s="17"/>
      <c r="F155" s="17"/>
      <c r="G155" s="17"/>
      <c r="H155" s="17"/>
      <c r="I155" s="20"/>
      <c r="J155" s="18"/>
      <c r="K155" s="19"/>
      <c r="L155" s="21"/>
      <c r="M155" s="21"/>
      <c r="N155" s="21"/>
      <c r="O155" s="21"/>
      <c r="P155" s="21"/>
      <c r="Q155" s="21"/>
      <c r="R155" s="21"/>
      <c r="S155" s="21"/>
      <c r="T155" s="21"/>
      <c r="U155" s="21"/>
      <c r="V155" s="21"/>
      <c r="W155" s="21"/>
    </row>
    <row r="156" spans="1:23" s="29" customFormat="1">
      <c r="A156" s="16"/>
      <c r="B156" s="128"/>
      <c r="C156" s="201"/>
      <c r="D156" s="202"/>
      <c r="E156" s="128"/>
      <c r="F156" s="17"/>
      <c r="G156" s="130"/>
      <c r="H156" s="128"/>
      <c r="I156" s="128"/>
      <c r="J156" s="18"/>
      <c r="K156" s="19"/>
      <c r="L156" s="21"/>
      <c r="M156" s="21"/>
      <c r="N156" s="21"/>
      <c r="O156" s="21"/>
      <c r="P156" s="21"/>
      <c r="Q156" s="21"/>
      <c r="R156" s="21"/>
      <c r="S156" s="21"/>
      <c r="T156" s="21"/>
      <c r="U156" s="21"/>
      <c r="V156" s="21"/>
      <c r="W156" s="21"/>
    </row>
    <row r="157" spans="1:23" s="29" customFormat="1">
      <c r="A157" s="16"/>
      <c r="B157" s="128"/>
      <c r="C157" s="128"/>
      <c r="D157" s="128"/>
      <c r="E157" s="128"/>
      <c r="F157" s="128"/>
      <c r="G157" s="128"/>
      <c r="H157" s="128"/>
      <c r="I157" s="128"/>
      <c r="J157" s="18"/>
      <c r="K157" s="19"/>
      <c r="L157" s="21"/>
      <c r="M157" s="21"/>
      <c r="N157" s="21"/>
      <c r="O157" s="21"/>
      <c r="P157" s="21"/>
      <c r="Q157" s="21"/>
      <c r="R157" s="21"/>
      <c r="S157" s="21"/>
      <c r="T157" s="21"/>
      <c r="U157" s="21"/>
      <c r="V157" s="21"/>
      <c r="W157" s="21"/>
    </row>
    <row r="158" spans="1:23">
      <c r="B158" s="128" t="s">
        <v>1778</v>
      </c>
      <c r="C158" s="199"/>
      <c r="D158" s="129"/>
      <c r="E158" s="128"/>
      <c r="G158" s="130" t="s">
        <v>1780</v>
      </c>
      <c r="H158" s="128"/>
      <c r="I158" s="128"/>
    </row>
    <row r="159" spans="1:23">
      <c r="B159" s="128" t="s">
        <v>1779</v>
      </c>
      <c r="C159" s="128"/>
      <c r="D159" s="128"/>
      <c r="E159" s="128"/>
      <c r="F159" s="128"/>
      <c r="G159" s="128"/>
      <c r="H159" s="128"/>
      <c r="I159" s="128"/>
    </row>
    <row r="160" spans="1:23">
      <c r="B160" s="128"/>
      <c r="C160" s="128"/>
      <c r="D160" s="128"/>
      <c r="E160" s="128"/>
      <c r="F160" s="128"/>
      <c r="G160" s="128"/>
      <c r="H160" s="128"/>
      <c r="I160" s="128"/>
    </row>
    <row r="161" spans="1:23">
      <c r="B161" s="128" t="s">
        <v>1782</v>
      </c>
      <c r="C161" s="128"/>
      <c r="D161" s="131" t="s">
        <v>100</v>
      </c>
      <c r="E161" s="128"/>
      <c r="F161" s="128"/>
      <c r="G161" s="688" t="s">
        <v>1783</v>
      </c>
      <c r="H161" s="128"/>
      <c r="I161" s="128"/>
    </row>
    <row r="162" spans="1:23">
      <c r="B162" s="163" t="s">
        <v>1781</v>
      </c>
    </row>
    <row r="163" spans="1:23" s="33" customFormat="1">
      <c r="A163" s="123"/>
      <c r="B163" s="175"/>
      <c r="C163" s="198"/>
      <c r="D163" s="125"/>
      <c r="E163" s="124"/>
      <c r="F163" s="124"/>
      <c r="G163" s="124"/>
      <c r="H163" s="126"/>
      <c r="I163" s="192"/>
      <c r="J163" s="123"/>
      <c r="K163" s="125"/>
      <c r="L163" s="127"/>
      <c r="M163" s="127"/>
      <c r="N163" s="127"/>
      <c r="O163" s="127"/>
      <c r="P163" s="127"/>
      <c r="Q163" s="127"/>
      <c r="R163" s="127"/>
      <c r="S163" s="127"/>
      <c r="T163" s="127"/>
      <c r="U163" s="127"/>
      <c r="V163" s="127"/>
      <c r="W163" s="127"/>
    </row>
    <row r="164" spans="1:23">
      <c r="B164" s="128"/>
      <c r="C164" s="203"/>
      <c r="D164" s="202"/>
      <c r="E164" s="128"/>
      <c r="G164" s="130"/>
      <c r="H164" s="128"/>
      <c r="I164" s="128"/>
    </row>
    <row r="165" spans="1:23">
      <c r="B165" s="128"/>
      <c r="C165" s="128"/>
      <c r="D165" s="128"/>
      <c r="E165" s="128"/>
      <c r="F165" s="128"/>
      <c r="G165" s="128"/>
      <c r="H165" s="128"/>
      <c r="I165" s="128"/>
    </row>
    <row r="166" spans="1:23">
      <c r="B166" s="128"/>
      <c r="C166" s="128"/>
      <c r="D166" s="128"/>
      <c r="E166" s="128"/>
      <c r="F166" s="128"/>
      <c r="G166" s="128"/>
      <c r="H166" s="128"/>
      <c r="I166" s="128"/>
    </row>
    <row r="167" spans="1:23">
      <c r="B167" s="128"/>
      <c r="C167" s="128"/>
      <c r="D167" s="131"/>
      <c r="E167" s="128"/>
      <c r="F167" s="128"/>
      <c r="G167" s="131"/>
      <c r="H167" s="128"/>
      <c r="I167" s="128"/>
    </row>
    <row r="170" spans="1:23" s="33" customFormat="1">
      <c r="A170" s="123"/>
      <c r="B170" s="175"/>
      <c r="C170" s="198"/>
      <c r="D170" s="125"/>
      <c r="E170" s="124"/>
      <c r="F170" s="124"/>
      <c r="G170" s="124"/>
      <c r="H170" s="126"/>
      <c r="I170" s="192"/>
      <c r="J170" s="123"/>
      <c r="K170" s="125"/>
      <c r="L170" s="127"/>
      <c r="M170" s="127"/>
      <c r="N170" s="127"/>
      <c r="O170" s="127"/>
      <c r="P170" s="127"/>
      <c r="Q170" s="127"/>
      <c r="R170" s="127"/>
      <c r="S170" s="127"/>
      <c r="T170" s="127"/>
      <c r="U170" s="127"/>
      <c r="V170" s="127"/>
      <c r="W170" s="127"/>
    </row>
    <row r="171" spans="1:23" s="33" customFormat="1">
      <c r="A171" s="123"/>
      <c r="B171" s="175"/>
      <c r="C171" s="198"/>
      <c r="D171" s="125"/>
      <c r="E171" s="124"/>
      <c r="F171" s="124"/>
      <c r="G171" s="124"/>
      <c r="H171" s="126"/>
      <c r="I171" s="192"/>
      <c r="J171" s="123"/>
      <c r="K171" s="125"/>
      <c r="L171" s="127"/>
      <c r="M171" s="127"/>
      <c r="N171" s="127"/>
      <c r="O171" s="127"/>
      <c r="P171" s="127"/>
      <c r="Q171" s="127"/>
      <c r="R171" s="127"/>
      <c r="S171" s="127"/>
      <c r="T171" s="127"/>
      <c r="U171" s="127"/>
      <c r="V171" s="127"/>
      <c r="W171" s="127"/>
    </row>
    <row r="172" spans="1:23" s="33" customFormat="1">
      <c r="A172" s="123"/>
      <c r="B172" s="175"/>
      <c r="C172" s="198"/>
      <c r="D172" s="125"/>
      <c r="E172" s="124"/>
      <c r="F172" s="124"/>
      <c r="G172" s="124"/>
      <c r="H172" s="126"/>
      <c r="I172" s="192"/>
      <c r="J172" s="123"/>
      <c r="K172" s="125"/>
      <c r="L172" s="127"/>
      <c r="M172" s="127"/>
      <c r="N172" s="127"/>
      <c r="O172" s="127"/>
      <c r="P172" s="127"/>
      <c r="Q172" s="127"/>
      <c r="R172" s="127"/>
      <c r="S172" s="127"/>
      <c r="T172" s="127"/>
      <c r="U172" s="127"/>
      <c r="V172" s="127"/>
      <c r="W172" s="127"/>
    </row>
    <row r="173" spans="1:23" s="33" customFormat="1">
      <c r="A173" s="123"/>
      <c r="B173" s="175"/>
      <c r="C173" s="198"/>
      <c r="D173" s="125"/>
      <c r="E173" s="124"/>
      <c r="F173" s="124"/>
      <c r="G173" s="124"/>
      <c r="H173" s="126"/>
      <c r="I173" s="192"/>
      <c r="J173" s="123"/>
      <c r="K173" s="125"/>
      <c r="L173" s="127"/>
      <c r="M173" s="127"/>
      <c r="N173" s="127"/>
      <c r="O173" s="127"/>
      <c r="P173" s="127"/>
      <c r="Q173" s="127"/>
      <c r="R173" s="127"/>
      <c r="S173" s="127"/>
      <c r="T173" s="127"/>
      <c r="U173" s="127"/>
      <c r="V173" s="127"/>
      <c r="W173" s="127"/>
    </row>
    <row r="174" spans="1:23" s="33" customFormat="1">
      <c r="A174" s="123"/>
      <c r="B174" s="175"/>
      <c r="C174" s="198"/>
      <c r="D174" s="125"/>
      <c r="E174" s="124"/>
      <c r="F174" s="124"/>
      <c r="G174" s="124"/>
      <c r="H174" s="126"/>
      <c r="I174" s="192"/>
      <c r="J174" s="123"/>
      <c r="K174" s="125"/>
      <c r="L174" s="127"/>
      <c r="M174" s="127"/>
      <c r="N174" s="127"/>
      <c r="O174" s="127"/>
      <c r="P174" s="127"/>
      <c r="Q174" s="127"/>
      <c r="R174" s="127"/>
      <c r="S174" s="127"/>
      <c r="T174" s="127"/>
      <c r="U174" s="127"/>
      <c r="V174" s="127"/>
      <c r="W174" s="127"/>
    </row>
    <row r="175" spans="1:23" s="33" customFormat="1">
      <c r="A175" s="123"/>
      <c r="B175" s="175"/>
      <c r="C175" s="198"/>
      <c r="D175" s="125"/>
      <c r="E175" s="124"/>
      <c r="F175" s="124"/>
      <c r="G175" s="124"/>
      <c r="H175" s="126"/>
      <c r="I175" s="192"/>
      <c r="J175" s="123"/>
      <c r="K175" s="125"/>
      <c r="L175" s="127"/>
      <c r="M175" s="127"/>
      <c r="N175" s="127"/>
      <c r="O175" s="127"/>
      <c r="P175" s="127"/>
      <c r="Q175" s="127"/>
      <c r="R175" s="127"/>
      <c r="S175" s="127"/>
      <c r="T175" s="127"/>
      <c r="U175" s="127"/>
      <c r="V175" s="127"/>
      <c r="W175" s="127"/>
    </row>
  </sheetData>
  <autoFilter ref="A11:W154">
    <filterColumn colId="4"/>
    <filterColumn colId="5"/>
    <filterColumn colId="6"/>
  </autoFilter>
  <mergeCells count="527">
    <mergeCell ref="P1:W2"/>
    <mergeCell ref="B3:V3"/>
    <mergeCell ref="A5:A8"/>
    <mergeCell ref="B5:B8"/>
    <mergeCell ref="C5:C8"/>
    <mergeCell ref="D5:D8"/>
    <mergeCell ref="E5:H5"/>
    <mergeCell ref="I5:I8"/>
    <mergeCell ref="J5:J8"/>
    <mergeCell ref="K5:K8"/>
    <mergeCell ref="U7:W7"/>
    <mergeCell ref="U9:W9"/>
    <mergeCell ref="L5:W6"/>
    <mergeCell ref="E6:E8"/>
    <mergeCell ref="F6:F8"/>
    <mergeCell ref="G6:G8"/>
    <mergeCell ref="H6:H8"/>
    <mergeCell ref="L7:L8"/>
    <mergeCell ref="M7:M8"/>
    <mergeCell ref="N7:N8"/>
    <mergeCell ref="O7:Q7"/>
    <mergeCell ref="R7:T7"/>
    <mergeCell ref="B13:K13"/>
    <mergeCell ref="A14:K14"/>
    <mergeCell ref="A15:K15"/>
    <mergeCell ref="B22:K22"/>
    <mergeCell ref="A23:K23"/>
    <mergeCell ref="A138:K138"/>
    <mergeCell ref="B111:K111"/>
    <mergeCell ref="O9:Q9"/>
    <mergeCell ref="R9:T9"/>
    <mergeCell ref="B27:K27"/>
    <mergeCell ref="B18:K18"/>
    <mergeCell ref="B137:K137"/>
    <mergeCell ref="A35:K35"/>
    <mergeCell ref="A37:A38"/>
    <mergeCell ref="B37:B38"/>
    <mergeCell ref="C37:C38"/>
    <mergeCell ref="D37:D38"/>
    <mergeCell ref="E37:E38"/>
    <mergeCell ref="F37:F38"/>
    <mergeCell ref="G37:G38"/>
    <mergeCell ref="H37:H38"/>
    <mergeCell ref="K37:K38"/>
    <mergeCell ref="L37:L38"/>
    <mergeCell ref="M37:M38"/>
    <mergeCell ref="N37:N38"/>
    <mergeCell ref="O37:O38"/>
    <mergeCell ref="P37:P38"/>
    <mergeCell ref="Q37:Q38"/>
    <mergeCell ref="R37:R38"/>
    <mergeCell ref="S37:S38"/>
    <mergeCell ref="T37:T38"/>
    <mergeCell ref="U37:U38"/>
    <mergeCell ref="V37:V38"/>
    <mergeCell ref="W37:W38"/>
    <mergeCell ref="A39:A41"/>
    <mergeCell ref="B39:B41"/>
    <mergeCell ref="C39:C41"/>
    <mergeCell ref="D39:D41"/>
    <mergeCell ref="E39:E41"/>
    <mergeCell ref="F39:F41"/>
    <mergeCell ref="G39:G41"/>
    <mergeCell ref="H39:H41"/>
    <mergeCell ref="I39:I41"/>
    <mergeCell ref="J39:J41"/>
    <mergeCell ref="K39:K41"/>
    <mergeCell ref="L39:L41"/>
    <mergeCell ref="M39:M41"/>
    <mergeCell ref="N39:N41"/>
    <mergeCell ref="O39:O41"/>
    <mergeCell ref="P39:P41"/>
    <mergeCell ref="Q39:Q41"/>
    <mergeCell ref="R39:R41"/>
    <mergeCell ref="S39:S41"/>
    <mergeCell ref="T39:T41"/>
    <mergeCell ref="U39:U41"/>
    <mergeCell ref="V39:V41"/>
    <mergeCell ref="W39:W41"/>
    <mergeCell ref="A42:K42"/>
    <mergeCell ref="A43:K43"/>
    <mergeCell ref="A45:A46"/>
    <mergeCell ref="B45:B46"/>
    <mergeCell ref="C45:C46"/>
    <mergeCell ref="D45:D46"/>
    <mergeCell ref="E45:E46"/>
    <mergeCell ref="F45:F46"/>
    <mergeCell ref="G45:G46"/>
    <mergeCell ref="H45:H46"/>
    <mergeCell ref="I45:I46"/>
    <mergeCell ref="J45:J46"/>
    <mergeCell ref="K45:K46"/>
    <mergeCell ref="L45:L46"/>
    <mergeCell ref="M45:M46"/>
    <mergeCell ref="N45:N46"/>
    <mergeCell ref="O45:O46"/>
    <mergeCell ref="P45:P46"/>
    <mergeCell ref="Q45:Q46"/>
    <mergeCell ref="R45:R46"/>
    <mergeCell ref="S45:S46"/>
    <mergeCell ref="T45:T46"/>
    <mergeCell ref="U45:U46"/>
    <mergeCell ref="V45:V46"/>
    <mergeCell ref="W45:W46"/>
    <mergeCell ref="I47:I52"/>
    <mergeCell ref="J52:K52"/>
    <mergeCell ref="A54:K54"/>
    <mergeCell ref="A56:A57"/>
    <mergeCell ref="B56:B57"/>
    <mergeCell ref="C56:C57"/>
    <mergeCell ref="D56:D57"/>
    <mergeCell ref="E56:E57"/>
    <mergeCell ref="F56:F57"/>
    <mergeCell ref="G56:G57"/>
    <mergeCell ref="H56:H57"/>
    <mergeCell ref="I56:I57"/>
    <mergeCell ref="J56:J57"/>
    <mergeCell ref="K56:K57"/>
    <mergeCell ref="L56:L57"/>
    <mergeCell ref="M56:M57"/>
    <mergeCell ref="N56:N57"/>
    <mergeCell ref="O56:O57"/>
    <mergeCell ref="P56:P57"/>
    <mergeCell ref="Q56:Q57"/>
    <mergeCell ref="R56:R57"/>
    <mergeCell ref="S56:S57"/>
    <mergeCell ref="T56:T57"/>
    <mergeCell ref="U56:U57"/>
    <mergeCell ref="V56:V57"/>
    <mergeCell ref="W56:W57"/>
    <mergeCell ref="A59:A60"/>
    <mergeCell ref="B59:B60"/>
    <mergeCell ref="C59:C60"/>
    <mergeCell ref="D59:D60"/>
    <mergeCell ref="E59:E60"/>
    <mergeCell ref="F59:F60"/>
    <mergeCell ref="G59:G60"/>
    <mergeCell ref="H59:H60"/>
    <mergeCell ref="I59:I60"/>
    <mergeCell ref="J59:J60"/>
    <mergeCell ref="K59:K60"/>
    <mergeCell ref="L59:L60"/>
    <mergeCell ref="M59:M60"/>
    <mergeCell ref="N59:N60"/>
    <mergeCell ref="O59:O60"/>
    <mergeCell ref="P59:P60"/>
    <mergeCell ref="Q59:Q60"/>
    <mergeCell ref="R59:R60"/>
    <mergeCell ref="S59:S60"/>
    <mergeCell ref="T59:T60"/>
    <mergeCell ref="U59:U60"/>
    <mergeCell ref="V59:V60"/>
    <mergeCell ref="W59:W60"/>
    <mergeCell ref="A62:A63"/>
    <mergeCell ref="B62:B63"/>
    <mergeCell ref="C62:C63"/>
    <mergeCell ref="D62:D63"/>
    <mergeCell ref="E62:E63"/>
    <mergeCell ref="F62:F63"/>
    <mergeCell ref="G62:G63"/>
    <mergeCell ref="H62:H63"/>
    <mergeCell ref="I62:I63"/>
    <mergeCell ref="J62:J63"/>
    <mergeCell ref="K62:K63"/>
    <mergeCell ref="L62:L63"/>
    <mergeCell ref="M62:M63"/>
    <mergeCell ref="N62:N63"/>
    <mergeCell ref="O62:O63"/>
    <mergeCell ref="P62:P63"/>
    <mergeCell ref="Q62:Q63"/>
    <mergeCell ref="R62:R63"/>
    <mergeCell ref="S62:S63"/>
    <mergeCell ref="T62:T63"/>
    <mergeCell ref="U62:U63"/>
    <mergeCell ref="V62:V63"/>
    <mergeCell ref="W62:W63"/>
    <mergeCell ref="A64:A65"/>
    <mergeCell ref="B64:B65"/>
    <mergeCell ref="C64:C65"/>
    <mergeCell ref="D64:D65"/>
    <mergeCell ref="E64:E65"/>
    <mergeCell ref="F64:F65"/>
    <mergeCell ref="G64:G65"/>
    <mergeCell ref="H64:H65"/>
    <mergeCell ref="I64:I65"/>
    <mergeCell ref="J64:J65"/>
    <mergeCell ref="K64:K65"/>
    <mergeCell ref="L64:L65"/>
    <mergeCell ref="M64:M65"/>
    <mergeCell ref="N64:N65"/>
    <mergeCell ref="O64:O65"/>
    <mergeCell ref="P64:P65"/>
    <mergeCell ref="Q64:Q65"/>
    <mergeCell ref="R64:R65"/>
    <mergeCell ref="S64:S65"/>
    <mergeCell ref="T64:T65"/>
    <mergeCell ref="U64:U65"/>
    <mergeCell ref="V64:V65"/>
    <mergeCell ref="W64:W65"/>
    <mergeCell ref="A67:A68"/>
    <mergeCell ref="B67:B68"/>
    <mergeCell ref="C67:C68"/>
    <mergeCell ref="D67:D68"/>
    <mergeCell ref="E67:E68"/>
    <mergeCell ref="F67:F68"/>
    <mergeCell ref="G67:G68"/>
    <mergeCell ref="H67:H68"/>
    <mergeCell ref="I67:I68"/>
    <mergeCell ref="J67:J68"/>
    <mergeCell ref="K67:K68"/>
    <mergeCell ref="L67:L68"/>
    <mergeCell ref="M67:M68"/>
    <mergeCell ref="N67:N68"/>
    <mergeCell ref="O67:O68"/>
    <mergeCell ref="P67:P68"/>
    <mergeCell ref="Q67:Q68"/>
    <mergeCell ref="R67:R68"/>
    <mergeCell ref="S67:S68"/>
    <mergeCell ref="T67:T68"/>
    <mergeCell ref="U67:U68"/>
    <mergeCell ref="V67:V68"/>
    <mergeCell ref="W67:W68"/>
    <mergeCell ref="A70:A72"/>
    <mergeCell ref="B70:B72"/>
    <mergeCell ref="C70:C72"/>
    <mergeCell ref="D70:D72"/>
    <mergeCell ref="E70:E72"/>
    <mergeCell ref="F70:F72"/>
    <mergeCell ref="G70:G72"/>
    <mergeCell ref="H70:H72"/>
    <mergeCell ref="I70:I72"/>
    <mergeCell ref="J70:J72"/>
    <mergeCell ref="K70:K72"/>
    <mergeCell ref="L70:L72"/>
    <mergeCell ref="M70:M72"/>
    <mergeCell ref="N70:N72"/>
    <mergeCell ref="O70:O72"/>
    <mergeCell ref="P70:P72"/>
    <mergeCell ref="Q70:Q72"/>
    <mergeCell ref="R70:R72"/>
    <mergeCell ref="S70:S72"/>
    <mergeCell ref="T70:T72"/>
    <mergeCell ref="U70:U72"/>
    <mergeCell ref="V70:V72"/>
    <mergeCell ref="W70:W72"/>
    <mergeCell ref="A74:A76"/>
    <mergeCell ref="B74:B76"/>
    <mergeCell ref="C74:C76"/>
    <mergeCell ref="D74:D76"/>
    <mergeCell ref="E74:E76"/>
    <mergeCell ref="F74:F76"/>
    <mergeCell ref="G74:G76"/>
    <mergeCell ref="H74:H76"/>
    <mergeCell ref="I74:I76"/>
    <mergeCell ref="J74:J76"/>
    <mergeCell ref="K74:K76"/>
    <mergeCell ref="L74:L76"/>
    <mergeCell ref="M74:M76"/>
    <mergeCell ref="N74:N76"/>
    <mergeCell ref="O74:O76"/>
    <mergeCell ref="P74:P76"/>
    <mergeCell ref="Q74:Q76"/>
    <mergeCell ref="R74:R76"/>
    <mergeCell ref="S74:S76"/>
    <mergeCell ref="T74:T76"/>
    <mergeCell ref="U74:U76"/>
    <mergeCell ref="V74:V76"/>
    <mergeCell ref="W74:W76"/>
    <mergeCell ref="A78:A80"/>
    <mergeCell ref="B78:B80"/>
    <mergeCell ref="C78:C80"/>
    <mergeCell ref="D78:D80"/>
    <mergeCell ref="E78:E80"/>
    <mergeCell ref="F78:F80"/>
    <mergeCell ref="G78:G80"/>
    <mergeCell ref="H78:H80"/>
    <mergeCell ref="I78:I80"/>
    <mergeCell ref="J78:J80"/>
    <mergeCell ref="K78:K80"/>
    <mergeCell ref="L78:L80"/>
    <mergeCell ref="M78:M80"/>
    <mergeCell ref="N78:N80"/>
    <mergeCell ref="O78:O80"/>
    <mergeCell ref="P78:P80"/>
    <mergeCell ref="Q78:Q80"/>
    <mergeCell ref="R78:R80"/>
    <mergeCell ref="S78:S80"/>
    <mergeCell ref="T78:T80"/>
    <mergeCell ref="U78:U80"/>
    <mergeCell ref="V78:V80"/>
    <mergeCell ref="W78:W80"/>
    <mergeCell ref="A82:A83"/>
    <mergeCell ref="B82:B83"/>
    <mergeCell ref="C82:C83"/>
    <mergeCell ref="D82:D83"/>
    <mergeCell ref="E82:E83"/>
    <mergeCell ref="F82:F83"/>
    <mergeCell ref="G82:G83"/>
    <mergeCell ref="H82:H83"/>
    <mergeCell ref="I82:I83"/>
    <mergeCell ref="J82:J83"/>
    <mergeCell ref="K82:K83"/>
    <mergeCell ref="L82:L83"/>
    <mergeCell ref="M82:M83"/>
    <mergeCell ref="N82:N83"/>
    <mergeCell ref="O82:O83"/>
    <mergeCell ref="P82:P83"/>
    <mergeCell ref="Q82:Q83"/>
    <mergeCell ref="R82:R83"/>
    <mergeCell ref="S82:S83"/>
    <mergeCell ref="T82:T83"/>
    <mergeCell ref="U82:U83"/>
    <mergeCell ref="V82:V83"/>
    <mergeCell ref="W82:W83"/>
    <mergeCell ref="A85:A86"/>
    <mergeCell ref="B85:B86"/>
    <mergeCell ref="C85:C86"/>
    <mergeCell ref="D85:D86"/>
    <mergeCell ref="E85:E86"/>
    <mergeCell ref="F85:F86"/>
    <mergeCell ref="G85:G86"/>
    <mergeCell ref="H85:H86"/>
    <mergeCell ref="I85:I86"/>
    <mergeCell ref="J85:J86"/>
    <mergeCell ref="K85:K86"/>
    <mergeCell ref="L85:L86"/>
    <mergeCell ref="M85:M86"/>
    <mergeCell ref="N85:N86"/>
    <mergeCell ref="O85:O86"/>
    <mergeCell ref="P85:P86"/>
    <mergeCell ref="Q85:Q86"/>
    <mergeCell ref="R85:R86"/>
    <mergeCell ref="S85:S86"/>
    <mergeCell ref="T85:T86"/>
    <mergeCell ref="U85:U86"/>
    <mergeCell ref="V85:V86"/>
    <mergeCell ref="W85:W86"/>
    <mergeCell ref="A88:A89"/>
    <mergeCell ref="B88:B89"/>
    <mergeCell ref="C88:C89"/>
    <mergeCell ref="D88:D89"/>
    <mergeCell ref="E88:E89"/>
    <mergeCell ref="F88:F89"/>
    <mergeCell ref="G88:G89"/>
    <mergeCell ref="H88:H89"/>
    <mergeCell ref="I88:I89"/>
    <mergeCell ref="J88:J89"/>
    <mergeCell ref="K88:K89"/>
    <mergeCell ref="L88:L89"/>
    <mergeCell ref="M88:M89"/>
    <mergeCell ref="N88:N89"/>
    <mergeCell ref="O88:O89"/>
    <mergeCell ref="P88:P89"/>
    <mergeCell ref="Q88:Q89"/>
    <mergeCell ref="R88:R89"/>
    <mergeCell ref="S88:S89"/>
    <mergeCell ref="T88:T89"/>
    <mergeCell ref="U88:U89"/>
    <mergeCell ref="V88:V89"/>
    <mergeCell ref="W88:W89"/>
    <mergeCell ref="A91:A92"/>
    <mergeCell ref="B91:B92"/>
    <mergeCell ref="C91:C92"/>
    <mergeCell ref="D91:D92"/>
    <mergeCell ref="E91:E92"/>
    <mergeCell ref="F91:F92"/>
    <mergeCell ref="G91:G92"/>
    <mergeCell ref="H91:H92"/>
    <mergeCell ref="I91:I92"/>
    <mergeCell ref="J91:J92"/>
    <mergeCell ref="K91:K92"/>
    <mergeCell ref="L91:L92"/>
    <mergeCell ref="M91:M92"/>
    <mergeCell ref="N91:N92"/>
    <mergeCell ref="O91:O92"/>
    <mergeCell ref="P91:P92"/>
    <mergeCell ref="Q91:Q92"/>
    <mergeCell ref="R91:R92"/>
    <mergeCell ref="S91:S92"/>
    <mergeCell ref="T91:T92"/>
    <mergeCell ref="U91:U92"/>
    <mergeCell ref="V91:V92"/>
    <mergeCell ref="W91:W92"/>
    <mergeCell ref="A93:A94"/>
    <mergeCell ref="B93:B94"/>
    <mergeCell ref="C93:C94"/>
    <mergeCell ref="D93:D94"/>
    <mergeCell ref="E93:E94"/>
    <mergeCell ref="F93:F94"/>
    <mergeCell ref="G93:G94"/>
    <mergeCell ref="H93:H94"/>
    <mergeCell ref="I93:I94"/>
    <mergeCell ref="J93:J94"/>
    <mergeCell ref="K93:K94"/>
    <mergeCell ref="L93:L94"/>
    <mergeCell ref="M93:M94"/>
    <mergeCell ref="N93:N94"/>
    <mergeCell ref="O93:O94"/>
    <mergeCell ref="P93:P94"/>
    <mergeCell ref="Q93:Q94"/>
    <mergeCell ref="R93:R94"/>
    <mergeCell ref="S93:S94"/>
    <mergeCell ref="T93:T94"/>
    <mergeCell ref="U93:U94"/>
    <mergeCell ref="V93:V94"/>
    <mergeCell ref="W93:W94"/>
    <mergeCell ref="A96:K96"/>
    <mergeCell ref="A97:A99"/>
    <mergeCell ref="B97:B99"/>
    <mergeCell ref="C97:C99"/>
    <mergeCell ref="D97:D99"/>
    <mergeCell ref="E97:E99"/>
    <mergeCell ref="F97:F99"/>
    <mergeCell ref="G97:G99"/>
    <mergeCell ref="H97:H99"/>
    <mergeCell ref="L97:L99"/>
    <mergeCell ref="M97:M99"/>
    <mergeCell ref="N97:N99"/>
    <mergeCell ref="O97:O99"/>
    <mergeCell ref="P97:P99"/>
    <mergeCell ref="Q97:Q99"/>
    <mergeCell ref="R97:R99"/>
    <mergeCell ref="S97:S99"/>
    <mergeCell ref="T97:T99"/>
    <mergeCell ref="U97:U99"/>
    <mergeCell ref="V97:V99"/>
    <mergeCell ref="W97:W99"/>
    <mergeCell ref="A102:A103"/>
    <mergeCell ref="B102:B103"/>
    <mergeCell ref="C102:C103"/>
    <mergeCell ref="D102:D103"/>
    <mergeCell ref="E102:E103"/>
    <mergeCell ref="F102:F103"/>
    <mergeCell ref="G102:G103"/>
    <mergeCell ref="H102:H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A105:A106"/>
    <mergeCell ref="B105:B106"/>
    <mergeCell ref="C105:C106"/>
    <mergeCell ref="D105:D106"/>
    <mergeCell ref="E105:E106"/>
    <mergeCell ref="F105:F106"/>
    <mergeCell ref="G105:G106"/>
    <mergeCell ref="H105:H106"/>
    <mergeCell ref="I105:I106"/>
    <mergeCell ref="J105:J106"/>
    <mergeCell ref="K105:K106"/>
    <mergeCell ref="L105:L106"/>
    <mergeCell ref="M105:M106"/>
    <mergeCell ref="N105:N106"/>
    <mergeCell ref="O105:O106"/>
    <mergeCell ref="P105:P106"/>
    <mergeCell ref="Q105:Q106"/>
    <mergeCell ref="R105:R106"/>
    <mergeCell ref="A28:K28"/>
    <mergeCell ref="S105:S106"/>
    <mergeCell ref="T105:T106"/>
    <mergeCell ref="U105:U106"/>
    <mergeCell ref="V105:V106"/>
    <mergeCell ref="W105:W106"/>
    <mergeCell ref="B107:K107"/>
    <mergeCell ref="A108:A109"/>
    <mergeCell ref="B108:B109"/>
    <mergeCell ref="C108:C109"/>
    <mergeCell ref="D108:D109"/>
    <mergeCell ref="E108:E109"/>
    <mergeCell ref="F108:F109"/>
    <mergeCell ref="G108:G109"/>
    <mergeCell ref="H108:H109"/>
    <mergeCell ref="I108:I109"/>
    <mergeCell ref="J108:J109"/>
    <mergeCell ref="K108:K109"/>
    <mergeCell ref="L108:L109"/>
    <mergeCell ref="M108:M109"/>
    <mergeCell ref="N108:N109"/>
    <mergeCell ref="O108:O109"/>
    <mergeCell ref="P108:P109"/>
    <mergeCell ref="Q108:Q109"/>
    <mergeCell ref="U145:U147"/>
    <mergeCell ref="V145:V147"/>
    <mergeCell ref="W145:W147"/>
    <mergeCell ref="B120:K120"/>
    <mergeCell ref="R108:R109"/>
    <mergeCell ref="S108:S109"/>
    <mergeCell ref="T108:T109"/>
    <mergeCell ref="U108:U109"/>
    <mergeCell ref="V108:V109"/>
    <mergeCell ref="W108:W109"/>
    <mergeCell ref="L145:L147"/>
    <mergeCell ref="M145:M147"/>
    <mergeCell ref="N145:N147"/>
    <mergeCell ref="O145:O147"/>
    <mergeCell ref="P145:P147"/>
    <mergeCell ref="C141:C142"/>
    <mergeCell ref="I141:I142"/>
    <mergeCell ref="J141:J142"/>
    <mergeCell ref="K141:K142"/>
    <mergeCell ref="A143:K143"/>
    <mergeCell ref="A145:A147"/>
    <mergeCell ref="B145:B147"/>
    <mergeCell ref="C145:C147"/>
    <mergeCell ref="D145:D147"/>
    <mergeCell ref="A148:K148"/>
    <mergeCell ref="I153:I154"/>
    <mergeCell ref="J153:J154"/>
    <mergeCell ref="K153:K154"/>
    <mergeCell ref="A152:K152"/>
    <mergeCell ref="Q145:Q147"/>
    <mergeCell ref="R145:R147"/>
    <mergeCell ref="S145:S147"/>
    <mergeCell ref="T145:T147"/>
    <mergeCell ref="E145:E147"/>
    <mergeCell ref="F145:F147"/>
    <mergeCell ref="G145:G147"/>
    <mergeCell ref="H145:H147"/>
  </mergeCells>
  <printOptions horizontalCentered="1"/>
  <pageMargins left="0.23622047244094491" right="0.19685039370078741" top="0.74803149606299213" bottom="0.23622047244094491" header="0.15748031496062992" footer="0.23622047244094491"/>
  <pageSetup paperSize="9" scale="36" fitToHeight="0" orientation="landscape" r:id="rId1"/>
  <headerFooter alignWithMargins="0">
    <oddHeader>&amp;R&amp;A ,страница &amp;P</oddHeader>
  </headerFooter>
  <rowBreaks count="2" manualBreakCount="2">
    <brk id="129" max="22" man="1"/>
    <brk id="145" max="22" man="1"/>
  </rowBreaks>
</worksheet>
</file>

<file path=xl/worksheets/sheet3.xml><?xml version="1.0" encoding="utf-8"?>
<worksheet xmlns="http://schemas.openxmlformats.org/spreadsheetml/2006/main" xmlns:r="http://schemas.openxmlformats.org/officeDocument/2006/relationships">
  <sheetPr>
    <pageSetUpPr fitToPage="1"/>
  </sheetPr>
  <dimension ref="A1"/>
  <sheetViews>
    <sheetView workbookViewId="0">
      <selection activeCell="G27" sqref="G27"/>
    </sheetView>
  </sheetViews>
  <sheetFormatPr defaultRowHeight="12.75"/>
  <sheetData/>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Таблица 1</vt:lpstr>
      <vt:lpstr>Таблица 2</vt:lpstr>
      <vt:lpstr>Лист1</vt:lpstr>
      <vt:lpstr>'Таблица 1'!Заголовки_для_печати</vt:lpstr>
      <vt:lpstr>'Таблица 2'!Заголовки_для_печати</vt:lpstr>
      <vt:lpstr>'Таблица 1'!Область_печати</vt:lpstr>
      <vt:lpstr>'Таблица 2'!Область_печати</vt:lpstr>
    </vt:vector>
  </TitlesOfParts>
  <Company>findep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afr</dc:creator>
  <cp:lastModifiedBy>user</cp:lastModifiedBy>
  <cp:lastPrinted>2017-11-14T07:41:13Z</cp:lastPrinted>
  <dcterms:created xsi:type="dcterms:W3CDTF">2009-04-29T09:54:58Z</dcterms:created>
  <dcterms:modified xsi:type="dcterms:W3CDTF">2018-04-02T13:04:43Z</dcterms:modified>
</cp:coreProperties>
</file>